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22.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3.xml" ContentType="application/vnd.openxmlformats-officedocument.spreadsheetml.worksheet+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docProps/app.xml" ContentType="application/vnd.openxmlformats-officedocument.extended-properties+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508" yWindow="-12" windowWidth="11544" windowHeight="9684" tabRatio="934"/>
  </bookViews>
  <sheets>
    <sheet name="Summary" sheetId="47" r:id="rId1"/>
    <sheet name="Matrix" sheetId="154" r:id="rId2"/>
    <sheet name="Inputs" sheetId="14" r:id="rId3"/>
    <sheet name="Costs" sheetId="32" r:id="rId4"/>
    <sheet name="O&amp;M" sheetId="111" r:id="rId5"/>
    <sheet name="Residual" sheetId="54" r:id="rId6"/>
    <sheet name="Travel Time Savings" sheetId="72" r:id="rId7"/>
    <sheet name="ConstructionDelay" sheetId="157" r:id="rId8"/>
    <sheet name="TruckOpsSavings" sheetId="92" r:id="rId9"/>
    <sheet name="Reduced Auto Emissions" sheetId="20" r:id="rId10"/>
    <sheet name="Reduced Truck Emissions" sheetId="123" r:id="rId11"/>
    <sheet name="Reduced Crashes" sheetId="127" r:id="rId12"/>
    <sheet name="I-95 DetourSavings" sheetId="108" r:id="rId13"/>
    <sheet name="RepairCostSavings" sheetId="148" r:id="rId14"/>
    <sheet name="Deflator" sheetId="65" r:id="rId15"/>
    <sheet name="I-95_TDM" sheetId="155" r:id="rId16"/>
    <sheet name="I-95 Detour Data" sheetId="147" r:id="rId17"/>
    <sheet name="I-95_CostTables" sheetId="158" r:id="rId18"/>
    <sheet name="Costs_Resilience" sheetId="159" r:id="rId19"/>
    <sheet name="I-95RepairCostData" sheetId="150" r:id="rId20"/>
    <sheet name="O&amp;M95_13-19" sheetId="139" r:id="rId21"/>
    <sheet name="O&amp;M95_19-22" sheetId="140" r:id="rId22"/>
    <sheet name="O&amp;M95_22-40" sheetId="141"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A" localSheetId="18">#REF!</definedName>
    <definedName name="\A" localSheetId="11">#REF!</definedName>
    <definedName name="\A" localSheetId="10">#REF!</definedName>
    <definedName name="\A" localSheetId="6">#REF!</definedName>
    <definedName name="\A">#REF!</definedName>
    <definedName name="\B" localSheetId="18">#REF!</definedName>
    <definedName name="\B" localSheetId="11">#REF!</definedName>
    <definedName name="\B" localSheetId="10">#REF!</definedName>
    <definedName name="\B">#REF!</definedName>
    <definedName name="\p" localSheetId="18">#REF!</definedName>
    <definedName name="\p" localSheetId="11">#REF!</definedName>
    <definedName name="\p" localSheetId="10">#REF!</definedName>
    <definedName name="\p">#REF!</definedName>
    <definedName name="\S" localSheetId="11">#REF!</definedName>
    <definedName name="\S" localSheetId="10">#REF!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 localSheetId="18">#REF!</definedName>
    <definedName name="____________RG1" localSheetId="11">#REF!</definedName>
    <definedName name="____________RG1" localSheetId="10">#REF!</definedName>
    <definedName name="____________RG1" localSheetId="6">#REF!</definedName>
    <definedName name="____________RG1">#REF!</definedName>
    <definedName name="____________RG2" localSheetId="18">#REF!</definedName>
    <definedName name="____________RG2" localSheetId="11">#REF!</definedName>
    <definedName name="____________RG2" localSheetId="10">#REF!</definedName>
    <definedName name="____________RG2" localSheetId="6">#REF!</definedName>
    <definedName name="____________RG2">#REF!</definedName>
    <definedName name="____________RG3" localSheetId="18">#REF!</definedName>
    <definedName name="____________RG3" localSheetId="11">#REF!</definedName>
    <definedName name="____________RG3" localSheetId="10">#REF!</definedName>
    <definedName name="____________RG3" localSheetId="6">#REF!</definedName>
    <definedName name="____________RG3">#REF!</definedName>
    <definedName name="____________RG4" localSheetId="11">#REF!</definedName>
    <definedName name="____________RG4" localSheetId="10">#REF!</definedName>
    <definedName name="____________RG4">#REF!</definedName>
    <definedName name="___________ALL2">'[1]A-11a Balance Sheet Recons'!$B$11:$J$42</definedName>
    <definedName name="___________RG1" localSheetId="18">#REF!</definedName>
    <definedName name="___________RG1" localSheetId="11">#REF!</definedName>
    <definedName name="___________RG1" localSheetId="10">#REF!</definedName>
    <definedName name="___________RG1" localSheetId="6">#REF!</definedName>
    <definedName name="___________RG1">#REF!</definedName>
    <definedName name="___________RG2" localSheetId="18">#REF!</definedName>
    <definedName name="___________RG2" localSheetId="11">#REF!</definedName>
    <definedName name="___________RG2" localSheetId="10">#REF!</definedName>
    <definedName name="___________RG2" localSheetId="6">#REF!</definedName>
    <definedName name="___________RG2">#REF!</definedName>
    <definedName name="___________RG3" localSheetId="18">#REF!</definedName>
    <definedName name="___________RG3" localSheetId="11">#REF!</definedName>
    <definedName name="___________RG3" localSheetId="10">#REF!</definedName>
    <definedName name="___________RG3" localSheetId="6">#REF!</definedName>
    <definedName name="___________RG3">#REF!</definedName>
    <definedName name="___________RG4" localSheetId="11">#REF!</definedName>
    <definedName name="___________RG4" localSheetId="10">#REF!</definedName>
    <definedName name="___________RG4">#REF!</definedName>
    <definedName name="__________ALL2">'[1]A-11a Balance Sheet Recons'!$B$11:$J$42</definedName>
    <definedName name="__________RG1" localSheetId="18">#REF!</definedName>
    <definedName name="__________RG1" localSheetId="11">#REF!</definedName>
    <definedName name="__________RG1" localSheetId="10">#REF!</definedName>
    <definedName name="__________RG1" localSheetId="6">#REF!</definedName>
    <definedName name="__________RG1">#REF!</definedName>
    <definedName name="__________RG2" localSheetId="18">#REF!</definedName>
    <definedName name="__________RG2" localSheetId="11">#REF!</definedName>
    <definedName name="__________RG2" localSheetId="10">#REF!</definedName>
    <definedName name="__________RG2" localSheetId="6">#REF!</definedName>
    <definedName name="__________RG2">#REF!</definedName>
    <definedName name="__________RG3" localSheetId="18">#REF!</definedName>
    <definedName name="__________RG3" localSheetId="11">#REF!</definedName>
    <definedName name="__________RG3" localSheetId="10">#REF!</definedName>
    <definedName name="__________RG3" localSheetId="6">#REF!</definedName>
    <definedName name="__________RG3">#REF!</definedName>
    <definedName name="__________RG4" localSheetId="11">#REF!</definedName>
    <definedName name="__________RG4" localSheetId="10">#REF!</definedName>
    <definedName name="__________RG4">#REF!</definedName>
    <definedName name="_________ALL2">'[1]A-11a Balance Sheet Recons'!$B$11:$J$42</definedName>
    <definedName name="_________RG1" localSheetId="18">#REF!</definedName>
    <definedName name="_________RG1" localSheetId="11">#REF!</definedName>
    <definedName name="_________RG1" localSheetId="10">#REF!</definedName>
    <definedName name="_________RG1" localSheetId="6">#REF!</definedName>
    <definedName name="_________RG1">#REF!</definedName>
    <definedName name="_________RG2" localSheetId="18">#REF!</definedName>
    <definedName name="_________RG2" localSheetId="11">#REF!</definedName>
    <definedName name="_________RG2" localSheetId="10">#REF!</definedName>
    <definedName name="_________RG2" localSheetId="6">#REF!</definedName>
    <definedName name="_________RG2">#REF!</definedName>
    <definedName name="_________RG3" localSheetId="18">#REF!</definedName>
    <definedName name="_________RG3" localSheetId="11">#REF!</definedName>
    <definedName name="_________RG3" localSheetId="10">#REF!</definedName>
    <definedName name="_________RG3" localSheetId="6">#REF!</definedName>
    <definedName name="_________RG3">#REF!</definedName>
    <definedName name="_________RG4" localSheetId="11">#REF!</definedName>
    <definedName name="_________RG4" localSheetId="10">#REF!</definedName>
    <definedName name="_________RG4">#REF!</definedName>
    <definedName name="________ALL2">'[1]A-11a Balance Sheet Recons'!$B$11:$J$42</definedName>
    <definedName name="________RG1" localSheetId="18">#REF!</definedName>
    <definedName name="________RG1" localSheetId="11">#REF!</definedName>
    <definedName name="________RG1" localSheetId="10">#REF!</definedName>
    <definedName name="________RG1" localSheetId="6">#REF!</definedName>
    <definedName name="________RG1">#REF!</definedName>
    <definedName name="________RG2" localSheetId="18">#REF!</definedName>
    <definedName name="________RG2" localSheetId="11">#REF!</definedName>
    <definedName name="________RG2" localSheetId="10">#REF!</definedName>
    <definedName name="________RG2" localSheetId="6">#REF!</definedName>
    <definedName name="________RG2">#REF!</definedName>
    <definedName name="________RG3" localSheetId="18">#REF!</definedName>
    <definedName name="________RG3" localSheetId="11">#REF!</definedName>
    <definedName name="________RG3" localSheetId="10">#REF!</definedName>
    <definedName name="________RG3" localSheetId="6">#REF!</definedName>
    <definedName name="________RG3">#REF!</definedName>
    <definedName name="________RG4" localSheetId="11">#REF!</definedName>
    <definedName name="________RG4" localSheetId="10">#REF!</definedName>
    <definedName name="________RG4">#REF!</definedName>
    <definedName name="_______ALL2">'[1]A-11a Balance Sheet Recons'!$B$11:$J$42</definedName>
    <definedName name="_______RG1" localSheetId="18">#REF!</definedName>
    <definedName name="_______RG1" localSheetId="11">#REF!</definedName>
    <definedName name="_______RG1" localSheetId="10">#REF!</definedName>
    <definedName name="_______RG1" localSheetId="6">#REF!</definedName>
    <definedName name="_______RG1">#REF!</definedName>
    <definedName name="_______RG2" localSheetId="18">#REF!</definedName>
    <definedName name="_______RG2" localSheetId="11">#REF!</definedName>
    <definedName name="_______RG2" localSheetId="10">#REF!</definedName>
    <definedName name="_______RG2" localSheetId="6">#REF!</definedName>
    <definedName name="_______RG2">#REF!</definedName>
    <definedName name="_______RG3" localSheetId="18">#REF!</definedName>
    <definedName name="_______RG3" localSheetId="11">#REF!</definedName>
    <definedName name="_______RG3" localSheetId="10">#REF!</definedName>
    <definedName name="_______RG3" localSheetId="6">#REF!</definedName>
    <definedName name="_______RG3">#REF!</definedName>
    <definedName name="_______RG4" localSheetId="11">#REF!</definedName>
    <definedName name="_______RG4" localSheetId="10">#REF!</definedName>
    <definedName name="_______RG4">#REF!</definedName>
    <definedName name="______ALL2">'[1]A-11a Balance Sheet Recons'!$B$11:$J$42</definedName>
    <definedName name="______RG1" localSheetId="18">#REF!</definedName>
    <definedName name="______RG1" localSheetId="11">#REF!</definedName>
    <definedName name="______RG1" localSheetId="10">#REF!</definedName>
    <definedName name="______RG1" localSheetId="6">#REF!</definedName>
    <definedName name="______RG1">#REF!</definedName>
    <definedName name="______RG2" localSheetId="18">#REF!</definedName>
    <definedName name="______RG2" localSheetId="11">#REF!</definedName>
    <definedName name="______RG2" localSheetId="10">#REF!</definedName>
    <definedName name="______RG2" localSheetId="6">#REF!</definedName>
    <definedName name="______RG2">#REF!</definedName>
    <definedName name="______RG3" localSheetId="18">#REF!</definedName>
    <definedName name="______RG3" localSheetId="11">#REF!</definedName>
    <definedName name="______RG3" localSheetId="10">#REF!</definedName>
    <definedName name="______RG3" localSheetId="6">#REF!</definedName>
    <definedName name="______RG3">#REF!</definedName>
    <definedName name="______RG4" localSheetId="11">#REF!</definedName>
    <definedName name="______RG4" localSheetId="10">#REF!</definedName>
    <definedName name="______RG4">#REF!</definedName>
    <definedName name="_____ALL2">'[1]A-11a Balance Sheet Recons'!$B$11:$J$42</definedName>
    <definedName name="_____RG1" localSheetId="18">#REF!</definedName>
    <definedName name="_____RG1" localSheetId="11">#REF!</definedName>
    <definedName name="_____RG1" localSheetId="10">#REF!</definedName>
    <definedName name="_____RG1" localSheetId="6">#REF!</definedName>
    <definedName name="_____RG1">#REF!</definedName>
    <definedName name="_____RG2" localSheetId="18">#REF!</definedName>
    <definedName name="_____RG2" localSheetId="11">#REF!</definedName>
    <definedName name="_____RG2" localSheetId="10">#REF!</definedName>
    <definedName name="_____RG2" localSheetId="6">#REF!</definedName>
    <definedName name="_____RG2">#REF!</definedName>
    <definedName name="_____RG3" localSheetId="18">#REF!</definedName>
    <definedName name="_____RG3" localSheetId="11">#REF!</definedName>
    <definedName name="_____RG3" localSheetId="10">#REF!</definedName>
    <definedName name="_____RG3" localSheetId="6">#REF!</definedName>
    <definedName name="_____RG3">#REF!</definedName>
    <definedName name="_____RG4" localSheetId="11">#REF!</definedName>
    <definedName name="_____RG4" localSheetId="10">#REF!</definedName>
    <definedName name="_____RG4">#REF!</definedName>
    <definedName name="____ALL2">'[1]A-11a Balance Sheet Recons'!$B$11:$J$42</definedName>
    <definedName name="____RG1" localSheetId="18">#REF!</definedName>
    <definedName name="____RG1" localSheetId="11">#REF!</definedName>
    <definedName name="____RG1" localSheetId="10">#REF!</definedName>
    <definedName name="____RG1" localSheetId="6">#REF!</definedName>
    <definedName name="____RG1">#REF!</definedName>
    <definedName name="____RG2" localSheetId="18">#REF!</definedName>
    <definedName name="____RG2" localSheetId="11">#REF!</definedName>
    <definedName name="____RG2" localSheetId="10">#REF!</definedName>
    <definedName name="____RG2" localSheetId="6">#REF!</definedName>
    <definedName name="____RG2">#REF!</definedName>
    <definedName name="____RG3" localSheetId="18">#REF!</definedName>
    <definedName name="____RG3" localSheetId="11">#REF!</definedName>
    <definedName name="____RG3" localSheetId="10">#REF!</definedName>
    <definedName name="____RG3" localSheetId="6">#REF!</definedName>
    <definedName name="____RG3">#REF!</definedName>
    <definedName name="____RG4" localSheetId="11">#REF!</definedName>
    <definedName name="____RG4" localSheetId="10">#REF!</definedName>
    <definedName name="____RG4">#REF!</definedName>
    <definedName name="___ALL2">'[1]A-11a Balance Sheet Recons'!$B$11:$J$42</definedName>
    <definedName name="___RG1" localSheetId="18">#REF!</definedName>
    <definedName name="___RG1" localSheetId="11">#REF!</definedName>
    <definedName name="___RG1" localSheetId="10">#REF!</definedName>
    <definedName name="___RG1" localSheetId="6">#REF!</definedName>
    <definedName name="___RG1">#REF!</definedName>
    <definedName name="___RG2" localSheetId="18">#REF!</definedName>
    <definedName name="___RG2" localSheetId="11">#REF!</definedName>
    <definedName name="___RG2" localSheetId="10">#REF!</definedName>
    <definedName name="___RG2" localSheetId="6">#REF!</definedName>
    <definedName name="___RG2">#REF!</definedName>
    <definedName name="___RG3" localSheetId="18">#REF!</definedName>
    <definedName name="___RG3" localSheetId="11">#REF!</definedName>
    <definedName name="___RG3" localSheetId="10">#REF!</definedName>
    <definedName name="___RG3" localSheetId="6">#REF!</definedName>
    <definedName name="___RG3">#REF!</definedName>
    <definedName name="___RG4" localSheetId="11">#REF!</definedName>
    <definedName name="___RG4" localSheetId="10">#REF!</definedName>
    <definedName name="___RG4">#REF!</definedName>
    <definedName name="__ALL2">'[1]A-11a Balance Sheet Recons'!$B$11:$J$42</definedName>
    <definedName name="__RG1" localSheetId="18">#REF!</definedName>
    <definedName name="__RG1" localSheetId="11">#REF!</definedName>
    <definedName name="__RG1" localSheetId="10">#REF!</definedName>
    <definedName name="__RG1" localSheetId="6">#REF!</definedName>
    <definedName name="__RG1">#REF!</definedName>
    <definedName name="__RG2" localSheetId="18">#REF!</definedName>
    <definedName name="__RG2" localSheetId="11">#REF!</definedName>
    <definedName name="__RG2" localSheetId="10">#REF!</definedName>
    <definedName name="__RG2" localSheetId="6">#REF!</definedName>
    <definedName name="__RG2">#REF!</definedName>
    <definedName name="__RG3" localSheetId="18">#REF!</definedName>
    <definedName name="__RG3" localSheetId="11">#REF!</definedName>
    <definedName name="__RG3" localSheetId="10">#REF!</definedName>
    <definedName name="__RG3" localSheetId="6">#REF!</definedName>
    <definedName name="__RG3">#REF!</definedName>
    <definedName name="__RG4" localSheetId="11">#REF!</definedName>
    <definedName name="__RG4" localSheetId="10">#REF!</definedName>
    <definedName name="__RG4">#REF!</definedName>
    <definedName name="_12_MONTHS" localSheetId="11">#REF!</definedName>
    <definedName name="_12_MONTHS" localSheetId="10">#REF!</definedName>
    <definedName name="_12_MONTHS">#REF!</definedName>
    <definedName name="_12_PAGE_25MO" localSheetId="11">#REF!</definedName>
    <definedName name="_12_PAGE_25MO" localSheetId="10">#REF!</definedName>
    <definedName name="_12_PAGE_25MO">#REF!</definedName>
    <definedName name="_ALL2">'[1]A-11a Balance Sheet Recons'!$B$11:$J$42</definedName>
    <definedName name="_COW1" localSheetId="18">#REF!</definedName>
    <definedName name="_COW1" localSheetId="17">#REF!</definedName>
    <definedName name="_COW1" localSheetId="11">#REF!</definedName>
    <definedName name="_COW1" localSheetId="10">#REF!</definedName>
    <definedName name="_COW1">#REF!</definedName>
    <definedName name="_COW2" localSheetId="18">#REF!</definedName>
    <definedName name="_COW2" localSheetId="11">#REF!</definedName>
    <definedName name="_COW2" localSheetId="10">#REF!</definedName>
    <definedName name="_COW2">#REF!</definedName>
    <definedName name="_Fill" localSheetId="18" hidden="1">#REF!</definedName>
    <definedName name="_Fill" localSheetId="11" hidden="1">#REF!</definedName>
    <definedName name="_Fill" localSheetId="10" hidden="1">#REF!</definedName>
    <definedName name="_Fill" hidden="1">#REF!</definedName>
    <definedName name="_ftn1" localSheetId="16">'I-95 Detour Data'!#REF!</definedName>
    <definedName name="_ftnref1" localSheetId="16">'I-95 Detour Data'!$A$150</definedName>
    <definedName name="_Key1" localSheetId="18" hidden="1">'[2]Journal Entry'!#REF!</definedName>
    <definedName name="_Key1" localSheetId="11" hidden="1">'[2]Journal Entry'!#REF!</definedName>
    <definedName name="_Key1" localSheetId="10" hidden="1">'[2]Journal Entry'!#REF!</definedName>
    <definedName name="_Key1" localSheetId="6" hidden="1">'[3]Journal Entry'!#REF!</definedName>
    <definedName name="_Key1" hidden="1">'[2]Journal Entry'!#REF!</definedName>
    <definedName name="_Key2" localSheetId="18" hidden="1">'[2]Journal Entry'!#REF!</definedName>
    <definedName name="_Key2" localSheetId="10" hidden="1">'[2]Journal Entry'!#REF!</definedName>
    <definedName name="_Key2" localSheetId="6" hidden="1">'[3]Journal Entry'!#REF!</definedName>
    <definedName name="_Key2" hidden="1">'[2]Journal Entry'!#REF!</definedName>
    <definedName name="_Order1" hidden="1">255</definedName>
    <definedName name="_Order2" hidden="1">255</definedName>
    <definedName name="_ppp1" localSheetId="18">#REF!</definedName>
    <definedName name="_ppp1" localSheetId="17">#REF!</definedName>
    <definedName name="_ppp1" localSheetId="11">#REF!</definedName>
    <definedName name="_ppp1" localSheetId="10">#REF!</definedName>
    <definedName name="_ppp1">#REF!</definedName>
    <definedName name="_ppp2" localSheetId="18">#REF!</definedName>
    <definedName name="_ppp2" localSheetId="11">#REF!</definedName>
    <definedName name="_ppp2" localSheetId="10">#REF!</definedName>
    <definedName name="_ppp2">#REF!</definedName>
    <definedName name="_ppp3" localSheetId="18">#REF!</definedName>
    <definedName name="_ppp3" localSheetId="11">#REF!</definedName>
    <definedName name="_ppp3" localSheetId="10">#REF!</definedName>
    <definedName name="_ppp3">#REF!</definedName>
    <definedName name="_RG1" localSheetId="11">#REF!</definedName>
    <definedName name="_RG1" localSheetId="10">#REF!</definedName>
    <definedName name="_RG1" localSheetId="6">#REF!</definedName>
    <definedName name="_RG1">#REF!</definedName>
    <definedName name="_RG2" localSheetId="11">#REF!</definedName>
    <definedName name="_RG2" localSheetId="10">#REF!</definedName>
    <definedName name="_RG2">#REF!</definedName>
    <definedName name="_RG3" localSheetId="11">#REF!</definedName>
    <definedName name="_RG3" localSheetId="10">#REF!</definedName>
    <definedName name="_RG3">#REF!</definedName>
    <definedName name="_RG4" localSheetId="11">#REF!</definedName>
    <definedName name="_RG4" localSheetId="10">#REF!</definedName>
    <definedName name="_RG4">#REF!</definedName>
    <definedName name="_ST1" localSheetId="11">#REF!</definedName>
    <definedName name="_ST1" localSheetId="10">#REF!</definedName>
    <definedName name="_ST1">#REF!</definedName>
    <definedName name="_ST2" localSheetId="11">#REF!</definedName>
    <definedName name="_ST2" localSheetId="10">#REF!</definedName>
    <definedName name="_ST2">#REF!</definedName>
    <definedName name="_SUB1" localSheetId="11">#REF!</definedName>
    <definedName name="_SUB1" localSheetId="10">#REF!</definedName>
    <definedName name="_SUB1">#REF!</definedName>
    <definedName name="_SUB2" localSheetId="11">#REF!</definedName>
    <definedName name="_SUB2" localSheetId="10">#REF!</definedName>
    <definedName name="_SUB2">#REF!</definedName>
    <definedName name="_SUB3" localSheetId="11">#REF!</definedName>
    <definedName name="_SUB3" localSheetId="10">#REF!</definedName>
    <definedName name="_SUB3">#REF!</definedName>
    <definedName name="_SUB4" localSheetId="11">#REF!</definedName>
    <definedName name="_SUB4" localSheetId="10">#REF!</definedName>
    <definedName name="_SUB4">#REF!</definedName>
    <definedName name="_SUB5" localSheetId="11">#REF!</definedName>
    <definedName name="_SUB5" localSheetId="10">#REF!</definedName>
    <definedName name="_SUB5">#REF!</definedName>
    <definedName name="_SUB6" localSheetId="11">#REF!</definedName>
    <definedName name="_SUB6" localSheetId="10">#REF!</definedName>
    <definedName name="_SUB6">#REF!</definedName>
    <definedName name="_SUB8" localSheetId="11">#REF!</definedName>
    <definedName name="_SUB8" localSheetId="10">#REF!</definedName>
    <definedName name="_SUB8">#REF!</definedName>
    <definedName name="_SW1" localSheetId="11">#REF!</definedName>
    <definedName name="_SW1" localSheetId="10">#REF!</definedName>
    <definedName name="_SW1">#REF!</definedName>
    <definedName name="_SW2" localSheetId="11">#REF!</definedName>
    <definedName name="_SW2" localSheetId="10">#REF!</definedName>
    <definedName name="_SW2">#REF!</definedName>
    <definedName name="_Toc436992226" localSheetId="16">'I-95 Detour Data'!$A$148</definedName>
    <definedName name="AADTGrowth" localSheetId="6">[4]Assumptions!$C$3</definedName>
    <definedName name="AADTGrowth">[5]Assumptions!$C$3</definedName>
    <definedName name="ABBREV_DATE" localSheetId="18">#REF!</definedName>
    <definedName name="ABBREV_DATE" localSheetId="11">#REF!</definedName>
    <definedName name="ABBREV_DATE" localSheetId="10">#REF!</definedName>
    <definedName name="ABBREV_DATE" localSheetId="6">#REF!</definedName>
    <definedName name="ABBREV_DATE">#REF!</definedName>
    <definedName name="Adds" localSheetId="18">#REF!</definedName>
    <definedName name="Adds" localSheetId="11">#REF!</definedName>
    <definedName name="Adds" localSheetId="10">#REF!</definedName>
    <definedName name="Adds" localSheetId="6">#REF!</definedName>
    <definedName name="Adds">#REF!</definedName>
    <definedName name="ASSIGN" localSheetId="18">#REF!</definedName>
    <definedName name="ASSIGN" localSheetId="11">#REF!</definedName>
    <definedName name="ASSIGN" localSheetId="10">#REF!</definedName>
    <definedName name="ASSIGN" localSheetId="6">#REF!</definedName>
    <definedName name="ASSIGN">#REF!</definedName>
    <definedName name="B_4" localSheetId="11">#REF!</definedName>
    <definedName name="B_4" localSheetId="10">#REF!</definedName>
    <definedName name="B_4">#REF!</definedName>
    <definedName name="B_5" localSheetId="11">#REF!</definedName>
    <definedName name="B_5" localSheetId="10">#REF!</definedName>
    <definedName name="B_5">#REF!</definedName>
    <definedName name="BEGINNING" localSheetId="11">#REF!</definedName>
    <definedName name="BEGINNING" localSheetId="10">#REF!</definedName>
    <definedName name="BEGINNING">#REF!</definedName>
    <definedName name="BEx3O85IKWARA6NCJOLRBRJFMEWW" localSheetId="11" hidden="1">'[6]Q2 09 Rail BS Leads'!#REF!</definedName>
    <definedName name="BEx3O85IKWARA6NCJOLRBRJFMEWW" localSheetId="10" hidden="1">'[6]Q2 09 Rail BS Leads'!#REF!</definedName>
    <definedName name="BEx3O85IKWARA6NCJOLRBRJFMEWW" hidden="1">'[6]Q2 09 Rail BS Leads'!#REF!</definedName>
    <definedName name="BEx5MLQZM68YQSKARVWTTPINFQ2C" localSheetId="11" hidden="1">'[6]Q2 09 Rail BS Leads'!#REF!</definedName>
    <definedName name="BEx5MLQZM68YQSKARVWTTPINFQ2C" localSheetId="10" hidden="1">'[6]Q2 09 Rail BS Leads'!#REF!</definedName>
    <definedName name="BEx5MLQZM68YQSKARVWTTPINFQ2C" hidden="1">'[6]Q2 09 Rail BS Leads'!#REF!</definedName>
    <definedName name="BExERWCEBKQRYWRQLYJ4UCMMKTHG" localSheetId="10" hidden="1">'[6]Q2 09 Rail BS Leads'!#REF!</definedName>
    <definedName name="BExERWCEBKQRYWRQLYJ4UCMMKTHG" hidden="1">'[6]Q2 09 Rail BS Leads'!#REF!</definedName>
    <definedName name="BExMBYPQDG9AYDQ5E8IECVFREPO6" localSheetId="10" hidden="1">'[6]Q2 09 Rail BS Leads'!#REF!</definedName>
    <definedName name="BExMBYPQDG9AYDQ5E8IECVFREPO6" hidden="1">'[6]Q2 09 Rail BS Leads'!#REF!</definedName>
    <definedName name="BExQ9ZLYHWABXAA9NJDW8ZS0UQ9P" localSheetId="10" hidden="1">'[6]Q2 09 Rail BS Leads'!#REF!</definedName>
    <definedName name="BExQ9ZLYHWABXAA9NJDW8ZS0UQ9P" hidden="1">'[6]Q2 09 Rail BS Leads'!#REF!</definedName>
    <definedName name="BExTUY9WNSJ91GV8CP0SKJTEIV82" localSheetId="10" hidden="1">'[6]Q2 09 Rail BS Leads'!#REF!</definedName>
    <definedName name="BExTUY9WNSJ91GV8CP0SKJTEIV82" hidden="1">'[6]Q2 09 Rail BS Leads'!#REF!</definedName>
    <definedName name="BS_98" localSheetId="18">#REF!</definedName>
    <definedName name="BS_98" localSheetId="11">#REF!</definedName>
    <definedName name="BS_98" localSheetId="10">#REF!</definedName>
    <definedName name="BS_98" localSheetId="6">#REF!</definedName>
    <definedName name="BS_98">#REF!</definedName>
    <definedName name="BS_99" localSheetId="18">#REF!</definedName>
    <definedName name="BS_99" localSheetId="11">#REF!</definedName>
    <definedName name="BS_99" localSheetId="10">#REF!</definedName>
    <definedName name="BS_99" localSheetId="6">#REF!</definedName>
    <definedName name="BS_99">#REF!</definedName>
    <definedName name="BS_SUM_25MO" localSheetId="18">#REF!</definedName>
    <definedName name="BS_SUM_25MO" localSheetId="11">#REF!</definedName>
    <definedName name="BS_SUM_25MO" localSheetId="10">#REF!</definedName>
    <definedName name="BS_SUM_25MO" localSheetId="6">#REF!</definedName>
    <definedName name="BS_SUM_25MO">#REF!</definedName>
    <definedName name="BS_SUM_98" localSheetId="11">#REF!</definedName>
    <definedName name="BS_SUM_98" localSheetId="10">#REF!</definedName>
    <definedName name="BS_SUM_98">#REF!</definedName>
    <definedName name="BS_SUM_99" localSheetId="11">#REF!</definedName>
    <definedName name="BS_SUM_99" localSheetId="10">#REF!</definedName>
    <definedName name="BS_SUM_99">#REF!</definedName>
    <definedName name="CBS" localSheetId="11">#REF!</definedName>
    <definedName name="CBS" localSheetId="10">#REF!</definedName>
    <definedName name="CBS">#REF!</definedName>
    <definedName name="COLE" localSheetId="11">#REF!</definedName>
    <definedName name="COLE" localSheetId="10">#REF!</definedName>
    <definedName name="COLE">#REF!</definedName>
    <definedName name="_xlnm.Criteria" localSheetId="11">#REF!</definedName>
    <definedName name="_xlnm.Criteria" localSheetId="10">#REF!</definedName>
    <definedName name="_xlnm.Criteria">#REF!</definedName>
    <definedName name="CURRENT_DATE" localSheetId="11">#REF!</definedName>
    <definedName name="CURRENT_DATE" localSheetId="10">#REF!</definedName>
    <definedName name="CURRENT_DATE">#REF!</definedName>
    <definedName name="Current_Fiscal_Year">[7]Inputs!$C$5</definedName>
    <definedName name="DATA" localSheetId="18">#REF!</definedName>
    <definedName name="DATA" localSheetId="17">#REF!</definedName>
    <definedName name="DATA" localSheetId="11">#REF!</definedName>
    <definedName name="DATA" localSheetId="10">#REF!</definedName>
    <definedName name="DATA">#REF!</definedName>
    <definedName name="_xlnm.Database" localSheetId="18">#REF!</definedName>
    <definedName name="_xlnm.Database" localSheetId="14">#REF!</definedName>
    <definedName name="_xlnm.Database" localSheetId="11">#REF!</definedName>
    <definedName name="_xlnm.Database" localSheetId="10">#REF!</definedName>
    <definedName name="_xlnm.Database">#REF!</definedName>
    <definedName name="DecComICC" localSheetId="18">#REF!</definedName>
    <definedName name="DecComICC" localSheetId="11">#REF!</definedName>
    <definedName name="DecComICC" localSheetId="10">#REF!</definedName>
    <definedName name="DecComICC">#REF!</definedName>
    <definedName name="DecComInstall" localSheetId="11">#REF!</definedName>
    <definedName name="DecComInstall" localSheetId="10">#REF!</definedName>
    <definedName name="DecComInstall">#REF!</definedName>
    <definedName name="Detail" localSheetId="11">#REF!</definedName>
    <definedName name="Detail" localSheetId="10">#REF!</definedName>
    <definedName name="Detail">#REF!</definedName>
    <definedName name="DISC_RATE" localSheetId="6">[4]Assumptions!$C$5</definedName>
    <definedName name="DISC_RATE">[5]Assumptions!$C$5</definedName>
    <definedName name="ENDING" localSheetId="18">#REF!</definedName>
    <definedName name="ENDING" localSheetId="11">#REF!</definedName>
    <definedName name="ENDING" localSheetId="10">#REF!</definedName>
    <definedName name="ENDING" localSheetId="6">#REF!</definedName>
    <definedName name="ENDING">#REF!</definedName>
    <definedName name="EPR" localSheetId="18">#REF!</definedName>
    <definedName name="EPR" localSheetId="11">#REF!</definedName>
    <definedName name="EPR" localSheetId="10">#REF!</definedName>
    <definedName name="EPR" localSheetId="6">#REF!</definedName>
    <definedName name="EPR">#REF!</definedName>
    <definedName name="_xlnm.Extract" localSheetId="18">#REF!</definedName>
    <definedName name="_xlnm.Extract" localSheetId="11">#REF!</definedName>
    <definedName name="_xlnm.Extract" localSheetId="10">#REF!</definedName>
    <definedName name="_xlnm.Extract">#REF!</definedName>
    <definedName name="formula" localSheetId="11">#REF!</definedName>
    <definedName name="formula" localSheetId="10">#REF!</definedName>
    <definedName name="formula">#REF!</definedName>
    <definedName name="furbase" localSheetId="11">#REF!</definedName>
    <definedName name="furbase" localSheetId="10">#REF!</definedName>
    <definedName name="furbase">#REF!</definedName>
    <definedName name="FURN" localSheetId="11">#REF!</definedName>
    <definedName name="FURN" localSheetId="10">#REF!</definedName>
    <definedName name="FURN">#REF!</definedName>
    <definedName name="furnish" localSheetId="11">#REF!</definedName>
    <definedName name="furnish" localSheetId="10">#REF!</definedName>
    <definedName name="furnish">#REF!</definedName>
    <definedName name="furnmat" localSheetId="11">#REF!</definedName>
    <definedName name="furnmat" localSheetId="10">#REF!</definedName>
    <definedName name="furnmat">#REF!</definedName>
    <definedName name="GENERAL" localSheetId="11">#REF!</definedName>
    <definedName name="GENERAL" localSheetId="10">#REF!</definedName>
    <definedName name="GENERAL">#REF!</definedName>
    <definedName name="ICCConv" localSheetId="6">'[8]ICC Conversion'!$A$1:$B$191</definedName>
    <definedName name="ICCConv">'[9]ICC Conversion'!$A$1:$B$191</definedName>
    <definedName name="IMPORT" localSheetId="18">#REF!</definedName>
    <definedName name="IMPORT" localSheetId="11">#REF!</definedName>
    <definedName name="IMPORT" localSheetId="10">#REF!</definedName>
    <definedName name="IMPORT" localSheetId="6">#REF!</definedName>
    <definedName name="IMPORT">#REF!</definedName>
    <definedName name="Inflation_Percentages">[7]Inputs!$C$32:$C$81</definedName>
    <definedName name="Inflation_Years">[7]Inputs!$B$32:$B$81</definedName>
    <definedName name="infor" localSheetId="18">#REF!</definedName>
    <definedName name="infor" localSheetId="17">#REF!</definedName>
    <definedName name="infor" localSheetId="11">#REF!</definedName>
    <definedName name="infor" localSheetId="10">#REF!</definedName>
    <definedName name="infor">#REF!</definedName>
    <definedName name="item" localSheetId="18">#REF!</definedName>
    <definedName name="item" localSheetId="11">#REF!</definedName>
    <definedName name="item" localSheetId="10">#REF!</definedName>
    <definedName name="item">#REF!</definedName>
    <definedName name="k7." localSheetId="18">#REF!</definedName>
    <definedName name="k7." localSheetId="11">#REF!</definedName>
    <definedName name="k7." localSheetId="10">#REF!</definedName>
    <definedName name="k7.">#REF!</definedName>
    <definedName name="LEADS" localSheetId="11">#REF!</definedName>
    <definedName name="LEADS" localSheetId="10">#REF!</definedName>
    <definedName name="LEADS">#REF!</definedName>
    <definedName name="LEADS_25MO" localSheetId="11">#REF!</definedName>
    <definedName name="LEADS_25MO" localSheetId="10">#REF!</definedName>
    <definedName name="LEADS_25MO">#REF!</definedName>
    <definedName name="LEADS_98" localSheetId="11">#REF!</definedName>
    <definedName name="LEADS_98" localSheetId="10">#REF!</definedName>
    <definedName name="LEADS_98">#REF!</definedName>
    <definedName name="LEADS_99" localSheetId="11">#REF!</definedName>
    <definedName name="LEADS_99" localSheetId="10">#REF!</definedName>
    <definedName name="LEADS_99">#REF!</definedName>
    <definedName name="LOLD">1</definedName>
    <definedName name="LOLD_Table">7</definedName>
    <definedName name="mike" localSheetId="18">#REF!</definedName>
    <definedName name="mike" localSheetId="17">#REF!</definedName>
    <definedName name="mike" localSheetId="11">#REF!</definedName>
    <definedName name="mike" localSheetId="10">#REF!</definedName>
    <definedName name="mike">#REF!</definedName>
    <definedName name="mobil1" localSheetId="18">#REF!</definedName>
    <definedName name="mobil1" localSheetId="11">#REF!</definedName>
    <definedName name="mobil1" localSheetId="10">#REF!</definedName>
    <definedName name="mobil1">#REF!</definedName>
    <definedName name="NEXT" localSheetId="18">#REF!</definedName>
    <definedName name="NEXT" localSheetId="11">#REF!</definedName>
    <definedName name="NEXT" localSheetId="10">#REF!</definedName>
    <definedName name="NEXT">#REF!</definedName>
    <definedName name="Normal" localSheetId="11">#REF!</definedName>
    <definedName name="Normal" localSheetId="10">#REF!</definedName>
    <definedName name="Normal">#REF!</definedName>
    <definedName name="number" localSheetId="11">#REF!</definedName>
    <definedName name="number" localSheetId="10">#REF!</definedName>
    <definedName name="number">#REF!</definedName>
    <definedName name="OPER1" localSheetId="11">#REF!</definedName>
    <definedName name="OPER1" localSheetId="10">#REF!</definedName>
    <definedName name="OPER1">#REF!</definedName>
    <definedName name="OPER2" localSheetId="11">#REF!</definedName>
    <definedName name="OPER2" localSheetId="10">#REF!</definedName>
    <definedName name="OPER2">#REF!</definedName>
    <definedName name="PAGE_33" localSheetId="11">#REF!</definedName>
    <definedName name="PAGE_33" localSheetId="10">#REF!</definedName>
    <definedName name="PAGE_33">#REF!</definedName>
    <definedName name="PAGE1" localSheetId="11">#REF!</definedName>
    <definedName name="PAGE1" localSheetId="10">#REF!</definedName>
    <definedName name="PAGE1">#REF!</definedName>
    <definedName name="PAGE2" localSheetId="11">#REF!</definedName>
    <definedName name="PAGE2" localSheetId="10">#REF!</definedName>
    <definedName name="PAGE2">#REF!</definedName>
    <definedName name="PAGE32" localSheetId="11">#REF!</definedName>
    <definedName name="PAGE32" localSheetId="10">#REF!</definedName>
    <definedName name="PAGE32">#REF!</definedName>
    <definedName name="PAGE37" localSheetId="11">#REF!</definedName>
    <definedName name="PAGE37" localSheetId="10">#REF!</definedName>
    <definedName name="PAGE37">#REF!</definedName>
    <definedName name="PART_B" localSheetId="11">#REF!</definedName>
    <definedName name="PART_B" localSheetId="10">#REF!</definedName>
    <definedName name="PART_B">#REF!</definedName>
    <definedName name="PARTA" localSheetId="11">#REF!</definedName>
    <definedName name="PARTA" localSheetId="10">#REF!</definedName>
    <definedName name="PARTA">#REF!</definedName>
    <definedName name="PISNU" localSheetId="11">#REF!</definedName>
    <definedName name="PISNU" localSheetId="10">#REF!</definedName>
    <definedName name="PISNU">#REF!</definedName>
    <definedName name="ppp" localSheetId="11">#REF!</definedName>
    <definedName name="ppp" localSheetId="10">#REF!</definedName>
    <definedName name="ppp">#REF!</definedName>
    <definedName name="price" localSheetId="11">#REF!</definedName>
    <definedName name="price" localSheetId="10">#REF!</definedName>
    <definedName name="price">#REF!</definedName>
    <definedName name="PRINT_ALL" localSheetId="11">#REF!</definedName>
    <definedName name="PRINT_ALL" localSheetId="10">#REF!</definedName>
    <definedName name="PRINT_ALL">#REF!</definedName>
    <definedName name="_xlnm.Print_Area" localSheetId="11">#REF!</definedName>
    <definedName name="_xlnm.Print_Area" localSheetId="10">#REF!</definedName>
    <definedName name="_xlnm.Print_Area">#REF!</definedName>
    <definedName name="PRINT_AREA_MI" localSheetId="11">#REF!</definedName>
    <definedName name="PRINT_AREA_MI" localSheetId="10">#REF!</definedName>
    <definedName name="PRINT_AREA_MI" localSheetId="6">#REF!</definedName>
    <definedName name="PRINT_AREA_MI">#REF!</definedName>
    <definedName name="PRINT_CF_9899" localSheetId="11">#REF!</definedName>
    <definedName name="PRINT_CF_9899" localSheetId="10">#REF!</definedName>
    <definedName name="PRINT_CF_9899" localSheetId="6">#REF!</definedName>
    <definedName name="PRINT_CF_9899">#REF!</definedName>
    <definedName name="PRINT_DIFF" localSheetId="11">#REF!</definedName>
    <definedName name="PRINT_DIFF" localSheetId="10">#REF!</definedName>
    <definedName name="PRINT_DIFF" localSheetId="6">#REF!</definedName>
    <definedName name="PRINT_DIFF">#REF!</definedName>
    <definedName name="_xlnm.Print_Titles">#N/A</definedName>
    <definedName name="Print_Titles_MI" localSheetId="6">'[10]PA Run Off'!$A$1:$IV$10,'[10]PA Run Off'!$A$1:$A$16384</definedName>
    <definedName name="Print_Titles_MI">'[11]PA Run Off'!$A$1:$IV$10,'[11]PA Run Off'!$A$1:$A$16384</definedName>
    <definedName name="PRT_12_PAGE_25M" localSheetId="18">#REF!</definedName>
    <definedName name="PRT_12_PAGE_25M" localSheetId="11">#REF!</definedName>
    <definedName name="PRT_12_PAGE_25M" localSheetId="10">#REF!</definedName>
    <definedName name="PRT_12_PAGE_25M" localSheetId="6">#REF!</definedName>
    <definedName name="PRT_12_PAGE_25M">#REF!</definedName>
    <definedName name="PRT_98_WCRECON" localSheetId="18">#REF!</definedName>
    <definedName name="PRT_98_WCRECON" localSheetId="11">#REF!</definedName>
    <definedName name="PRT_98_WCRECON" localSheetId="10">#REF!</definedName>
    <definedName name="PRT_98_WCRECON" localSheetId="6">#REF!</definedName>
    <definedName name="PRT_98_WCRECON">#REF!</definedName>
    <definedName name="PRT_99_WCRECON" localSheetId="18">#REF!</definedName>
    <definedName name="PRT_99_WCRECON" localSheetId="11">#REF!</definedName>
    <definedName name="PRT_99_WCRECON" localSheetId="10">#REF!</definedName>
    <definedName name="PRT_99_WCRECON" localSheetId="6">#REF!</definedName>
    <definedName name="PRT_99_WCRECON">#REF!</definedName>
    <definedName name="PRT_BS_98" localSheetId="11">#REF!</definedName>
    <definedName name="PRT_BS_98" localSheetId="10">#REF!</definedName>
    <definedName name="PRT_BS_98">#REF!</definedName>
    <definedName name="PRT_BS_99" localSheetId="11">#REF!</definedName>
    <definedName name="PRT_BS_99" localSheetId="10">#REF!</definedName>
    <definedName name="PRT_BS_99">#REF!</definedName>
    <definedName name="PRT_BS_SUM_25MO" localSheetId="11">#REF!</definedName>
    <definedName name="PRT_BS_SUM_25MO" localSheetId="10">#REF!</definedName>
    <definedName name="PRT_BS_SUM_25MO">#REF!</definedName>
    <definedName name="PRT_BSSUM_98" localSheetId="11">#REF!</definedName>
    <definedName name="PRT_BSSUM_98" localSheetId="10">#REF!</definedName>
    <definedName name="PRT_BSSUM_98">#REF!</definedName>
    <definedName name="PRT_BSSUM_99" localSheetId="11">#REF!</definedName>
    <definedName name="PRT_BSSUM_99" localSheetId="10">#REF!</definedName>
    <definedName name="PRT_BSSUM_99">#REF!</definedName>
    <definedName name="PRT_CF_1998" localSheetId="11">#REF!</definedName>
    <definedName name="PRT_CF_1998" localSheetId="10">#REF!</definedName>
    <definedName name="PRT_CF_1998">#REF!</definedName>
    <definedName name="PRT_CF_1999" localSheetId="11">#REF!</definedName>
    <definedName name="PRT_CF_1999" localSheetId="10">#REF!</definedName>
    <definedName name="PRT_CF_1999">#REF!</definedName>
    <definedName name="PRT_CURR_MO" localSheetId="11">#REF!</definedName>
    <definedName name="PRT_CURR_MO" localSheetId="10">#REF!</definedName>
    <definedName name="PRT_CURR_MO">#REF!</definedName>
    <definedName name="PRT_LEAD_25MO" localSheetId="11">#REF!</definedName>
    <definedName name="PRT_LEAD_25MO" localSheetId="10">#REF!</definedName>
    <definedName name="PRT_LEAD_25MO">#REF!</definedName>
    <definedName name="PRT_LEAD_ACT_98" localSheetId="11">#REF!</definedName>
    <definedName name="PRT_LEAD_ACT_98" localSheetId="10">#REF!</definedName>
    <definedName name="PRT_LEAD_ACT_98">#REF!</definedName>
    <definedName name="PRT_LEAD_PLN_99" localSheetId="11">#REF!</definedName>
    <definedName name="PRT_LEAD_PLN_99" localSheetId="10">#REF!</definedName>
    <definedName name="PRT_LEAD_PLN_99">#REF!</definedName>
    <definedName name="PRT_NCA_98" localSheetId="11">#REF!</definedName>
    <definedName name="PRT_NCA_98" localSheetId="10">#REF!</definedName>
    <definedName name="PRT_NCA_98">#REF!</definedName>
    <definedName name="PRT_NCA_99" localSheetId="11">#REF!</definedName>
    <definedName name="PRT_NCA_99" localSheetId="10">#REF!</definedName>
    <definedName name="PRT_NCA_99">#REF!</definedName>
    <definedName name="PRT_QUARTER" localSheetId="11">#REF!</definedName>
    <definedName name="PRT_QUARTER" localSheetId="10">#REF!</definedName>
    <definedName name="PRT_QUARTER">#REF!</definedName>
    <definedName name="Q1_VS_PLAN" localSheetId="11">#REF!</definedName>
    <definedName name="Q1_VS_PLAN" localSheetId="10">#REF!</definedName>
    <definedName name="Q1_VS_PLAN">#REF!</definedName>
    <definedName name="Q2_VS_PLAN" localSheetId="11">#REF!</definedName>
    <definedName name="Q2_VS_PLAN" localSheetId="10">#REF!</definedName>
    <definedName name="Q2_VS_PLAN">#REF!</definedName>
    <definedName name="Q3_VS_PLAN" localSheetId="11">#REF!</definedName>
    <definedName name="Q3_VS_PLAN" localSheetId="10">#REF!</definedName>
    <definedName name="Q3_VS_PLAN">#REF!</definedName>
    <definedName name="Q4_VS_PLAN" localSheetId="11">#REF!</definedName>
    <definedName name="Q4_VS_PLAN" localSheetId="10">#REF!</definedName>
    <definedName name="Q4_VS_PLAN">#REF!</definedName>
    <definedName name="qty" localSheetId="11">#REF!</definedName>
    <definedName name="qty" localSheetId="10">#REF!</definedName>
    <definedName name="qty">#REF!</definedName>
    <definedName name="Rate" localSheetId="6">[12]LocoRate!$L$2:$P$4</definedName>
    <definedName name="Rate">[13]LocoRate!$L$2:$P$4</definedName>
    <definedName name="Rates">'[14]Rate file'!$A$6:$F$1250</definedName>
    <definedName name="RETIREMENTS" localSheetId="18">#REF!</definedName>
    <definedName name="RETIREMENTS" localSheetId="11">#REF!</definedName>
    <definedName name="RETIREMENTS" localSheetId="10">#REF!</definedName>
    <definedName name="RETIREMENTS" localSheetId="6">#REF!</definedName>
    <definedName name="RETIREMENTS">#REF!</definedName>
    <definedName name="Retires" localSheetId="18">#REF!</definedName>
    <definedName name="Retires" localSheetId="11">#REF!</definedName>
    <definedName name="Retires" localSheetId="10">#REF!</definedName>
    <definedName name="Retires" localSheetId="6">#REF!</definedName>
    <definedName name="Retires">#REF!</definedName>
    <definedName name="ROSNU" localSheetId="18">#REF!</definedName>
    <definedName name="ROSNU" localSheetId="11">#REF!</definedName>
    <definedName name="ROSNU" localSheetId="10">#REF!</definedName>
    <definedName name="ROSNU" localSheetId="6">#REF!</definedName>
    <definedName name="ROSNU">#REF!</definedName>
    <definedName name="SAPBEXhrIndnt" hidden="1">"Wide"</definedName>
    <definedName name="SAPsysID" hidden="1">"708C5W7SBKP804JT78WJ0JNKI"</definedName>
    <definedName name="SAPwbID" hidden="1">"ARS"</definedName>
    <definedName name="SB_5_B_" localSheetId="18">#REF!</definedName>
    <definedName name="SB_5_B_" localSheetId="11">#REF!</definedName>
    <definedName name="SB_5_B_" localSheetId="10">#REF!</definedName>
    <definedName name="SB_5_B_" localSheetId="6">#REF!</definedName>
    <definedName name="SB_5_B_">#REF!</definedName>
    <definedName name="SEC_12R1" localSheetId="18">#REF!</definedName>
    <definedName name="SEC_12R1" localSheetId="11">#REF!</definedName>
    <definedName name="SEC_12R1" localSheetId="10">#REF!</definedName>
    <definedName name="SEC_12R1" localSheetId="6">#REF!</definedName>
    <definedName name="SEC_12R1">#REF!</definedName>
    <definedName name="SEC_12R2" localSheetId="18">#REF!</definedName>
    <definedName name="SEC_12R2" localSheetId="11">#REF!</definedName>
    <definedName name="SEC_12R2" localSheetId="10">#REF!</definedName>
    <definedName name="SEC_12R2" localSheetId="6">#REF!</definedName>
    <definedName name="SEC_12R2">#REF!</definedName>
    <definedName name="SEC_12S" localSheetId="11">#REF!</definedName>
    <definedName name="SEC_12S" localSheetId="10">#REF!</definedName>
    <definedName name="SEC_12S">#REF!</definedName>
    <definedName name="SEC_13T1" localSheetId="11">#REF!</definedName>
    <definedName name="SEC_13T1" localSheetId="10">#REF!</definedName>
    <definedName name="SEC_13T1">#REF!</definedName>
    <definedName name="SEC_13T2" localSheetId="11">#REF!</definedName>
    <definedName name="SEC_13T2" localSheetId="10">#REF!</definedName>
    <definedName name="SEC_13T2">#REF!</definedName>
    <definedName name="SEC_13T2D" localSheetId="11">#REF!</definedName>
    <definedName name="SEC_13T2D" localSheetId="10">#REF!</definedName>
    <definedName name="SEC_13T2D">#REF!</definedName>
    <definedName name="SEC_5E" localSheetId="11">#REF!</definedName>
    <definedName name="SEC_5E" localSheetId="10">#REF!</definedName>
    <definedName name="SEC_5E">#REF!</definedName>
    <definedName name="SEC_5F" localSheetId="11">#REF!</definedName>
    <definedName name="SEC_5F" localSheetId="10">#REF!</definedName>
    <definedName name="SEC_5F">#REF!</definedName>
    <definedName name="SEC_5G" localSheetId="11">#REF!</definedName>
    <definedName name="SEC_5G" localSheetId="10">#REF!</definedName>
    <definedName name="SEC_5G">#REF!</definedName>
    <definedName name="SEC_6H" localSheetId="11">#REF!</definedName>
    <definedName name="SEC_6H" localSheetId="10">#REF!</definedName>
    <definedName name="SEC_6H">#REF!</definedName>
    <definedName name="SEC_6H7" localSheetId="11">#REF!</definedName>
    <definedName name="SEC_6H7" localSheetId="10">#REF!</definedName>
    <definedName name="SEC_6H7">#REF!</definedName>
    <definedName name="SEC_7I1" localSheetId="11">#REF!</definedName>
    <definedName name="SEC_7I1" localSheetId="10">#REF!</definedName>
    <definedName name="SEC_7I1">#REF!</definedName>
    <definedName name="SEC_7I2" localSheetId="11">#REF!</definedName>
    <definedName name="SEC_7I2" localSheetId="10">#REF!</definedName>
    <definedName name="SEC_7I2">#REF!</definedName>
    <definedName name="SEC_7I3" localSheetId="11">#REF!</definedName>
    <definedName name="SEC_7I3" localSheetId="10">#REF!</definedName>
    <definedName name="SEC_7I3">#REF!</definedName>
    <definedName name="SEC_7I4" localSheetId="11">#REF!</definedName>
    <definedName name="SEC_7I4" localSheetId="10">#REF!</definedName>
    <definedName name="SEC_7I4">#REF!</definedName>
    <definedName name="SEC_7I5" localSheetId="11">#REF!</definedName>
    <definedName name="SEC_7I5" localSheetId="10">#REF!</definedName>
    <definedName name="SEC_7I5">#REF!</definedName>
    <definedName name="SEC_7I6" localSheetId="11">#REF!</definedName>
    <definedName name="SEC_7I6" localSheetId="10">#REF!</definedName>
    <definedName name="SEC_7I6">#REF!</definedName>
    <definedName name="SEC_7I7" localSheetId="11">#REF!</definedName>
    <definedName name="SEC_7I7" localSheetId="10">#REF!</definedName>
    <definedName name="SEC_7I7">#REF!</definedName>
    <definedName name="SEC_7I8" localSheetId="11">#REF!</definedName>
    <definedName name="SEC_7I8" localSheetId="10">#REF!</definedName>
    <definedName name="SEC_7I8">#REF!</definedName>
    <definedName name="SEC_8J1" localSheetId="11">#REF!</definedName>
    <definedName name="SEC_8J1" localSheetId="10">#REF!</definedName>
    <definedName name="SEC_8J1">#REF!</definedName>
    <definedName name="SEC_8J2" localSheetId="11">#REF!</definedName>
    <definedName name="SEC_8J2" localSheetId="10">#REF!</definedName>
    <definedName name="SEC_8J2">#REF!</definedName>
    <definedName name="SEC_8K" localSheetId="11">#REF!</definedName>
    <definedName name="SEC_8K" localSheetId="10">#REF!</definedName>
    <definedName name="SEC_8K">#REF!</definedName>
    <definedName name="SEC_8L" localSheetId="11">#REF!</definedName>
    <definedName name="SEC_8L" localSheetId="10">#REF!</definedName>
    <definedName name="SEC_8L">#REF!</definedName>
    <definedName name="select" localSheetId="11">#REF!</definedName>
    <definedName name="select" localSheetId="10">#REF!</definedName>
    <definedName name="select">#REF!</definedName>
    <definedName name="SHEET_CHOICE" localSheetId="11">#REF!</definedName>
    <definedName name="SHEET_CHOICE" localSheetId="10">#REF!</definedName>
    <definedName name="SHEET_CHOICE">#REF!</definedName>
    <definedName name="SHEET1" localSheetId="11">#REF!</definedName>
    <definedName name="SHEET1" localSheetId="10">#REF!</definedName>
    <definedName name="SHEET1">#REF!</definedName>
    <definedName name="SHEET2" localSheetId="11">#REF!</definedName>
    <definedName name="SHEET2" localSheetId="10">#REF!</definedName>
    <definedName name="SHEET2">#REF!</definedName>
    <definedName name="SHEET3" localSheetId="11">#REF!</definedName>
    <definedName name="SHEET3" localSheetId="10">#REF!</definedName>
    <definedName name="SHEET3">#REF!</definedName>
    <definedName name="SHEET4" localSheetId="11">#REF!</definedName>
    <definedName name="SHEET4" localSheetId="10">#REF!</definedName>
    <definedName name="SHEET4">#REF!</definedName>
    <definedName name="SHEET5A" localSheetId="11">#REF!</definedName>
    <definedName name="SHEET5A" localSheetId="10">#REF!</definedName>
    <definedName name="SHEET5A">#REF!</definedName>
    <definedName name="SHEET5B" localSheetId="11">#REF!</definedName>
    <definedName name="SHEET5B" localSheetId="10">#REF!</definedName>
    <definedName name="SHEET5B">#REF!</definedName>
    <definedName name="SHEET5C" localSheetId="11">#REF!</definedName>
    <definedName name="SHEET5C" localSheetId="10">#REF!</definedName>
    <definedName name="SHEET5C">#REF!</definedName>
    <definedName name="SHEET5D" localSheetId="11">#REF!</definedName>
    <definedName name="SHEET5D" localSheetId="10">#REF!</definedName>
    <definedName name="SHEET5D">#REF!</definedName>
    <definedName name="SHEET6" localSheetId="11">#REF!</definedName>
    <definedName name="SHEET6" localSheetId="10">#REF!</definedName>
    <definedName name="SHEET6">#REF!</definedName>
    <definedName name="Spanner_Auto_File">"T:\139407\NDM\ROR\DRAWING\des_road.x2a"</definedName>
    <definedName name="Spanner_Auto_Select" localSheetId="18">#REF!</definedName>
    <definedName name="Spanner_Auto_Select" localSheetId="17">#REF!</definedName>
    <definedName name="Spanner_Auto_Select" localSheetId="11">#REF!</definedName>
    <definedName name="Spanner_Auto_Select" localSheetId="10">#REF!</definedName>
    <definedName name="Spanner_Auto_Select">#REF!</definedName>
    <definedName name="Starting_Fiscal_Year">[7]Inputs!$C$6</definedName>
    <definedName name="SUB7L" localSheetId="18">#REF!</definedName>
    <definedName name="SUB7L" localSheetId="17">#REF!</definedName>
    <definedName name="SUB7L" localSheetId="11">#REF!</definedName>
    <definedName name="SUB7L" localSheetId="10">#REF!</definedName>
    <definedName name="SUB7L">#REF!</definedName>
    <definedName name="supp" localSheetId="18">#REF!</definedName>
    <definedName name="supp" localSheetId="11">#REF!</definedName>
    <definedName name="supp" localSheetId="10">#REF!</definedName>
    <definedName name="supp">#REF!</definedName>
    <definedName name="suppbase" localSheetId="18">#REF!</definedName>
    <definedName name="suppbase" localSheetId="11">#REF!</definedName>
    <definedName name="suppbase" localSheetId="10">#REF!</definedName>
    <definedName name="suppbase">#REF!</definedName>
    <definedName name="SUPPL" localSheetId="11">#REF!</definedName>
    <definedName name="SUPPL" localSheetId="10">#REF!</definedName>
    <definedName name="SUPPL">#REF!</definedName>
    <definedName name="supplem" localSheetId="11">#REF!</definedName>
    <definedName name="supplem" localSheetId="10">#REF!</definedName>
    <definedName name="supplem">#REF!</definedName>
    <definedName name="TITLE" localSheetId="11">#REF!</definedName>
    <definedName name="TITLE" localSheetId="10">#REF!</definedName>
    <definedName name="TITLE">#REF!</definedName>
    <definedName name="TOTAL" localSheetId="11">#REF!</definedName>
    <definedName name="TOTAL" localSheetId="10">#REF!</definedName>
    <definedName name="TOTAL">#REF!</definedName>
    <definedName name="UPDATE" localSheetId="11">#REF!</definedName>
    <definedName name="UPDATE" localSheetId="10">#REF!</definedName>
    <definedName name="UPDATE">#REF!</definedName>
    <definedName name="VEH_OCC" localSheetId="6">[4]Assumptions!$C$6</definedName>
    <definedName name="VEH_OCC">[5]Assumptions!$C$6</definedName>
    <definedName name="Version" localSheetId="18">#REF!</definedName>
    <definedName name="Version" localSheetId="11">#REF!</definedName>
    <definedName name="Version" localSheetId="10">#REF!</definedName>
    <definedName name="Version" localSheetId="6">#REF!</definedName>
    <definedName name="Version">#REF!</definedName>
    <definedName name="YTD" localSheetId="18">#REF!</definedName>
    <definedName name="YTD" localSheetId="11">#REF!</definedName>
    <definedName name="YTD" localSheetId="10">#REF!</definedName>
    <definedName name="YTD" localSheetId="6">#REF!</definedName>
    <definedName name="YTD">#REF!</definedName>
  </definedNames>
  <calcPr calcId="145621"/>
</workbook>
</file>

<file path=xl/calcChain.xml><?xml version="1.0" encoding="utf-8"?>
<calcChain xmlns="http://schemas.openxmlformats.org/spreadsheetml/2006/main">
  <c r="C36" i="47" l="1"/>
  <c r="B36" i="47"/>
  <c r="E4" i="158"/>
  <c r="M20" i="158" l="1"/>
  <c r="L20" i="158"/>
  <c r="N20" i="158" s="1"/>
  <c r="K19" i="158"/>
  <c r="L19" i="158"/>
  <c r="D8" i="158"/>
  <c r="L17" i="158"/>
  <c r="N17" i="158" s="1"/>
  <c r="N21" i="158"/>
  <c r="L21" i="158"/>
  <c r="M32" i="158" l="1"/>
  <c r="P30" i="158"/>
  <c r="P29" i="158"/>
  <c r="N30" i="158"/>
  <c r="N29" i="158"/>
  <c r="M29" i="158"/>
  <c r="M30" i="158"/>
  <c r="L30" i="158"/>
  <c r="L29" i="158"/>
  <c r="E8" i="154" l="1"/>
  <c r="M28" i="158" l="1"/>
  <c r="N28" i="158"/>
  <c r="P28" i="158" s="1"/>
  <c r="L28" i="158"/>
  <c r="P27" i="158"/>
  <c r="M27" i="158"/>
  <c r="N27" i="158"/>
  <c r="N32" i="158" s="1"/>
  <c r="L27" i="158"/>
  <c r="C8" i="159"/>
  <c r="F5" i="159" l="1"/>
  <c r="C5" i="159"/>
  <c r="O22" i="158"/>
  <c r="C10" i="158"/>
  <c r="H27" i="158"/>
  <c r="H28" i="158"/>
  <c r="H29" i="158"/>
  <c r="H30" i="158"/>
  <c r="H31" i="158"/>
  <c r="G26" i="158"/>
  <c r="G25" i="158"/>
  <c r="G24" i="158"/>
  <c r="G23" i="158"/>
  <c r="G18" i="158"/>
  <c r="G17" i="158"/>
  <c r="L32" i="158" l="1"/>
  <c r="O31" i="158"/>
  <c r="M22" i="158"/>
  <c r="P31" i="158" l="1"/>
  <c r="O32" i="158"/>
  <c r="P32" i="158" s="1"/>
  <c r="D14" i="32"/>
  <c r="D13" i="32"/>
  <c r="L20" i="32"/>
  <c r="L21" i="32"/>
  <c r="L22" i="32"/>
  <c r="L24" i="32"/>
  <c r="L25" i="32"/>
  <c r="L26" i="32"/>
  <c r="L28" i="32"/>
  <c r="L29" i="32"/>
  <c r="L30" i="32"/>
  <c r="L32" i="32"/>
  <c r="L33" i="32"/>
  <c r="L34" i="32"/>
  <c r="L36" i="32"/>
  <c r="L37" i="32"/>
  <c r="L38" i="32"/>
  <c r="L40" i="32"/>
  <c r="L41" i="32"/>
  <c r="L42" i="32"/>
  <c r="L44" i="32"/>
  <c r="L45" i="32"/>
  <c r="L46" i="32"/>
  <c r="L18" i="32"/>
  <c r="C17" i="159"/>
  <c r="C16" i="159"/>
  <c r="D9" i="159"/>
  <c r="C9" i="159"/>
  <c r="C11" i="159" s="1"/>
  <c r="H10" i="158" s="1"/>
  <c r="D16" i="159"/>
  <c r="D12" i="32" s="1"/>
  <c r="C6" i="159"/>
  <c r="D6" i="159"/>
  <c r="F7" i="159"/>
  <c r="F8" i="159"/>
  <c r="F9" i="159" s="1"/>
  <c r="L19" i="32" s="1"/>
  <c r="B17" i="159"/>
  <c r="B18" i="159" s="1"/>
  <c r="L47" i="32" l="1"/>
  <c r="L43" i="32"/>
  <c r="L39" i="32"/>
  <c r="L35" i="32"/>
  <c r="L31" i="32"/>
  <c r="L27" i="32"/>
  <c r="L23" i="32"/>
  <c r="D17" i="159"/>
  <c r="C12" i="159" l="1"/>
  <c r="C12" i="148" l="1"/>
  <c r="I92" i="108"/>
  <c r="E46" i="127"/>
  <c r="F46" i="127"/>
  <c r="G46" i="127"/>
  <c r="I46" i="127"/>
  <c r="H46" i="127"/>
  <c r="E16" i="127"/>
  <c r="E17" i="127"/>
  <c r="E18" i="127"/>
  <c r="E19" i="127"/>
  <c r="E20" i="127"/>
  <c r="E21" i="127"/>
  <c r="E22" i="127"/>
  <c r="E23" i="127"/>
  <c r="E24" i="127"/>
  <c r="E25" i="127"/>
  <c r="E26" i="127"/>
  <c r="E27" i="127"/>
  <c r="E28" i="127"/>
  <c r="E29" i="127"/>
  <c r="E30" i="127"/>
  <c r="E31" i="127"/>
  <c r="E32" i="127"/>
  <c r="E33" i="127"/>
  <c r="E34" i="127"/>
  <c r="E35" i="127"/>
  <c r="E36" i="127"/>
  <c r="E37" i="127"/>
  <c r="E38" i="127"/>
  <c r="E39" i="127"/>
  <c r="E40" i="127"/>
  <c r="E41" i="127"/>
  <c r="E42" i="127"/>
  <c r="E43" i="127"/>
  <c r="E44" i="127"/>
  <c r="D16" i="127"/>
  <c r="F16" i="127" s="1"/>
  <c r="G16" i="127"/>
  <c r="H16" i="127" s="1"/>
  <c r="I16" i="127" s="1"/>
  <c r="C18" i="127"/>
  <c r="C19" i="127"/>
  <c r="C20" i="127"/>
  <c r="C21" i="127"/>
  <c r="C22" i="127"/>
  <c r="C23" i="127"/>
  <c r="C24" i="127"/>
  <c r="C25" i="127"/>
  <c r="C26" i="127"/>
  <c r="C27" i="127"/>
  <c r="C28" i="127"/>
  <c r="C29" i="127"/>
  <c r="C30" i="127"/>
  <c r="C31" i="127"/>
  <c r="C32" i="127"/>
  <c r="C33" i="127"/>
  <c r="C34" i="127"/>
  <c r="C35" i="127"/>
  <c r="C36" i="127"/>
  <c r="C37" i="127"/>
  <c r="C38" i="127"/>
  <c r="C39" i="127"/>
  <c r="C40" i="127"/>
  <c r="C41" i="127"/>
  <c r="C42" i="127"/>
  <c r="C43" i="127"/>
  <c r="C44" i="127"/>
  <c r="C45" i="127"/>
  <c r="C17" i="127"/>
  <c r="C16" i="127"/>
  <c r="K18" i="32"/>
  <c r="J18" i="32"/>
  <c r="B17" i="127"/>
  <c r="A13" i="157"/>
  <c r="A14" i="157" s="1"/>
  <c r="A15" i="157" s="1"/>
  <c r="E10" i="32"/>
  <c r="H24" i="158"/>
  <c r="C19" i="32" s="1"/>
  <c r="H25" i="158"/>
  <c r="H26" i="158"/>
  <c r="G27" i="158"/>
  <c r="G28" i="158"/>
  <c r="G29" i="158"/>
  <c r="G30" i="158"/>
  <c r="G31" i="158"/>
  <c r="H23" i="158"/>
  <c r="C18" i="32" s="1"/>
  <c r="H16" i="158"/>
  <c r="C11" i="32" s="1"/>
  <c r="C20" i="54"/>
  <c r="C15" i="54"/>
  <c r="C20" i="32"/>
  <c r="F22" i="158"/>
  <c r="E22" i="158"/>
  <c r="F21" i="158"/>
  <c r="E21" i="158"/>
  <c r="F20" i="158"/>
  <c r="E20" i="158"/>
  <c r="F19" i="158"/>
  <c r="E19" i="158"/>
  <c r="F18" i="158"/>
  <c r="E18" i="158"/>
  <c r="D18" i="158"/>
  <c r="D17" i="158"/>
  <c r="B17" i="158"/>
  <c r="B18" i="158" s="1"/>
  <c r="B19" i="158" s="1"/>
  <c r="B20" i="158" s="1"/>
  <c r="B21" i="158" s="1"/>
  <c r="B22" i="158" s="1"/>
  <c r="B23" i="158" s="1"/>
  <c r="B24" i="158" s="1"/>
  <c r="B25" i="158" s="1"/>
  <c r="B26" i="158" s="1"/>
  <c r="B27" i="158" s="1"/>
  <c r="B28" i="158" s="1"/>
  <c r="B29" i="158" s="1"/>
  <c r="B30" i="158" s="1"/>
  <c r="B31" i="158" s="1"/>
  <c r="I7" i="158"/>
  <c r="F7" i="158"/>
  <c r="I6" i="158"/>
  <c r="F6" i="158"/>
  <c r="D20" i="158"/>
  <c r="C22" i="158"/>
  <c r="G22" i="158" s="1"/>
  <c r="J4" i="158"/>
  <c r="C17" i="158" s="1"/>
  <c r="H4" i="158"/>
  <c r="H22" i="158" l="1"/>
  <c r="C17" i="32" s="1"/>
  <c r="H17" i="158"/>
  <c r="C12" i="32" s="1"/>
  <c r="C19" i="54"/>
  <c r="E7" i="158"/>
  <c r="H7" i="158" s="1"/>
  <c r="E6" i="158"/>
  <c r="H6" i="158" s="1"/>
  <c r="I5" i="158"/>
  <c r="E5" i="158" s="1"/>
  <c r="L18" i="158" s="1"/>
  <c r="I4" i="158"/>
  <c r="E32" i="158"/>
  <c r="F32" i="158"/>
  <c r="C18" i="158"/>
  <c r="C19" i="158"/>
  <c r="G19" i="158" s="1"/>
  <c r="C20" i="158"/>
  <c r="G20" i="158" s="1"/>
  <c r="D19" i="158"/>
  <c r="D32" i="158" s="1"/>
  <c r="C21" i="158"/>
  <c r="G21" i="158" s="1"/>
  <c r="F5" i="158" l="1"/>
  <c r="H18" i="158"/>
  <c r="C13" i="32" s="1"/>
  <c r="H21" i="158"/>
  <c r="C16" i="32" s="1"/>
  <c r="H20" i="158"/>
  <c r="C15" i="32" s="1"/>
  <c r="H19" i="158"/>
  <c r="E8" i="158"/>
  <c r="H5" i="158"/>
  <c r="H8" i="158" s="1"/>
  <c r="H11" i="158" s="1"/>
  <c r="C32" i="158"/>
  <c r="F21" i="32"/>
  <c r="G21" i="32" s="1"/>
  <c r="H32" i="158" l="1"/>
  <c r="F8" i="158"/>
  <c r="K18" i="158"/>
  <c r="G32" i="158"/>
  <c r="C14" i="32"/>
  <c r="H21"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9" i="32"/>
  <c r="F8" i="32"/>
  <c r="F7" i="32"/>
  <c r="F10" i="32"/>
  <c r="N18" i="158" l="1"/>
  <c r="K22" i="158"/>
  <c r="E48" i="32"/>
  <c r="A9" i="157" l="1"/>
  <c r="D12" i="157" s="1"/>
  <c r="D13" i="157"/>
  <c r="E13" i="157" s="1"/>
  <c r="C13" i="157"/>
  <c r="C14" i="157"/>
  <c r="D14" i="157"/>
  <c r="C15" i="157"/>
  <c r="C12" i="157"/>
  <c r="E14" i="157" l="1"/>
  <c r="D15" i="157"/>
  <c r="E15" i="157" s="1"/>
  <c r="E12" i="157"/>
  <c r="B9" i="14"/>
  <c r="A4" i="157" s="1"/>
  <c r="C11" i="54" l="1"/>
  <c r="C32" i="148"/>
  <c r="C33" i="148"/>
  <c r="C34" i="148"/>
  <c r="C35" i="148"/>
  <c r="C36" i="148"/>
  <c r="C37" i="148"/>
  <c r="C38" i="148"/>
  <c r="C39" i="148"/>
  <c r="C40" i="148"/>
  <c r="C41" i="148"/>
  <c r="D37" i="127"/>
  <c r="D38" i="127"/>
  <c r="D39" i="127"/>
  <c r="D40" i="127"/>
  <c r="D41" i="127"/>
  <c r="D42" i="127"/>
  <c r="D43" i="127"/>
  <c r="D44" i="127"/>
  <c r="D45" i="127"/>
  <c r="Q122" i="108"/>
  <c r="A253" i="147"/>
  <c r="A254" i="147"/>
  <c r="A255" i="147"/>
  <c r="A256" i="147"/>
  <c r="A257" i="147"/>
  <c r="A258" i="147"/>
  <c r="A259" i="147"/>
  <c r="A260" i="147"/>
  <c r="A261" i="147"/>
  <c r="A262" i="147"/>
  <c r="A213" i="147"/>
  <c r="A214" i="147"/>
  <c r="A215" i="147" s="1"/>
  <c r="A216" i="147" s="1"/>
  <c r="A217" i="147" s="1"/>
  <c r="A218" i="147" s="1"/>
  <c r="A219" i="147" s="1"/>
  <c r="A220" i="147" s="1"/>
  <c r="A221" i="147" s="1"/>
  <c r="A222" i="147" s="1"/>
  <c r="H38" i="32"/>
  <c r="G38" i="32"/>
  <c r="J38" i="32"/>
  <c r="K38" i="32"/>
  <c r="G39" i="32"/>
  <c r="H39" i="32"/>
  <c r="J39" i="32"/>
  <c r="K39" i="32"/>
  <c r="H40" i="32"/>
  <c r="G40" i="32"/>
  <c r="J40" i="32"/>
  <c r="K40" i="32"/>
  <c r="G41" i="32"/>
  <c r="H41" i="32"/>
  <c r="J41" i="32"/>
  <c r="K41" i="32"/>
  <c r="H42" i="32"/>
  <c r="G42" i="32"/>
  <c r="J42" i="32"/>
  <c r="K42" i="32"/>
  <c r="G43" i="32"/>
  <c r="H43" i="32"/>
  <c r="J43" i="32"/>
  <c r="K43" i="32"/>
  <c r="H44" i="32"/>
  <c r="G44" i="32"/>
  <c r="J44" i="32"/>
  <c r="K44" i="32"/>
  <c r="G45" i="32"/>
  <c r="H45" i="32"/>
  <c r="J45" i="32"/>
  <c r="K45" i="32"/>
  <c r="H46" i="32"/>
  <c r="G46" i="32"/>
  <c r="J46" i="32"/>
  <c r="K46" i="32"/>
  <c r="G47" i="32"/>
  <c r="H47" i="32"/>
  <c r="J47" i="32"/>
  <c r="K47" i="32"/>
  <c r="D32" i="123"/>
  <c r="E32" i="123"/>
  <c r="F32" i="123"/>
  <c r="S32" i="123"/>
  <c r="T32" i="123"/>
  <c r="U32" i="123"/>
  <c r="AH32" i="123"/>
  <c r="AI32" i="123"/>
  <c r="AJ32" i="123"/>
  <c r="D33" i="123"/>
  <c r="E33" i="123"/>
  <c r="F33" i="123"/>
  <c r="S33" i="123"/>
  <c r="T33" i="123"/>
  <c r="U33" i="123"/>
  <c r="AH33" i="123"/>
  <c r="AI33" i="123"/>
  <c r="AJ33" i="123"/>
  <c r="D34" i="123"/>
  <c r="E34" i="123"/>
  <c r="F34" i="123"/>
  <c r="S34" i="123"/>
  <c r="T34" i="123"/>
  <c r="U34" i="123"/>
  <c r="AH34" i="123"/>
  <c r="AI34" i="123"/>
  <c r="AJ34" i="123"/>
  <c r="D35" i="123"/>
  <c r="E35" i="123"/>
  <c r="F35" i="123"/>
  <c r="S35" i="123"/>
  <c r="T35" i="123"/>
  <c r="U35" i="123"/>
  <c r="AH35" i="123"/>
  <c r="AI35" i="123"/>
  <c r="AJ35" i="123"/>
  <c r="D36" i="123"/>
  <c r="E36" i="123"/>
  <c r="F36" i="123"/>
  <c r="S36" i="123"/>
  <c r="T36" i="123"/>
  <c r="U36" i="123"/>
  <c r="AH36" i="123"/>
  <c r="AI36" i="123"/>
  <c r="AJ36" i="123"/>
  <c r="D37" i="123"/>
  <c r="E37" i="123"/>
  <c r="F37" i="123"/>
  <c r="S37" i="123"/>
  <c r="T37" i="123"/>
  <c r="U37" i="123"/>
  <c r="AH37" i="123"/>
  <c r="AI37" i="123"/>
  <c r="AJ37" i="123"/>
  <c r="D38" i="123"/>
  <c r="E38" i="123"/>
  <c r="F38" i="123"/>
  <c r="S38" i="123"/>
  <c r="T38" i="123"/>
  <c r="U38" i="123"/>
  <c r="AH38" i="123"/>
  <c r="AI38" i="123"/>
  <c r="AJ38" i="123"/>
  <c r="D39" i="123"/>
  <c r="E39" i="123"/>
  <c r="F39" i="123"/>
  <c r="S39" i="123"/>
  <c r="T39" i="123"/>
  <c r="U39" i="123"/>
  <c r="AH39" i="123"/>
  <c r="AI39" i="123"/>
  <c r="AJ39" i="123"/>
  <c r="D40" i="123"/>
  <c r="E40" i="123"/>
  <c r="F40" i="123"/>
  <c r="S40" i="123"/>
  <c r="T40" i="123"/>
  <c r="U40" i="123"/>
  <c r="AH40" i="123"/>
  <c r="AI40" i="123"/>
  <c r="AJ40" i="123"/>
  <c r="D41" i="123"/>
  <c r="E41" i="123"/>
  <c r="F41" i="123"/>
  <c r="S41" i="123"/>
  <c r="T41" i="123"/>
  <c r="U41" i="123"/>
  <c r="AH41" i="123"/>
  <c r="AI41" i="123"/>
  <c r="AJ41" i="123"/>
  <c r="AB32" i="20"/>
  <c r="AC32" i="20"/>
  <c r="AB33" i="20"/>
  <c r="AC33" i="20"/>
  <c r="AB34" i="20"/>
  <c r="AC34" i="20"/>
  <c r="AB35" i="20"/>
  <c r="AC35" i="20"/>
  <c r="AB36" i="20"/>
  <c r="AC36" i="20"/>
  <c r="AB37" i="20"/>
  <c r="AC37" i="20"/>
  <c r="AB38" i="20"/>
  <c r="AC38" i="20"/>
  <c r="AB39" i="20"/>
  <c r="AC39" i="20"/>
  <c r="AB40" i="20"/>
  <c r="AC40" i="20"/>
  <c r="AB41" i="20"/>
  <c r="AC41" i="20"/>
  <c r="P32" i="20"/>
  <c r="Q32" i="20"/>
  <c r="P33" i="20"/>
  <c r="Q33" i="20"/>
  <c r="P34" i="20"/>
  <c r="Q34" i="20"/>
  <c r="P35" i="20"/>
  <c r="Q35" i="20"/>
  <c r="P36" i="20"/>
  <c r="Q36" i="20"/>
  <c r="P37" i="20"/>
  <c r="Q37" i="20"/>
  <c r="P38" i="20"/>
  <c r="Q38" i="20"/>
  <c r="P39" i="20"/>
  <c r="Q39" i="20"/>
  <c r="P40" i="20"/>
  <c r="Q40" i="20"/>
  <c r="P41" i="20"/>
  <c r="Q41" i="20"/>
  <c r="D32" i="20"/>
  <c r="E32" i="20"/>
  <c r="D33" i="20"/>
  <c r="E33" i="20"/>
  <c r="D34" i="20"/>
  <c r="E34" i="20"/>
  <c r="D35" i="20"/>
  <c r="E35" i="20"/>
  <c r="D36" i="20"/>
  <c r="E36" i="20"/>
  <c r="D37" i="20"/>
  <c r="E37" i="20"/>
  <c r="D38" i="20"/>
  <c r="E38" i="20"/>
  <c r="D39" i="20"/>
  <c r="E39" i="20"/>
  <c r="D40" i="20"/>
  <c r="E40" i="20"/>
  <c r="D41" i="20"/>
  <c r="E41" i="20"/>
  <c r="A48" i="155"/>
  <c r="A49" i="155" s="1"/>
  <c r="A50" i="155" s="1"/>
  <c r="A41" i="155"/>
  <c r="A42" i="155"/>
  <c r="A43" i="155"/>
  <c r="A44" i="155"/>
  <c r="A45" i="155" s="1"/>
  <c r="A46" i="155" s="1"/>
  <c r="A47" i="155" s="1"/>
  <c r="B35" i="155"/>
  <c r="B18" i="155" s="1"/>
  <c r="B21" i="155" s="1"/>
  <c r="B22" i="155" s="1"/>
  <c r="B23" i="155" s="1"/>
  <c r="B24" i="155" s="1"/>
  <c r="B25" i="155" s="1"/>
  <c r="B26" i="155" s="1"/>
  <c r="B27" i="155" s="1"/>
  <c r="B28" i="155" s="1"/>
  <c r="B29" i="155" s="1"/>
  <c r="B30" i="155" s="1"/>
  <c r="B31" i="155" s="1"/>
  <c r="B32" i="155" s="1"/>
  <c r="B33" i="155" s="1"/>
  <c r="B34" i="155" s="1"/>
  <c r="B20" i="155"/>
  <c r="B36" i="155" l="1"/>
  <c r="B37" i="155" s="1"/>
  <c r="B38" i="155" s="1"/>
  <c r="B39" i="155" s="1"/>
  <c r="B40" i="155" s="1"/>
  <c r="B41" i="155" s="1"/>
  <c r="B42" i="155" s="1"/>
  <c r="A4" i="92"/>
  <c r="B4" i="92"/>
  <c r="A40" i="155"/>
  <c r="A22" i="155"/>
  <c r="A23" i="155" s="1"/>
  <c r="A24" i="155" s="1"/>
  <c r="A25" i="155" s="1"/>
  <c r="A26" i="155" s="1"/>
  <c r="A27" i="155" s="1"/>
  <c r="A28" i="155" s="1"/>
  <c r="A29" i="155" s="1"/>
  <c r="A30" i="155" s="1"/>
  <c r="A31" i="155" s="1"/>
  <c r="A32" i="155" s="1"/>
  <c r="A33" i="155" s="1"/>
  <c r="A34" i="155" s="1"/>
  <c r="A35" i="155" s="1"/>
  <c r="A36" i="155" s="1"/>
  <c r="A37" i="155" s="1"/>
  <c r="A38" i="155" s="1"/>
  <c r="A39" i="155" s="1"/>
  <c r="A21" i="155"/>
  <c r="B43" i="155" l="1"/>
  <c r="B44" i="155" l="1"/>
  <c r="B45" i="155" l="1"/>
  <c r="B46" i="155" l="1"/>
  <c r="B47" i="155" l="1"/>
  <c r="B48" i="155" l="1"/>
  <c r="B49" i="155" l="1"/>
  <c r="B50" i="155" l="1"/>
  <c r="A189" i="147"/>
  <c r="P31" i="20"/>
  <c r="Q31" i="20"/>
  <c r="B13" i="20"/>
  <c r="B14" i="20" s="1"/>
  <c r="B15" i="20" s="1"/>
  <c r="B16" i="20" s="1"/>
  <c r="B17" i="20" s="1"/>
  <c r="B18" i="20" s="1"/>
  <c r="B19" i="20" s="1"/>
  <c r="B20" i="20" s="1"/>
  <c r="B21" i="20" s="1"/>
  <c r="B22" i="20" s="1"/>
  <c r="B23" i="20" s="1"/>
  <c r="B24" i="20" s="1"/>
  <c r="B25" i="20" s="1"/>
  <c r="B26" i="20" s="1"/>
  <c r="B27" i="20" s="1"/>
  <c r="B28" i="20" s="1"/>
  <c r="B29" i="20" s="1"/>
  <c r="B30" i="20" s="1"/>
  <c r="B31" i="20" s="1"/>
  <c r="B32" i="20" s="1"/>
  <c r="B13" i="148"/>
  <c r="B14" i="148" s="1"/>
  <c r="B15" i="148" s="1"/>
  <c r="B16" i="148" s="1"/>
  <c r="B17" i="148" s="1"/>
  <c r="B18" i="148" s="1"/>
  <c r="B19" i="148" s="1"/>
  <c r="B20" i="148" s="1"/>
  <c r="B21" i="148" s="1"/>
  <c r="B22" i="148" s="1"/>
  <c r="B23" i="148" s="1"/>
  <c r="B24" i="148" s="1"/>
  <c r="B25" i="148" s="1"/>
  <c r="B26" i="148" s="1"/>
  <c r="B27" i="148" s="1"/>
  <c r="B28" i="148" s="1"/>
  <c r="B29" i="148" s="1"/>
  <c r="B30" i="148" s="1"/>
  <c r="B31" i="148" s="1"/>
  <c r="B32" i="148" s="1"/>
  <c r="B33" i="148" s="1"/>
  <c r="B34" i="148" s="1"/>
  <c r="B35" i="148" s="1"/>
  <c r="B36" i="148" s="1"/>
  <c r="B37" i="148" s="1"/>
  <c r="B38" i="148" s="1"/>
  <c r="B39" i="148" s="1"/>
  <c r="B40" i="148" s="1"/>
  <c r="B41" i="148" s="1"/>
  <c r="A193" i="147"/>
  <c r="A192" i="147"/>
  <c r="A117" i="147"/>
  <c r="A12" i="108"/>
  <c r="I12" i="108" s="1"/>
  <c r="J19" i="32"/>
  <c r="K19" i="32"/>
  <c r="B33" i="20" l="1"/>
  <c r="N32" i="20"/>
  <c r="Z32" i="20" s="1"/>
  <c r="A92" i="108"/>
  <c r="A93" i="108" s="1"/>
  <c r="A57" i="108"/>
  <c r="A58" i="108" s="1"/>
  <c r="B34" i="20" l="1"/>
  <c r="N33" i="20"/>
  <c r="Z33" i="20" s="1"/>
  <c r="B34" i="14"/>
  <c r="B35" i="20" l="1"/>
  <c r="N34" i="20"/>
  <c r="Z34" i="20" s="1"/>
  <c r="B12" i="14"/>
  <c r="D6" i="108" s="1"/>
  <c r="B36" i="20" l="1"/>
  <c r="N35" i="20"/>
  <c r="Z35" i="20" s="1"/>
  <c r="B37" i="20" l="1"/>
  <c r="N36" i="20"/>
  <c r="Z36" i="20" s="1"/>
  <c r="B38" i="20" l="1"/>
  <c r="N37" i="20"/>
  <c r="Z37" i="20" s="1"/>
  <c r="A106" i="147"/>
  <c r="A107" i="147" s="1"/>
  <c r="B6" i="148"/>
  <c r="A5" i="108"/>
  <c r="B39" i="20" l="1"/>
  <c r="N38" i="20"/>
  <c r="Z38" i="20" s="1"/>
  <c r="B40" i="20" l="1"/>
  <c r="N39" i="20"/>
  <c r="Z39" i="20" s="1"/>
  <c r="AJ31" i="123"/>
  <c r="AI31" i="123"/>
  <c r="AH31" i="123"/>
  <c r="AJ30" i="123"/>
  <c r="AI30" i="123"/>
  <c r="AH30" i="123"/>
  <c r="AJ29" i="123"/>
  <c r="AI29" i="123"/>
  <c r="AH29" i="123"/>
  <c r="AJ28" i="123"/>
  <c r="AI28" i="123"/>
  <c r="AH28" i="123"/>
  <c r="AJ27" i="123"/>
  <c r="AI27" i="123"/>
  <c r="AH27" i="123"/>
  <c r="AJ26" i="123"/>
  <c r="AI26" i="123"/>
  <c r="AH26" i="123"/>
  <c r="AJ25" i="123"/>
  <c r="AI25" i="123"/>
  <c r="AH25" i="123"/>
  <c r="AJ24" i="123"/>
  <c r="AI24" i="123"/>
  <c r="AH24" i="123"/>
  <c r="AJ23" i="123"/>
  <c r="AI23" i="123"/>
  <c r="AH23" i="123"/>
  <c r="AJ22" i="123"/>
  <c r="AI22" i="123"/>
  <c r="AH22" i="123"/>
  <c r="AJ21" i="123"/>
  <c r="AI21" i="123"/>
  <c r="AH21" i="123"/>
  <c r="AJ20" i="123"/>
  <c r="AI20" i="123"/>
  <c r="AH20" i="123"/>
  <c r="AJ19" i="123"/>
  <c r="AI19" i="123"/>
  <c r="AH19" i="123"/>
  <c r="AJ18" i="123"/>
  <c r="AI18" i="123"/>
  <c r="AH18" i="123"/>
  <c r="AJ17" i="123"/>
  <c r="AI17" i="123"/>
  <c r="AH17" i="123"/>
  <c r="AJ16" i="123"/>
  <c r="AI16" i="123"/>
  <c r="AH16" i="123"/>
  <c r="AJ15" i="123"/>
  <c r="AI15" i="123"/>
  <c r="AH15" i="123"/>
  <c r="AJ14" i="123"/>
  <c r="AI14" i="123"/>
  <c r="AH14" i="123"/>
  <c r="AJ13" i="123"/>
  <c r="AI13" i="123"/>
  <c r="AH13" i="123"/>
  <c r="AJ12" i="123"/>
  <c r="AI12" i="123"/>
  <c r="AH12" i="123"/>
  <c r="AF13" i="123"/>
  <c r="AF14" i="123" s="1"/>
  <c r="AF15" i="123" s="1"/>
  <c r="AF16" i="123" s="1"/>
  <c r="AF17" i="123" s="1"/>
  <c r="AF18" i="123" s="1"/>
  <c r="AF19" i="123" s="1"/>
  <c r="AF20" i="123" s="1"/>
  <c r="AF21" i="123" s="1"/>
  <c r="AF22" i="123" s="1"/>
  <c r="AF23" i="123" s="1"/>
  <c r="AF24" i="123" s="1"/>
  <c r="AF25" i="123" s="1"/>
  <c r="AF26" i="123" s="1"/>
  <c r="AF27" i="123" s="1"/>
  <c r="AF28" i="123" s="1"/>
  <c r="AF29" i="123" s="1"/>
  <c r="AF30" i="123" s="1"/>
  <c r="AF31" i="123" s="1"/>
  <c r="AF32" i="123" s="1"/>
  <c r="AF33" i="123" s="1"/>
  <c r="AF34" i="123" s="1"/>
  <c r="AF35" i="123" s="1"/>
  <c r="AF36" i="123" s="1"/>
  <c r="AF37" i="123" s="1"/>
  <c r="AF38" i="123" s="1"/>
  <c r="AF39" i="123" s="1"/>
  <c r="AF40" i="123" s="1"/>
  <c r="AF41" i="123" s="1"/>
  <c r="U31" i="123"/>
  <c r="T31" i="123"/>
  <c r="S31" i="123"/>
  <c r="U30" i="123"/>
  <c r="T30" i="123"/>
  <c r="S30" i="123"/>
  <c r="U29" i="123"/>
  <c r="T29" i="123"/>
  <c r="S29" i="123"/>
  <c r="U28" i="123"/>
  <c r="T28" i="123"/>
  <c r="S28" i="123"/>
  <c r="U27" i="123"/>
  <c r="T27" i="123"/>
  <c r="S27" i="123"/>
  <c r="U26" i="123"/>
  <c r="T26" i="123"/>
  <c r="S26" i="123"/>
  <c r="U25" i="123"/>
  <c r="T25" i="123"/>
  <c r="S25" i="123"/>
  <c r="U24" i="123"/>
  <c r="T24" i="123"/>
  <c r="S24" i="123"/>
  <c r="U23" i="123"/>
  <c r="T23" i="123"/>
  <c r="S23" i="123"/>
  <c r="U22" i="123"/>
  <c r="T22" i="123"/>
  <c r="S22" i="123"/>
  <c r="U21" i="123"/>
  <c r="T21" i="123"/>
  <c r="S21" i="123"/>
  <c r="U20" i="123"/>
  <c r="T20" i="123"/>
  <c r="S20" i="123"/>
  <c r="U19" i="123"/>
  <c r="T19" i="123"/>
  <c r="S19" i="123"/>
  <c r="U18" i="123"/>
  <c r="T18" i="123"/>
  <c r="S18" i="123"/>
  <c r="U17" i="123"/>
  <c r="T17" i="123"/>
  <c r="S17" i="123"/>
  <c r="U16" i="123"/>
  <c r="T16" i="123"/>
  <c r="S16" i="123"/>
  <c r="U15" i="123"/>
  <c r="T15" i="123"/>
  <c r="S15" i="123"/>
  <c r="U14" i="123"/>
  <c r="T14" i="123"/>
  <c r="S14" i="123"/>
  <c r="U13" i="123"/>
  <c r="T13" i="123"/>
  <c r="S13" i="123"/>
  <c r="U12" i="123"/>
  <c r="T12" i="123"/>
  <c r="S12" i="123"/>
  <c r="Q13" i="123"/>
  <c r="Q14" i="123" s="1"/>
  <c r="Q15" i="123" s="1"/>
  <c r="Q16" i="123" s="1"/>
  <c r="Q17" i="123" s="1"/>
  <c r="Q18" i="123" s="1"/>
  <c r="Q19" i="123" s="1"/>
  <c r="Q20" i="123" s="1"/>
  <c r="Q21" i="123" s="1"/>
  <c r="Q22" i="123" s="1"/>
  <c r="Q23" i="123" s="1"/>
  <c r="Q24" i="123" s="1"/>
  <c r="Q25" i="123" s="1"/>
  <c r="Q26" i="123" s="1"/>
  <c r="Q27" i="123" s="1"/>
  <c r="Q28" i="123" s="1"/>
  <c r="Q29" i="123" s="1"/>
  <c r="Q30" i="123" s="1"/>
  <c r="Q31" i="123" s="1"/>
  <c r="Q32" i="123" s="1"/>
  <c r="Q33" i="123" s="1"/>
  <c r="Q34" i="123" s="1"/>
  <c r="Q35" i="123" s="1"/>
  <c r="Q36" i="123" s="1"/>
  <c r="Q37" i="123" s="1"/>
  <c r="Q38" i="123" s="1"/>
  <c r="Q39" i="123" s="1"/>
  <c r="Q40" i="123" s="1"/>
  <c r="Q41" i="123" s="1"/>
  <c r="AC31" i="20"/>
  <c r="AB31" i="20"/>
  <c r="AC30" i="20"/>
  <c r="AB30" i="20"/>
  <c r="AC29" i="20"/>
  <c r="AB29" i="20"/>
  <c r="AC28" i="20"/>
  <c r="AB28" i="20"/>
  <c r="AC27" i="20"/>
  <c r="AB27" i="20"/>
  <c r="AC26" i="20"/>
  <c r="AB26" i="20"/>
  <c r="AC25" i="20"/>
  <c r="AB25" i="20"/>
  <c r="AC24" i="20"/>
  <c r="AB24" i="20"/>
  <c r="AC23" i="20"/>
  <c r="AB23" i="20"/>
  <c r="AC22" i="20"/>
  <c r="AB22" i="20"/>
  <c r="AC21" i="20"/>
  <c r="AB21" i="20"/>
  <c r="AC20" i="20"/>
  <c r="AB20" i="20"/>
  <c r="AC19" i="20"/>
  <c r="AB19" i="20"/>
  <c r="AC18" i="20"/>
  <c r="AB18" i="20"/>
  <c r="AC17" i="20"/>
  <c r="AB17" i="20"/>
  <c r="AC16" i="20"/>
  <c r="AB16" i="20"/>
  <c r="AC15" i="20"/>
  <c r="AB15" i="20"/>
  <c r="AC14" i="20"/>
  <c r="AB14" i="20"/>
  <c r="AC13" i="20"/>
  <c r="AB13" i="20"/>
  <c r="AC12" i="20"/>
  <c r="AB12" i="20"/>
  <c r="B229" i="147"/>
  <c r="A232" i="147"/>
  <c r="A156" i="147"/>
  <c r="A13" i="108"/>
  <c r="I13" i="108" s="1"/>
  <c r="Q30" i="20"/>
  <c r="P30" i="20"/>
  <c r="Q29" i="20"/>
  <c r="P29" i="20"/>
  <c r="Q28" i="20"/>
  <c r="P28" i="20"/>
  <c r="Q27" i="20"/>
  <c r="P27" i="20"/>
  <c r="Q26" i="20"/>
  <c r="P26" i="20"/>
  <c r="Q25" i="20"/>
  <c r="P25" i="20"/>
  <c r="Q24" i="20"/>
  <c r="P24" i="20"/>
  <c r="Q23" i="20"/>
  <c r="P23" i="20"/>
  <c r="Q22" i="20"/>
  <c r="P22" i="20"/>
  <c r="Q21" i="20"/>
  <c r="P21" i="20"/>
  <c r="Q20" i="20"/>
  <c r="P20" i="20"/>
  <c r="Q19" i="20"/>
  <c r="P19" i="20"/>
  <c r="Q18" i="20"/>
  <c r="P18" i="20"/>
  <c r="Q17" i="20"/>
  <c r="P17" i="20"/>
  <c r="Q16" i="20"/>
  <c r="P16" i="20"/>
  <c r="Q15" i="20"/>
  <c r="P15" i="20"/>
  <c r="Q14" i="20"/>
  <c r="P14" i="20"/>
  <c r="Q13" i="20"/>
  <c r="P13" i="20"/>
  <c r="Q12" i="20"/>
  <c r="P12" i="20"/>
  <c r="C14" i="148"/>
  <c r="C15" i="148"/>
  <c r="C16" i="148"/>
  <c r="C17" i="148"/>
  <c r="C18" i="148"/>
  <c r="C19" i="148"/>
  <c r="C20" i="148"/>
  <c r="C21" i="148"/>
  <c r="C22" i="148"/>
  <c r="C23" i="148"/>
  <c r="C24" i="148"/>
  <c r="C25" i="148"/>
  <c r="C26" i="148"/>
  <c r="C27" i="148"/>
  <c r="C28" i="148"/>
  <c r="C29" i="148"/>
  <c r="C30" i="148"/>
  <c r="C31" i="148"/>
  <c r="C13" i="148"/>
  <c r="B13" i="14"/>
  <c r="B41" i="20" l="1"/>
  <c r="N41" i="20" s="1"/>
  <c r="Z41" i="20" s="1"/>
  <c r="N40" i="20"/>
  <c r="Z40" i="20" s="1"/>
  <c r="C42" i="148"/>
  <c r="F6" i="148"/>
  <c r="D5" i="108"/>
  <c r="A127" i="108"/>
  <c r="M57" i="108"/>
  <c r="D35" i="148" l="1"/>
  <c r="D37" i="148"/>
  <c r="D34" i="148"/>
  <c r="D33" i="148"/>
  <c r="D32" i="148"/>
  <c r="D39" i="148"/>
  <c r="D38" i="148"/>
  <c r="D36" i="148"/>
  <c r="D41" i="148"/>
  <c r="D40" i="148"/>
  <c r="G127" i="108"/>
  <c r="A162" i="108"/>
  <c r="G162" i="108" s="1"/>
  <c r="Q92" i="108"/>
  <c r="X92" i="108" s="1"/>
  <c r="H92" i="108"/>
  <c r="E38" i="148" l="1"/>
  <c r="F38" i="148"/>
  <c r="E34" i="148"/>
  <c r="F34" i="148"/>
  <c r="F40" i="148"/>
  <c r="E40" i="148"/>
  <c r="E39" i="148"/>
  <c r="F39" i="148"/>
  <c r="E37" i="148"/>
  <c r="F37" i="148"/>
  <c r="E41" i="148"/>
  <c r="F41" i="148"/>
  <c r="F32" i="148"/>
  <c r="E32" i="148"/>
  <c r="E35" i="148"/>
  <c r="F35" i="148"/>
  <c r="F36" i="148"/>
  <c r="E36" i="148"/>
  <c r="E33" i="148"/>
  <c r="F33" i="148"/>
  <c r="A7" i="108"/>
  <c r="C7" i="108"/>
  <c r="B4" i="72"/>
  <c r="A4" i="72"/>
  <c r="A6" i="108"/>
  <c r="A233" i="147"/>
  <c r="A194" i="147"/>
  <c r="A234" i="147" s="1"/>
  <c r="B110" i="147"/>
  <c r="D18" i="127"/>
  <c r="D19" i="127"/>
  <c r="D20" i="127"/>
  <c r="D21" i="127"/>
  <c r="D22" i="127"/>
  <c r="D23" i="127"/>
  <c r="D24" i="127"/>
  <c r="D25" i="127"/>
  <c r="D26" i="127"/>
  <c r="D27" i="127"/>
  <c r="D28" i="127"/>
  <c r="D29" i="127"/>
  <c r="D30" i="127"/>
  <c r="D31" i="127"/>
  <c r="D32" i="127"/>
  <c r="D33" i="127"/>
  <c r="D34" i="127"/>
  <c r="D35" i="127"/>
  <c r="D36" i="127"/>
  <c r="D17" i="127"/>
  <c r="B18" i="127"/>
  <c r="B19" i="127" s="1"/>
  <c r="B20" i="127" s="1"/>
  <c r="B21" i="127" s="1"/>
  <c r="B22" i="127" s="1"/>
  <c r="B23" i="127" s="1"/>
  <c r="B24" i="127" s="1"/>
  <c r="B25" i="127" s="1"/>
  <c r="B26" i="127" s="1"/>
  <c r="B27" i="127" s="1"/>
  <c r="B28" i="127" s="1"/>
  <c r="B29" i="127" s="1"/>
  <c r="B30" i="127" s="1"/>
  <c r="B31" i="127" s="1"/>
  <c r="B32" i="127" s="1"/>
  <c r="B33" i="127" s="1"/>
  <c r="B34" i="127" s="1"/>
  <c r="B35" i="127" s="1"/>
  <c r="B36" i="127" s="1"/>
  <c r="B37" i="127" s="1"/>
  <c r="B38" i="127" s="1"/>
  <c r="B39" i="127" s="1"/>
  <c r="B40" i="127" s="1"/>
  <c r="B41" i="127" s="1"/>
  <c r="B42" i="127" s="1"/>
  <c r="B43" i="127" s="1"/>
  <c r="B44" i="127" s="1"/>
  <c r="B45" i="127" s="1"/>
  <c r="I10" i="127"/>
  <c r="H10" i="127"/>
  <c r="I5" i="127"/>
  <c r="H5" i="127"/>
  <c r="I6" i="127"/>
  <c r="H6" i="127"/>
  <c r="I7" i="127"/>
  <c r="H7" i="127"/>
  <c r="I8" i="127"/>
  <c r="H8" i="127"/>
  <c r="I9" i="127"/>
  <c r="H9" i="127"/>
  <c r="H4" i="127"/>
  <c r="I4" i="127"/>
  <c r="F37" i="127" l="1"/>
  <c r="F38" i="127"/>
  <c r="F39" i="127"/>
  <c r="F40" i="127"/>
  <c r="F41" i="127"/>
  <c r="F42" i="127"/>
  <c r="F44" i="127"/>
  <c r="F45" i="127"/>
  <c r="F43" i="127"/>
  <c r="G38" i="127"/>
  <c r="H38" i="127" s="1"/>
  <c r="I38" i="127" s="1"/>
  <c r="E45" i="127"/>
  <c r="G37" i="127"/>
  <c r="H37" i="127" s="1"/>
  <c r="I37" i="127" s="1"/>
  <c r="A195" i="147"/>
  <c r="A196" i="147" s="1"/>
  <c r="D12" i="148"/>
  <c r="F34" i="127"/>
  <c r="F28" i="127"/>
  <c r="F36" i="127"/>
  <c r="F20" i="127"/>
  <c r="F32" i="127"/>
  <c r="F35" i="127"/>
  <c r="F33" i="127"/>
  <c r="F31" i="127"/>
  <c r="F29" i="127"/>
  <c r="F27" i="127"/>
  <c r="F25" i="127"/>
  <c r="F23" i="127"/>
  <c r="F21" i="127"/>
  <c r="F19" i="127"/>
  <c r="F24" i="127"/>
  <c r="A235" i="147"/>
  <c r="F18" i="127"/>
  <c r="F22" i="127"/>
  <c r="F26" i="127"/>
  <c r="F30" i="127"/>
  <c r="F17" i="127"/>
  <c r="A157" i="147"/>
  <c r="E105" i="147"/>
  <c r="D105" i="147"/>
  <c r="H103" i="147"/>
  <c r="D103" i="147"/>
  <c r="L76" i="147"/>
  <c r="D104" i="147" s="1"/>
  <c r="L75" i="147"/>
  <c r="G21" i="147"/>
  <c r="B104" i="147" s="1"/>
  <c r="E104" i="147" s="1"/>
  <c r="G20" i="147"/>
  <c r="B103" i="147" s="1"/>
  <c r="G48" i="147"/>
  <c r="C104" i="147" s="1"/>
  <c r="G47" i="147"/>
  <c r="C103" i="147" s="1"/>
  <c r="N12" i="20"/>
  <c r="N14" i="20"/>
  <c r="N15" i="20"/>
  <c r="N16" i="20"/>
  <c r="N17" i="20"/>
  <c r="N18" i="20"/>
  <c r="N19" i="20"/>
  <c r="N20" i="20"/>
  <c r="N21" i="20"/>
  <c r="N22" i="20"/>
  <c r="N23" i="20"/>
  <c r="N24" i="20"/>
  <c r="N25" i="20"/>
  <c r="N26" i="20"/>
  <c r="N27" i="20"/>
  <c r="N28" i="20"/>
  <c r="N29" i="20"/>
  <c r="N30" i="20"/>
  <c r="N31" i="20"/>
  <c r="N13" i="20"/>
  <c r="D6" i="20"/>
  <c r="D5" i="20"/>
  <c r="D4" i="20"/>
  <c r="D3" i="20"/>
  <c r="T6" i="147"/>
  <c r="B105" i="147" s="1"/>
  <c r="F8" i="148"/>
  <c r="G41" i="127" l="1"/>
  <c r="H41" i="127" s="1"/>
  <c r="I41" i="127" s="1"/>
  <c r="G43" i="127"/>
  <c r="H43" i="127" s="1"/>
  <c r="I43" i="127" s="1"/>
  <c r="G39" i="127"/>
  <c r="H39" i="127" s="1"/>
  <c r="I39" i="127" s="1"/>
  <c r="G44" i="127"/>
  <c r="H44" i="127" s="1"/>
  <c r="I44" i="127" s="1"/>
  <c r="G45" i="127"/>
  <c r="H45" i="127" s="1"/>
  <c r="I45" i="127" s="1"/>
  <c r="G40" i="127"/>
  <c r="H40" i="127" s="1"/>
  <c r="I40" i="127" s="1"/>
  <c r="G42" i="127"/>
  <c r="H42" i="127" s="1"/>
  <c r="I42" i="127" s="1"/>
  <c r="Z12" i="20"/>
  <c r="E12" i="148"/>
  <c r="F12" i="148"/>
  <c r="G35" i="127"/>
  <c r="H35" i="127" s="1"/>
  <c r="I35" i="127" s="1"/>
  <c r="G19" i="127"/>
  <c r="H19" i="127" s="1"/>
  <c r="I19" i="127" s="1"/>
  <c r="G26" i="127"/>
  <c r="H26" i="127" s="1"/>
  <c r="I26" i="127" s="1"/>
  <c r="G29" i="127"/>
  <c r="H29" i="127" s="1"/>
  <c r="I29" i="127" s="1"/>
  <c r="G20" i="127"/>
  <c r="H20" i="127" s="1"/>
  <c r="I20" i="127" s="1"/>
  <c r="G36" i="127"/>
  <c r="H36" i="127" s="1"/>
  <c r="I36" i="127" s="1"/>
  <c r="G25" i="127"/>
  <c r="H25" i="127" s="1"/>
  <c r="I25" i="127" s="1"/>
  <c r="G21" i="127"/>
  <c r="H21" i="127" s="1"/>
  <c r="I21" i="127" s="1"/>
  <c r="G33" i="127"/>
  <c r="H33" i="127" s="1"/>
  <c r="I33" i="127" s="1"/>
  <c r="G28" i="127"/>
  <c r="H28" i="127" s="1"/>
  <c r="I28" i="127" s="1"/>
  <c r="G32" i="127"/>
  <c r="H32" i="127" s="1"/>
  <c r="I32" i="127" s="1"/>
  <c r="G17" i="127"/>
  <c r="G24" i="127"/>
  <c r="H24" i="127" s="1"/>
  <c r="I24" i="127" s="1"/>
  <c r="G27" i="127"/>
  <c r="H27" i="127" s="1"/>
  <c r="I27" i="127" s="1"/>
  <c r="G18" i="127"/>
  <c r="H18" i="127" s="1"/>
  <c r="I18" i="127" s="1"/>
  <c r="G31" i="127"/>
  <c r="H31" i="127" s="1"/>
  <c r="I31" i="127" s="1"/>
  <c r="G22" i="127"/>
  <c r="H22" i="127" s="1"/>
  <c r="I22" i="127" s="1"/>
  <c r="G34" i="127"/>
  <c r="H34" i="127" s="1"/>
  <c r="I34" i="127" s="1"/>
  <c r="G23" i="127"/>
  <c r="H23" i="127" s="1"/>
  <c r="I23" i="127" s="1"/>
  <c r="A236" i="147"/>
  <c r="A197" i="147"/>
  <c r="G30" i="127"/>
  <c r="H30" i="127" s="1"/>
  <c r="I30" i="127" s="1"/>
  <c r="D15" i="148"/>
  <c r="F15" i="148" s="1"/>
  <c r="D19" i="148"/>
  <c r="D23" i="148"/>
  <c r="E23" i="148" s="1"/>
  <c r="D27" i="148"/>
  <c r="F27" i="148" s="1"/>
  <c r="D31" i="148"/>
  <c r="F31" i="148" s="1"/>
  <c r="D16" i="148"/>
  <c r="F16" i="148" s="1"/>
  <c r="D20" i="148"/>
  <c r="F20" i="148" s="1"/>
  <c r="D24" i="148"/>
  <c r="F24" i="148" s="1"/>
  <c r="D28" i="148"/>
  <c r="F28" i="148" s="1"/>
  <c r="D13" i="148"/>
  <c r="E13" i="148" s="1"/>
  <c r="D17" i="148"/>
  <c r="F17" i="148" s="1"/>
  <c r="D21" i="148"/>
  <c r="F21" i="148" s="1"/>
  <c r="D25" i="148"/>
  <c r="F25" i="148" s="1"/>
  <c r="D29" i="148"/>
  <c r="E29" i="148" s="1"/>
  <c r="D14" i="148"/>
  <c r="E14" i="148" s="1"/>
  <c r="D18" i="148"/>
  <c r="F18" i="148" s="1"/>
  <c r="D22" i="148"/>
  <c r="E22" i="148" s="1"/>
  <c r="D26" i="148"/>
  <c r="E26" i="148" s="1"/>
  <c r="D30" i="148"/>
  <c r="F30" i="148" s="1"/>
  <c r="E103" i="147"/>
  <c r="N49" i="108"/>
  <c r="M49" i="108"/>
  <c r="N48" i="108"/>
  <c r="M48" i="108"/>
  <c r="N47" i="108"/>
  <c r="M47" i="108"/>
  <c r="I50" i="108"/>
  <c r="J50" i="108"/>
  <c r="H50" i="108"/>
  <c r="G48" i="108"/>
  <c r="G49" i="108" s="1"/>
  <c r="A14" i="108"/>
  <c r="I14" i="108" s="1"/>
  <c r="I15" i="108" s="1"/>
  <c r="I16" i="108" s="1"/>
  <c r="I17" i="108" s="1"/>
  <c r="I18" i="108" s="1"/>
  <c r="I19" i="108" s="1"/>
  <c r="I20" i="108" s="1"/>
  <c r="I21" i="108" s="1"/>
  <c r="I22" i="108" s="1"/>
  <c r="I23" i="108" s="1"/>
  <c r="I24" i="108" s="1"/>
  <c r="I25" i="108" s="1"/>
  <c r="I26" i="108" s="1"/>
  <c r="I27" i="108" s="1"/>
  <c r="I28" i="108" s="1"/>
  <c r="I29" i="108" s="1"/>
  <c r="I30" i="108" s="1"/>
  <c r="I31" i="108" s="1"/>
  <c r="I32" i="108" s="1"/>
  <c r="I33" i="108" s="1"/>
  <c r="I34" i="108" s="1"/>
  <c r="I35" i="108" s="1"/>
  <c r="I36" i="108" s="1"/>
  <c r="I37" i="108" s="1"/>
  <c r="I38" i="108" s="1"/>
  <c r="I39" i="108" s="1"/>
  <c r="I40" i="108" s="1"/>
  <c r="I41" i="108" s="1"/>
  <c r="A118" i="147"/>
  <c r="D42" i="148" l="1"/>
  <c r="H17" i="127"/>
  <c r="Z13" i="20"/>
  <c r="A119" i="147"/>
  <c r="A158" i="147"/>
  <c r="F23" i="148"/>
  <c r="F14" i="148"/>
  <c r="E21" i="148"/>
  <c r="F22" i="148"/>
  <c r="E31" i="148"/>
  <c r="E20" i="148"/>
  <c r="E27" i="148"/>
  <c r="F29" i="148"/>
  <c r="E25" i="148"/>
  <c r="E28" i="148"/>
  <c r="E30" i="148"/>
  <c r="E17" i="148"/>
  <c r="A237" i="147"/>
  <c r="A198" i="147"/>
  <c r="F13" i="148"/>
  <c r="E18" i="148"/>
  <c r="E16" i="148"/>
  <c r="E15" i="148"/>
  <c r="E24" i="148"/>
  <c r="F19" i="148"/>
  <c r="F26" i="148"/>
  <c r="E19" i="148"/>
  <c r="M58" i="108"/>
  <c r="M59" i="108" s="1"/>
  <c r="M60" i="108" s="1"/>
  <c r="M61" i="108" s="1"/>
  <c r="M62" i="108" s="1"/>
  <c r="M63" i="108" s="1"/>
  <c r="M64" i="108" s="1"/>
  <c r="M65" i="108" s="1"/>
  <c r="M66" i="108" s="1"/>
  <c r="M67" i="108" s="1"/>
  <c r="M68" i="108" s="1"/>
  <c r="M69" i="108" s="1"/>
  <c r="M70" i="108" s="1"/>
  <c r="M71" i="108" s="1"/>
  <c r="M72" i="108" s="1"/>
  <c r="M73" i="108" s="1"/>
  <c r="M74" i="108" s="1"/>
  <c r="M75" i="108" s="1"/>
  <c r="M76" i="108" s="1"/>
  <c r="M77" i="108" s="1"/>
  <c r="M78" i="108" s="1"/>
  <c r="M79" i="108" s="1"/>
  <c r="M80" i="108" s="1"/>
  <c r="M81" i="108" s="1"/>
  <c r="M82" i="108" s="1"/>
  <c r="M83" i="108" s="1"/>
  <c r="M84" i="108" s="1"/>
  <c r="M85" i="108" s="1"/>
  <c r="M86" i="108" s="1"/>
  <c r="Q93" i="108"/>
  <c r="J51" i="108"/>
  <c r="I51" i="108"/>
  <c r="H51" i="108"/>
  <c r="F42" i="148" l="1"/>
  <c r="C25" i="47" s="1"/>
  <c r="E42" i="148"/>
  <c r="B25" i="47" s="1"/>
  <c r="E16" i="154" s="1"/>
  <c r="B11" i="47"/>
  <c r="E4" i="154" s="1"/>
  <c r="I17" i="127"/>
  <c r="Z14" i="20"/>
  <c r="A120" i="147"/>
  <c r="A159" i="147"/>
  <c r="H93" i="108"/>
  <c r="H94" i="108" s="1"/>
  <c r="H95" i="108" s="1"/>
  <c r="H96" i="108" s="1"/>
  <c r="H97" i="108" s="1"/>
  <c r="H98" i="108" s="1"/>
  <c r="H99" i="108" s="1"/>
  <c r="H100" i="108" s="1"/>
  <c r="H101" i="108" s="1"/>
  <c r="H102" i="108" s="1"/>
  <c r="H103" i="108" s="1"/>
  <c r="H104" i="108" s="1"/>
  <c r="H105" i="108" s="1"/>
  <c r="H106" i="108" s="1"/>
  <c r="H107" i="108" s="1"/>
  <c r="H108" i="108" s="1"/>
  <c r="H109" i="108" s="1"/>
  <c r="H110" i="108" s="1"/>
  <c r="H111" i="108" s="1"/>
  <c r="H112" i="108" s="1"/>
  <c r="H113" i="108" s="1"/>
  <c r="H114" i="108" s="1"/>
  <c r="H115" i="108" s="1"/>
  <c r="H116" i="108" s="1"/>
  <c r="H117" i="108" s="1"/>
  <c r="H118" i="108" s="1"/>
  <c r="H119" i="108" s="1"/>
  <c r="H120" i="108" s="1"/>
  <c r="H121" i="108" s="1"/>
  <c r="A238" i="147"/>
  <c r="A199" i="147"/>
  <c r="A94" i="108"/>
  <c r="A128" i="108"/>
  <c r="A163" i="108" s="1"/>
  <c r="C11" i="47" l="1"/>
  <c r="A164" i="108"/>
  <c r="A165" i="108" s="1"/>
  <c r="A166" i="108" s="1"/>
  <c r="A167" i="108" s="1"/>
  <c r="A168" i="108" s="1"/>
  <c r="A169" i="108" s="1"/>
  <c r="A170" i="108" s="1"/>
  <c r="A171" i="108" s="1"/>
  <c r="A172" i="108" s="1"/>
  <c r="A173" i="108" s="1"/>
  <c r="A174" i="108" s="1"/>
  <c r="A175" i="108" s="1"/>
  <c r="A176" i="108" s="1"/>
  <c r="A177" i="108" s="1"/>
  <c r="A178" i="108" s="1"/>
  <c r="A179" i="108" s="1"/>
  <c r="A180" i="108" s="1"/>
  <c r="A181" i="108" s="1"/>
  <c r="A182" i="108" s="1"/>
  <c r="A183" i="108" s="1"/>
  <c r="A184" i="108" s="1"/>
  <c r="A185" i="108" s="1"/>
  <c r="A186" i="108" s="1"/>
  <c r="A187" i="108" s="1"/>
  <c r="A188" i="108" s="1"/>
  <c r="A189" i="108" s="1"/>
  <c r="A190" i="108" s="1"/>
  <c r="A191" i="108" s="1"/>
  <c r="G163" i="108"/>
  <c r="G164" i="108" s="1"/>
  <c r="G165" i="108" s="1"/>
  <c r="G166" i="108" s="1"/>
  <c r="G167" i="108" s="1"/>
  <c r="G168" i="108" s="1"/>
  <c r="G169" i="108" s="1"/>
  <c r="G170" i="108" s="1"/>
  <c r="G171" i="108" s="1"/>
  <c r="G172" i="108" s="1"/>
  <c r="G173" i="108" s="1"/>
  <c r="G174" i="108" s="1"/>
  <c r="G175" i="108" s="1"/>
  <c r="G176" i="108" s="1"/>
  <c r="G177" i="108" s="1"/>
  <c r="G178" i="108" s="1"/>
  <c r="G179" i="108" s="1"/>
  <c r="G180" i="108" s="1"/>
  <c r="G181" i="108" s="1"/>
  <c r="G182" i="108" s="1"/>
  <c r="G183" i="108" s="1"/>
  <c r="G184" i="108" s="1"/>
  <c r="G185" i="108" s="1"/>
  <c r="G186" i="108" s="1"/>
  <c r="G187" i="108" s="1"/>
  <c r="G188" i="108" s="1"/>
  <c r="G189" i="108" s="1"/>
  <c r="G190" i="108" s="1"/>
  <c r="G191" i="108" s="1"/>
  <c r="Z15" i="20"/>
  <c r="A95" i="108"/>
  <c r="Q94" i="108"/>
  <c r="A121" i="147"/>
  <c r="A160" i="147"/>
  <c r="A129" i="108"/>
  <c r="A130" i="108" s="1"/>
  <c r="A131" i="108" s="1"/>
  <c r="A132" i="108" s="1"/>
  <c r="A133" i="108" s="1"/>
  <c r="A134" i="108" s="1"/>
  <c r="A135" i="108" s="1"/>
  <c r="A136" i="108" s="1"/>
  <c r="A137" i="108" s="1"/>
  <c r="A138" i="108" s="1"/>
  <c r="A139" i="108" s="1"/>
  <c r="A140" i="108" s="1"/>
  <c r="A141" i="108" s="1"/>
  <c r="A142" i="108" s="1"/>
  <c r="A143" i="108" s="1"/>
  <c r="A144" i="108" s="1"/>
  <c r="A145" i="108" s="1"/>
  <c r="A146" i="108" s="1"/>
  <c r="A147" i="108" s="1"/>
  <c r="G128" i="108"/>
  <c r="G129" i="108" s="1"/>
  <c r="G130" i="108" s="1"/>
  <c r="G131" i="108" s="1"/>
  <c r="G132" i="108" s="1"/>
  <c r="G133" i="108" s="1"/>
  <c r="G134" i="108" s="1"/>
  <c r="G135" i="108" s="1"/>
  <c r="G136" i="108" s="1"/>
  <c r="G137" i="108" s="1"/>
  <c r="G138" i="108" s="1"/>
  <c r="G139" i="108" s="1"/>
  <c r="G140" i="108" s="1"/>
  <c r="G141" i="108" s="1"/>
  <c r="G142" i="108" s="1"/>
  <c r="G143" i="108" s="1"/>
  <c r="G144" i="108" s="1"/>
  <c r="G145" i="108" s="1"/>
  <c r="G146" i="108" s="1"/>
  <c r="G147" i="108" s="1"/>
  <c r="X93" i="108"/>
  <c r="X94" i="108" s="1"/>
  <c r="X95" i="108" s="1"/>
  <c r="X96" i="108" s="1"/>
  <c r="X97" i="108" s="1"/>
  <c r="X98" i="108" s="1"/>
  <c r="X99" i="108" s="1"/>
  <c r="X100" i="108" s="1"/>
  <c r="X101" i="108" s="1"/>
  <c r="X102" i="108" s="1"/>
  <c r="X103" i="108" s="1"/>
  <c r="X104" i="108" s="1"/>
  <c r="X105" i="108" s="1"/>
  <c r="X106" i="108" s="1"/>
  <c r="X107" i="108" s="1"/>
  <c r="X108" i="108" s="1"/>
  <c r="X109" i="108" s="1"/>
  <c r="X110" i="108" s="1"/>
  <c r="X111" i="108" s="1"/>
  <c r="X112" i="108" s="1"/>
  <c r="X113" i="108" s="1"/>
  <c r="X114" i="108" s="1"/>
  <c r="X115" i="108" s="1"/>
  <c r="X116" i="108" s="1"/>
  <c r="X117" i="108" s="1"/>
  <c r="X118" i="108" s="1"/>
  <c r="X119" i="108" s="1"/>
  <c r="X120" i="108" s="1"/>
  <c r="X121" i="108" s="1"/>
  <c r="A239" i="147"/>
  <c r="A200" i="147"/>
  <c r="A148" i="108" l="1"/>
  <c r="G148" i="108"/>
  <c r="Z16" i="20"/>
  <c r="A96" i="108"/>
  <c r="Q95" i="108"/>
  <c r="A122" i="147"/>
  <c r="A161" i="147"/>
  <c r="A240" i="147"/>
  <c r="A201" i="147"/>
  <c r="J21" i="32"/>
  <c r="J22" i="32"/>
  <c r="J23" i="32"/>
  <c r="J24" i="32"/>
  <c r="J25" i="32"/>
  <c r="J26" i="32"/>
  <c r="J27" i="32"/>
  <c r="J28" i="32"/>
  <c r="J29" i="32"/>
  <c r="J30" i="32"/>
  <c r="J31" i="32"/>
  <c r="J32" i="32"/>
  <c r="J33" i="32"/>
  <c r="J34" i="32"/>
  <c r="J35" i="32"/>
  <c r="J36" i="32"/>
  <c r="J37" i="32"/>
  <c r="J20" i="32"/>
  <c r="P14" i="111"/>
  <c r="Q14" i="111"/>
  <c r="P15" i="111"/>
  <c r="Q15" i="111"/>
  <c r="P16" i="111"/>
  <c r="Q16" i="111"/>
  <c r="P17" i="111"/>
  <c r="Q17" i="111"/>
  <c r="P18" i="111"/>
  <c r="Q18" i="111"/>
  <c r="P19" i="111"/>
  <c r="Q19" i="111"/>
  <c r="P20" i="111"/>
  <c r="Q20" i="111"/>
  <c r="P21" i="111"/>
  <c r="Q21" i="111"/>
  <c r="P22" i="111"/>
  <c r="Q22" i="111"/>
  <c r="P23" i="111"/>
  <c r="Q23" i="111"/>
  <c r="P24" i="111"/>
  <c r="Q24" i="111"/>
  <c r="P25" i="111"/>
  <c r="Q25" i="111"/>
  <c r="P26" i="111"/>
  <c r="Q26" i="111"/>
  <c r="P27" i="111"/>
  <c r="Q27" i="111"/>
  <c r="P28" i="111"/>
  <c r="Q28" i="111"/>
  <c r="P29" i="111"/>
  <c r="Q29" i="111"/>
  <c r="P30" i="111"/>
  <c r="Q30" i="111"/>
  <c r="P31" i="111"/>
  <c r="Q31" i="111"/>
  <c r="P32" i="111"/>
  <c r="Q32" i="111"/>
  <c r="P33" i="111"/>
  <c r="Q33" i="111"/>
  <c r="P34" i="111"/>
  <c r="Q34" i="111"/>
  <c r="P35" i="111"/>
  <c r="Q35" i="111"/>
  <c r="P36" i="111"/>
  <c r="Q36" i="111"/>
  <c r="P37" i="111"/>
  <c r="Q37" i="111"/>
  <c r="P38" i="111"/>
  <c r="Q38" i="111"/>
  <c r="P39" i="111"/>
  <c r="Q39" i="111"/>
  <c r="P40" i="111"/>
  <c r="Q40" i="111"/>
  <c r="P41" i="111"/>
  <c r="Q41" i="111"/>
  <c r="P42" i="111"/>
  <c r="Q42" i="111"/>
  <c r="P43" i="111"/>
  <c r="Q43" i="111"/>
  <c r="P44" i="111"/>
  <c r="Q44" i="111"/>
  <c r="P45" i="111"/>
  <c r="Q45" i="111"/>
  <c r="P46" i="111"/>
  <c r="Q46" i="111"/>
  <c r="P47" i="111"/>
  <c r="Q47" i="111"/>
  <c r="P48" i="111"/>
  <c r="Q48" i="111"/>
  <c r="P49" i="111"/>
  <c r="Q49" i="111"/>
  <c r="P50" i="111"/>
  <c r="Q50" i="111"/>
  <c r="P51" i="111"/>
  <c r="Q51" i="111"/>
  <c r="P52" i="111"/>
  <c r="Q52" i="111"/>
  <c r="Q13" i="111"/>
  <c r="P13" i="111"/>
  <c r="O14" i="111"/>
  <c r="O15" i="111"/>
  <c r="O16" i="111"/>
  <c r="O17" i="111"/>
  <c r="O18" i="111"/>
  <c r="O19" i="111"/>
  <c r="O20" i="111"/>
  <c r="O21" i="111"/>
  <c r="O22" i="111"/>
  <c r="O23" i="111"/>
  <c r="O24" i="111"/>
  <c r="O25" i="111"/>
  <c r="O26" i="111"/>
  <c r="O27" i="111"/>
  <c r="O28" i="111"/>
  <c r="O29" i="111"/>
  <c r="O30" i="111"/>
  <c r="O31" i="111"/>
  <c r="O32" i="111"/>
  <c r="O33" i="111"/>
  <c r="O34" i="111"/>
  <c r="O35" i="111"/>
  <c r="O36" i="111"/>
  <c r="O37" i="111"/>
  <c r="O38" i="111"/>
  <c r="O39" i="111"/>
  <c r="O40" i="111"/>
  <c r="O41" i="111"/>
  <c r="O42" i="111"/>
  <c r="O43" i="111"/>
  <c r="O44" i="111"/>
  <c r="O45" i="111"/>
  <c r="O46" i="111"/>
  <c r="O47" i="111"/>
  <c r="O48" i="111"/>
  <c r="O49" i="111"/>
  <c r="O50" i="111"/>
  <c r="O51" i="111"/>
  <c r="O52" i="111"/>
  <c r="O13" i="111"/>
  <c r="J48" i="32" l="1"/>
  <c r="G149" i="108"/>
  <c r="A149" i="108"/>
  <c r="Z17" i="20"/>
  <c r="A97" i="108"/>
  <c r="Q96" i="108"/>
  <c r="A123" i="147"/>
  <c r="A162" i="147"/>
  <c r="A241" i="147"/>
  <c r="A202" i="147"/>
  <c r="D12" i="20"/>
  <c r="E12" i="20"/>
  <c r="D13" i="20"/>
  <c r="E13" i="20"/>
  <c r="D14" i="20"/>
  <c r="E14" i="20"/>
  <c r="D15" i="20"/>
  <c r="E15" i="20"/>
  <c r="D16" i="20"/>
  <c r="E16" i="20"/>
  <c r="D17" i="20"/>
  <c r="E17" i="20"/>
  <c r="D18" i="20"/>
  <c r="E18" i="20"/>
  <c r="D19" i="20"/>
  <c r="E19" i="20"/>
  <c r="D20" i="20"/>
  <c r="E20" i="20"/>
  <c r="D21" i="20"/>
  <c r="E21" i="20"/>
  <c r="D22" i="20"/>
  <c r="E22" i="20"/>
  <c r="D23" i="20"/>
  <c r="E23" i="20"/>
  <c r="D24" i="20"/>
  <c r="E24" i="20"/>
  <c r="D25" i="20"/>
  <c r="E25" i="20"/>
  <c r="D26" i="20"/>
  <c r="E26" i="20"/>
  <c r="D27" i="20"/>
  <c r="E27" i="20"/>
  <c r="D28" i="20"/>
  <c r="E28" i="20"/>
  <c r="D29" i="20"/>
  <c r="E29" i="20"/>
  <c r="D30" i="20"/>
  <c r="E30" i="20"/>
  <c r="D31" i="20"/>
  <c r="E31" i="20"/>
  <c r="B13" i="111"/>
  <c r="B14" i="111"/>
  <c r="B15" i="111" s="1"/>
  <c r="B16" i="111" s="1"/>
  <c r="B17" i="111" s="1"/>
  <c r="B18" i="111" s="1"/>
  <c r="B19" i="111" s="1"/>
  <c r="B20" i="111" s="1"/>
  <c r="B21" i="111" s="1"/>
  <c r="B22" i="111" s="1"/>
  <c r="B23" i="111" s="1"/>
  <c r="B24" i="111" s="1"/>
  <c r="B25" i="111" s="1"/>
  <c r="B26" i="111" s="1"/>
  <c r="B27" i="111" s="1"/>
  <c r="B28" i="111" s="1"/>
  <c r="B29" i="111" s="1"/>
  <c r="B30" i="111" s="1"/>
  <c r="B31" i="111" s="1"/>
  <c r="B32" i="111" s="1"/>
  <c r="B33" i="111" s="1"/>
  <c r="B34" i="111" s="1"/>
  <c r="B35" i="111" s="1"/>
  <c r="B36" i="111" s="1"/>
  <c r="B37" i="111" s="1"/>
  <c r="B38" i="111" s="1"/>
  <c r="B39" i="111" s="1"/>
  <c r="B40" i="111" s="1"/>
  <c r="B41" i="111" s="1"/>
  <c r="B42" i="111" s="1"/>
  <c r="B43" i="111" s="1"/>
  <c r="B44" i="111" s="1"/>
  <c r="B45" i="111" s="1"/>
  <c r="B46" i="111" s="1"/>
  <c r="B47" i="111" s="1"/>
  <c r="B48" i="111" s="1"/>
  <c r="B49" i="111" s="1"/>
  <c r="B50" i="111" s="1"/>
  <c r="B51" i="111" s="1"/>
  <c r="B52" i="111" s="1"/>
  <c r="A150" i="108" l="1"/>
  <c r="G150" i="108"/>
  <c r="Z18" i="20"/>
  <c r="A98" i="108"/>
  <c r="Q97" i="108"/>
  <c r="A124" i="147"/>
  <c r="A163" i="147"/>
  <c r="A242" i="147"/>
  <c r="A203" i="147"/>
  <c r="F20" i="32"/>
  <c r="K14" i="111"/>
  <c r="L14" i="111"/>
  <c r="K15" i="111"/>
  <c r="L15" i="111"/>
  <c r="K16" i="111"/>
  <c r="L16" i="111"/>
  <c r="K17" i="111"/>
  <c r="L17" i="111"/>
  <c r="K18" i="111"/>
  <c r="L18" i="111"/>
  <c r="K19" i="111"/>
  <c r="L19" i="111"/>
  <c r="K20" i="111"/>
  <c r="L20" i="111"/>
  <c r="K21" i="111"/>
  <c r="L21" i="111"/>
  <c r="M21" i="111" s="1"/>
  <c r="K22" i="111"/>
  <c r="L22" i="111"/>
  <c r="K23" i="111"/>
  <c r="L23" i="111"/>
  <c r="K24" i="111"/>
  <c r="L24" i="111"/>
  <c r="K25" i="111"/>
  <c r="L25" i="111"/>
  <c r="M25" i="111" s="1"/>
  <c r="K26" i="111"/>
  <c r="L26" i="111"/>
  <c r="K27" i="111"/>
  <c r="L27" i="111"/>
  <c r="M27" i="111" s="1"/>
  <c r="K28" i="111"/>
  <c r="L28" i="111"/>
  <c r="K29" i="111"/>
  <c r="L29" i="111"/>
  <c r="K30" i="111"/>
  <c r="L30" i="111"/>
  <c r="K31" i="111"/>
  <c r="L31" i="111"/>
  <c r="K32" i="111"/>
  <c r="L32" i="111"/>
  <c r="K33" i="111"/>
  <c r="L33" i="111"/>
  <c r="K34" i="111"/>
  <c r="L34" i="111"/>
  <c r="K35" i="111"/>
  <c r="L35" i="111"/>
  <c r="M35" i="111" s="1"/>
  <c r="K36" i="111"/>
  <c r="L36" i="111"/>
  <c r="K37" i="111"/>
  <c r="L37" i="111"/>
  <c r="K38" i="111"/>
  <c r="L38" i="111"/>
  <c r="K39" i="111"/>
  <c r="L39" i="111"/>
  <c r="K40" i="111"/>
  <c r="L40" i="111"/>
  <c r="K41" i="111"/>
  <c r="L41" i="111"/>
  <c r="K42" i="111"/>
  <c r="L42" i="111"/>
  <c r="K43" i="111"/>
  <c r="L43" i="111"/>
  <c r="M43" i="111" s="1"/>
  <c r="K44" i="111"/>
  <c r="L44" i="111"/>
  <c r="K45" i="111"/>
  <c r="L45" i="111"/>
  <c r="K46" i="111"/>
  <c r="L46" i="111"/>
  <c r="K47" i="111"/>
  <c r="L47" i="111"/>
  <c r="K48" i="111"/>
  <c r="L48" i="111"/>
  <c r="K49" i="111"/>
  <c r="L49" i="111"/>
  <c r="K50" i="111"/>
  <c r="L50" i="111"/>
  <c r="K51" i="111"/>
  <c r="L51" i="111"/>
  <c r="M51" i="111" s="1"/>
  <c r="K52" i="111"/>
  <c r="L52" i="111"/>
  <c r="L13" i="111"/>
  <c r="K13" i="111"/>
  <c r="G14" i="111"/>
  <c r="H14" i="111"/>
  <c r="G15" i="111"/>
  <c r="H15" i="111"/>
  <c r="I15" i="111" s="1"/>
  <c r="G16" i="111"/>
  <c r="H16" i="111"/>
  <c r="G17" i="111"/>
  <c r="H17" i="111"/>
  <c r="G18" i="111"/>
  <c r="H18" i="111"/>
  <c r="G19" i="111"/>
  <c r="H19" i="111"/>
  <c r="I19" i="111" s="1"/>
  <c r="G20" i="111"/>
  <c r="H20" i="111"/>
  <c r="G21" i="111"/>
  <c r="H21" i="111"/>
  <c r="G22" i="111"/>
  <c r="H22" i="111"/>
  <c r="G23" i="111"/>
  <c r="H23" i="111"/>
  <c r="G24" i="111"/>
  <c r="H24" i="111"/>
  <c r="G25" i="111"/>
  <c r="H25" i="111"/>
  <c r="G26" i="111"/>
  <c r="H26" i="111"/>
  <c r="G27" i="111"/>
  <c r="H27" i="111"/>
  <c r="G28" i="111"/>
  <c r="H28" i="111"/>
  <c r="G29" i="111"/>
  <c r="H29" i="111"/>
  <c r="G30" i="111"/>
  <c r="H30" i="111"/>
  <c r="G31" i="111"/>
  <c r="H31" i="111"/>
  <c r="G32" i="111"/>
  <c r="H32" i="111"/>
  <c r="G33" i="111"/>
  <c r="H33" i="111"/>
  <c r="G34" i="111"/>
  <c r="H34" i="111"/>
  <c r="G35" i="111"/>
  <c r="H35" i="111"/>
  <c r="I35" i="111" s="1"/>
  <c r="G36" i="111"/>
  <c r="H36" i="111"/>
  <c r="G37" i="111"/>
  <c r="H37" i="111"/>
  <c r="G38" i="111"/>
  <c r="H38" i="111"/>
  <c r="G39" i="111"/>
  <c r="H39" i="111"/>
  <c r="G40" i="111"/>
  <c r="H40" i="111"/>
  <c r="G41" i="111"/>
  <c r="H41" i="111"/>
  <c r="G42" i="111"/>
  <c r="H42" i="111"/>
  <c r="G43" i="111"/>
  <c r="H43" i="111"/>
  <c r="G44" i="111"/>
  <c r="H44" i="111"/>
  <c r="G45" i="111"/>
  <c r="H45" i="111"/>
  <c r="G46" i="111"/>
  <c r="H46" i="111"/>
  <c r="G47" i="111"/>
  <c r="H47" i="111"/>
  <c r="I47" i="111" s="1"/>
  <c r="G48" i="111"/>
  <c r="H48" i="111"/>
  <c r="G49" i="111"/>
  <c r="H49" i="111"/>
  <c r="G50" i="111"/>
  <c r="H50" i="111"/>
  <c r="G51" i="111"/>
  <c r="H51" i="111"/>
  <c r="I51" i="111" s="1"/>
  <c r="G52" i="111"/>
  <c r="H52" i="111"/>
  <c r="H13" i="111"/>
  <c r="G13" i="111"/>
  <c r="C14" i="111"/>
  <c r="D14" i="111"/>
  <c r="C15" i="111"/>
  <c r="D15" i="111"/>
  <c r="E15" i="111" s="1"/>
  <c r="C16" i="111"/>
  <c r="D16" i="111"/>
  <c r="C17" i="111"/>
  <c r="D17" i="111"/>
  <c r="C18" i="111"/>
  <c r="D18" i="111"/>
  <c r="C19" i="111"/>
  <c r="D19" i="111"/>
  <c r="E19" i="111" s="1"/>
  <c r="C20" i="111"/>
  <c r="D20" i="111"/>
  <c r="C21" i="111"/>
  <c r="D21" i="111"/>
  <c r="C22" i="111"/>
  <c r="D22" i="111"/>
  <c r="C23" i="111"/>
  <c r="D23" i="111"/>
  <c r="E23" i="111" s="1"/>
  <c r="C24" i="111"/>
  <c r="D24" i="111"/>
  <c r="C25" i="111"/>
  <c r="D25" i="111"/>
  <c r="C26" i="111"/>
  <c r="D26" i="111"/>
  <c r="C27" i="111"/>
  <c r="D27" i="111"/>
  <c r="E27" i="111" s="1"/>
  <c r="C28" i="111"/>
  <c r="D28" i="111"/>
  <c r="C29" i="111"/>
  <c r="D29" i="111"/>
  <c r="C30" i="111"/>
  <c r="D30" i="111"/>
  <c r="C31" i="111"/>
  <c r="D31" i="111"/>
  <c r="E31" i="111" s="1"/>
  <c r="C32" i="111"/>
  <c r="D32" i="111"/>
  <c r="C33" i="111"/>
  <c r="D33" i="111"/>
  <c r="C34" i="111"/>
  <c r="D34" i="111"/>
  <c r="C35" i="111"/>
  <c r="D35" i="111"/>
  <c r="E35" i="111" s="1"/>
  <c r="C36" i="111"/>
  <c r="D36" i="111"/>
  <c r="C37" i="111"/>
  <c r="D37" i="111"/>
  <c r="C38" i="111"/>
  <c r="D38" i="111"/>
  <c r="C39" i="111"/>
  <c r="D39" i="111"/>
  <c r="E39" i="111" s="1"/>
  <c r="C40" i="111"/>
  <c r="D40" i="111"/>
  <c r="C41" i="111"/>
  <c r="D41" i="111"/>
  <c r="C42" i="111"/>
  <c r="D42" i="111"/>
  <c r="C43" i="111"/>
  <c r="D43" i="111"/>
  <c r="E43" i="111" s="1"/>
  <c r="C44" i="111"/>
  <c r="D44" i="111"/>
  <c r="C45" i="111"/>
  <c r="D45" i="111"/>
  <c r="C46" i="111"/>
  <c r="D46" i="111"/>
  <c r="C47" i="111"/>
  <c r="D47" i="111"/>
  <c r="E47" i="111" s="1"/>
  <c r="C48" i="111"/>
  <c r="D48" i="111"/>
  <c r="C49" i="111"/>
  <c r="D49" i="111"/>
  <c r="C50" i="111"/>
  <c r="D50" i="111"/>
  <c r="C51" i="111"/>
  <c r="D51" i="111"/>
  <c r="E51" i="111" s="1"/>
  <c r="C52" i="111"/>
  <c r="D52" i="111"/>
  <c r="D13" i="111"/>
  <c r="C13" i="111"/>
  <c r="G20" i="32" l="1"/>
  <c r="H20" i="32"/>
  <c r="G151" i="108"/>
  <c r="A151" i="108"/>
  <c r="Z19" i="20"/>
  <c r="A99" i="108"/>
  <c r="Q98" i="108"/>
  <c r="A125" i="147"/>
  <c r="A164" i="147"/>
  <c r="A243" i="147"/>
  <c r="A204" i="147"/>
  <c r="M23" i="111"/>
  <c r="M13" i="111"/>
  <c r="M41" i="111"/>
  <c r="E20" i="111"/>
  <c r="E16" i="111"/>
  <c r="I44" i="111"/>
  <c r="I40" i="111"/>
  <c r="I24" i="111"/>
  <c r="I20" i="111"/>
  <c r="I16" i="111"/>
  <c r="M52" i="111"/>
  <c r="M48" i="111"/>
  <c r="M44" i="111"/>
  <c r="M36" i="111"/>
  <c r="M32" i="111"/>
  <c r="M28" i="111"/>
  <c r="I46" i="111"/>
  <c r="I38" i="111"/>
  <c r="M38" i="111"/>
  <c r="M17" i="111"/>
  <c r="E40" i="111"/>
  <c r="E24" i="111"/>
  <c r="I32" i="111"/>
  <c r="M20" i="111"/>
  <c r="M16" i="111"/>
  <c r="E13" i="111"/>
  <c r="E49" i="111"/>
  <c r="E45" i="111"/>
  <c r="E41" i="111"/>
  <c r="E37" i="111"/>
  <c r="E33" i="111"/>
  <c r="E29" i="111"/>
  <c r="E25" i="111"/>
  <c r="E21" i="111"/>
  <c r="E17" i="111"/>
  <c r="I49" i="111"/>
  <c r="I45" i="111"/>
  <c r="I41" i="111"/>
  <c r="I37" i="111"/>
  <c r="I33" i="111"/>
  <c r="I21" i="111"/>
  <c r="M45" i="111"/>
  <c r="M37" i="111"/>
  <c r="M29" i="111"/>
  <c r="M22" i="111"/>
  <c r="M19" i="111"/>
  <c r="I36" i="111"/>
  <c r="I28" i="111"/>
  <c r="M49" i="111"/>
  <c r="M39" i="111"/>
  <c r="I13" i="111"/>
  <c r="E52" i="111"/>
  <c r="E48" i="111"/>
  <c r="E44" i="111"/>
  <c r="E36" i="111"/>
  <c r="E32" i="111"/>
  <c r="E28" i="111"/>
  <c r="I52" i="111"/>
  <c r="I48" i="111"/>
  <c r="I31" i="111"/>
  <c r="I29" i="111"/>
  <c r="I27" i="111"/>
  <c r="M42" i="111"/>
  <c r="M33" i="111"/>
  <c r="E50" i="111"/>
  <c r="E46" i="111"/>
  <c r="E42" i="111"/>
  <c r="E38" i="111"/>
  <c r="E34" i="111"/>
  <c r="E30" i="111"/>
  <c r="E26" i="111"/>
  <c r="E22" i="111"/>
  <c r="E18" i="111"/>
  <c r="E14" i="111"/>
  <c r="I39" i="111"/>
  <c r="I25" i="111"/>
  <c r="I23" i="111"/>
  <c r="M47" i="111"/>
  <c r="M40" i="111"/>
  <c r="M31" i="111"/>
  <c r="M26" i="111"/>
  <c r="M24" i="111"/>
  <c r="M15" i="111"/>
  <c r="I17" i="111"/>
  <c r="M50" i="111"/>
  <c r="M34" i="111"/>
  <c r="M18" i="111"/>
  <c r="M46" i="111"/>
  <c r="M30" i="111"/>
  <c r="M14" i="111"/>
  <c r="I50" i="111"/>
  <c r="I42" i="111"/>
  <c r="I34" i="111"/>
  <c r="I26" i="111"/>
  <c r="I18" i="111"/>
  <c r="I43" i="111"/>
  <c r="I30" i="111"/>
  <c r="I22" i="111"/>
  <c r="I14" i="111"/>
  <c r="A152" i="108" l="1"/>
  <c r="G152" i="108"/>
  <c r="Z20" i="20"/>
  <c r="A100" i="108"/>
  <c r="Q99" i="108"/>
  <c r="A126" i="147"/>
  <c r="A165" i="147"/>
  <c r="A244" i="147"/>
  <c r="A205" i="147"/>
  <c r="G153" i="108" l="1"/>
  <c r="A153" i="108"/>
  <c r="Z21" i="20"/>
  <c r="A101" i="108"/>
  <c r="Q100" i="108"/>
  <c r="A127" i="147"/>
  <c r="A166" i="147"/>
  <c r="A245" i="147"/>
  <c r="A206" i="147"/>
  <c r="F19" i="32"/>
  <c r="F11" i="32"/>
  <c r="F18" i="32"/>
  <c r="H18" i="32" l="1"/>
  <c r="G18" i="32"/>
  <c r="H19" i="32"/>
  <c r="G19" i="32"/>
  <c r="F17" i="32"/>
  <c r="F16" i="32"/>
  <c r="A154" i="108"/>
  <c r="G154" i="108"/>
  <c r="Z22" i="20"/>
  <c r="A102" i="108"/>
  <c r="Q101" i="108"/>
  <c r="A128" i="147"/>
  <c r="A167" i="147"/>
  <c r="A246" i="147"/>
  <c r="A207" i="147"/>
  <c r="G17" i="32" l="1"/>
  <c r="H17" i="32"/>
  <c r="H16" i="32"/>
  <c r="G16" i="32"/>
  <c r="F15" i="32"/>
  <c r="A155" i="108"/>
  <c r="G155" i="108"/>
  <c r="Z23" i="20"/>
  <c r="A103" i="108"/>
  <c r="Q102" i="108"/>
  <c r="A129" i="147"/>
  <c r="A168" i="147"/>
  <c r="A247" i="147"/>
  <c r="A208" i="147"/>
  <c r="G15" i="32" l="1"/>
  <c r="H15" i="32"/>
  <c r="C48" i="32"/>
  <c r="G156" i="108"/>
  <c r="A156" i="108"/>
  <c r="Z24" i="20"/>
  <c r="A104" i="108"/>
  <c r="Q103" i="108"/>
  <c r="A130" i="147"/>
  <c r="A169" i="147"/>
  <c r="A248" i="147"/>
  <c r="A209" i="147"/>
  <c r="Z25" i="20" l="1"/>
  <c r="A105" i="108"/>
  <c r="Q104" i="108"/>
  <c r="A131" i="147"/>
  <c r="A170" i="147"/>
  <c r="A249" i="147"/>
  <c r="A210" i="147"/>
  <c r="B16" i="14"/>
  <c r="Z26" i="20" l="1"/>
  <c r="A106" i="108"/>
  <c r="Q105" i="108"/>
  <c r="A132" i="147"/>
  <c r="A171" i="147"/>
  <c r="A250" i="147"/>
  <c r="A211" i="147"/>
  <c r="Z27" i="20" l="1"/>
  <c r="A107" i="108"/>
  <c r="Q106" i="108"/>
  <c r="A133" i="147"/>
  <c r="A172" i="147"/>
  <c r="A251" i="147"/>
  <c r="A212" i="147"/>
  <c r="A252" i="147" s="1"/>
  <c r="Z28" i="20" l="1"/>
  <c r="A108" i="108"/>
  <c r="Q107" i="108"/>
  <c r="A134" i="147"/>
  <c r="A173" i="147"/>
  <c r="M8" i="32"/>
  <c r="M9" i="32"/>
  <c r="M10" i="32"/>
  <c r="M11" i="32"/>
  <c r="M12" i="32"/>
  <c r="M13" i="32"/>
  <c r="M14" i="32"/>
  <c r="M15" i="32"/>
  <c r="M16" i="32"/>
  <c r="M17" i="32"/>
  <c r="M7" i="32"/>
  <c r="F13" i="32" l="1"/>
  <c r="F14" i="32"/>
  <c r="Z29" i="20"/>
  <c r="A109" i="108"/>
  <c r="Q108" i="108"/>
  <c r="A135" i="147"/>
  <c r="A174" i="147"/>
  <c r="M38" i="32" l="1"/>
  <c r="M39" i="32"/>
  <c r="M41" i="32"/>
  <c r="M43" i="32"/>
  <c r="M45" i="32"/>
  <c r="M47" i="32"/>
  <c r="M40" i="32"/>
  <c r="M42" i="32"/>
  <c r="M44" i="32"/>
  <c r="M46" i="32"/>
  <c r="M19" i="32"/>
  <c r="F12" i="32"/>
  <c r="F48" i="32" s="1"/>
  <c r="G14" i="32"/>
  <c r="H14" i="32"/>
  <c r="G13" i="32"/>
  <c r="H13" i="32"/>
  <c r="Z30" i="20"/>
  <c r="A110" i="108"/>
  <c r="Q109" i="108"/>
  <c r="A136" i="147"/>
  <c r="A175" i="147"/>
  <c r="N44" i="32" l="1"/>
  <c r="O44" i="32"/>
  <c r="N45" i="32"/>
  <c r="O45" i="32"/>
  <c r="N38" i="32"/>
  <c r="O38" i="32"/>
  <c r="L48" i="32"/>
  <c r="M18" i="32"/>
  <c r="O42" i="32"/>
  <c r="N42" i="32"/>
  <c r="N43" i="32"/>
  <c r="O43" i="32"/>
  <c r="O40" i="32"/>
  <c r="N40" i="32"/>
  <c r="N41" i="32"/>
  <c r="O41" i="32"/>
  <c r="O46" i="32"/>
  <c r="N46" i="32"/>
  <c r="N47" i="32"/>
  <c r="O47" i="32"/>
  <c r="N39" i="32"/>
  <c r="O39" i="32"/>
  <c r="D48" i="32"/>
  <c r="A176" i="147"/>
  <c r="A137" i="147"/>
  <c r="Z31" i="20"/>
  <c r="A111" i="108"/>
  <c r="Q110" i="108"/>
  <c r="Q111" i="108" l="1"/>
  <c r="A112" i="108"/>
  <c r="A138" i="147"/>
  <c r="A177" i="147"/>
  <c r="Q112" i="108" l="1"/>
  <c r="A113" i="108"/>
  <c r="A139" i="147"/>
  <c r="A178" i="147"/>
  <c r="Q113" i="108" l="1"/>
  <c r="A114" i="108"/>
  <c r="A140" i="147"/>
  <c r="A179" i="147"/>
  <c r="Q114" i="108" l="1"/>
  <c r="A115" i="108"/>
  <c r="A141" i="147"/>
  <c r="A180" i="147"/>
  <c r="Q115" i="108" l="1"/>
  <c r="A116" i="108"/>
  <c r="A142" i="147"/>
  <c r="A181" i="147"/>
  <c r="Q116" i="108" l="1"/>
  <c r="A117" i="108"/>
  <c r="A143" i="147"/>
  <c r="A182" i="147"/>
  <c r="Q117" i="108" l="1"/>
  <c r="A118" i="108"/>
  <c r="A144" i="147"/>
  <c r="A183" i="147"/>
  <c r="B19" i="14"/>
  <c r="B24" i="14"/>
  <c r="A5" i="157" s="1"/>
  <c r="E4" i="72"/>
  <c r="F4" i="72"/>
  <c r="Q118" i="108" l="1"/>
  <c r="A119" i="108"/>
  <c r="A145" i="147"/>
  <c r="A184" i="147"/>
  <c r="B29" i="14"/>
  <c r="A6" i="157" s="1"/>
  <c r="B13" i="157" s="1"/>
  <c r="F13" i="157" s="1"/>
  <c r="F31" i="123"/>
  <c r="E31" i="123"/>
  <c r="D31" i="123"/>
  <c r="F30" i="123"/>
  <c r="E30" i="123"/>
  <c r="D30" i="123"/>
  <c r="F29" i="123"/>
  <c r="E29" i="123"/>
  <c r="D29" i="123"/>
  <c r="F28" i="123"/>
  <c r="E28" i="123"/>
  <c r="D28" i="123"/>
  <c r="F27" i="123"/>
  <c r="E27" i="123"/>
  <c r="D27" i="123"/>
  <c r="F26" i="123"/>
  <c r="E26" i="123"/>
  <c r="D26" i="123"/>
  <c r="F25" i="123"/>
  <c r="E25" i="123"/>
  <c r="D25" i="123"/>
  <c r="F24" i="123"/>
  <c r="E24" i="123"/>
  <c r="D24" i="123"/>
  <c r="F23" i="123"/>
  <c r="E23" i="123"/>
  <c r="D23" i="123"/>
  <c r="F22" i="123"/>
  <c r="E22" i="123"/>
  <c r="D22" i="123"/>
  <c r="F21" i="123"/>
  <c r="E21" i="123"/>
  <c r="D21" i="123"/>
  <c r="F20" i="123"/>
  <c r="E20" i="123"/>
  <c r="D20" i="123"/>
  <c r="F19" i="123"/>
  <c r="E19" i="123"/>
  <c r="D19" i="123"/>
  <c r="F18" i="123"/>
  <c r="E18" i="123"/>
  <c r="D18" i="123"/>
  <c r="F17" i="123"/>
  <c r="E17" i="123"/>
  <c r="D17" i="123"/>
  <c r="F16" i="123"/>
  <c r="E16" i="123"/>
  <c r="D16" i="123"/>
  <c r="F15" i="123"/>
  <c r="E15" i="123"/>
  <c r="D15" i="123"/>
  <c r="F14" i="123"/>
  <c r="E14" i="123"/>
  <c r="D14" i="123"/>
  <c r="F13" i="123"/>
  <c r="E13" i="123"/>
  <c r="D13" i="123"/>
  <c r="F12" i="123"/>
  <c r="E12" i="123"/>
  <c r="D12" i="123"/>
  <c r="B3" i="92"/>
  <c r="F3" i="72"/>
  <c r="E3" i="72"/>
  <c r="B12" i="157" l="1"/>
  <c r="F12" i="157" s="1"/>
  <c r="H12" i="157" s="1"/>
  <c r="J12" i="157" s="1"/>
  <c r="H13" i="157"/>
  <c r="J13" i="157" s="1"/>
  <c r="G13" i="157"/>
  <c r="I13" i="157" s="1"/>
  <c r="B15" i="157"/>
  <c r="F15" i="157" s="1"/>
  <c r="B14" i="157"/>
  <c r="F14" i="157" s="1"/>
  <c r="Q119" i="108"/>
  <c r="A120" i="108"/>
  <c r="A146" i="147"/>
  <c r="A186" i="147" s="1"/>
  <c r="A185" i="147"/>
  <c r="A110" i="147"/>
  <c r="G12" i="157" l="1"/>
  <c r="I12" i="157" s="1"/>
  <c r="K12" i="157" s="1"/>
  <c r="G15" i="157"/>
  <c r="I15" i="157" s="1"/>
  <c r="H15" i="157"/>
  <c r="J15" i="157" s="1"/>
  <c r="H14" i="157"/>
  <c r="J14" i="157" s="1"/>
  <c r="G14" i="157"/>
  <c r="I14" i="157" s="1"/>
  <c r="K13" i="157"/>
  <c r="B258" i="147"/>
  <c r="C258" i="147" s="1"/>
  <c r="D258" i="147" s="1"/>
  <c r="B262" i="147"/>
  <c r="C262" i="147" s="1"/>
  <c r="D262" i="147" s="1"/>
  <c r="B261" i="147"/>
  <c r="C261" i="147" s="1"/>
  <c r="D261" i="147" s="1"/>
  <c r="B260" i="147"/>
  <c r="C260" i="147" s="1"/>
  <c r="D260" i="147" s="1"/>
  <c r="B254" i="147"/>
  <c r="C254" i="147" s="1"/>
  <c r="D254" i="147" s="1"/>
  <c r="B256" i="147"/>
  <c r="C256" i="147" s="1"/>
  <c r="D256" i="147" s="1"/>
  <c r="B257" i="147"/>
  <c r="C257" i="147" s="1"/>
  <c r="D257" i="147" s="1"/>
  <c r="B255" i="147"/>
  <c r="C255" i="147" s="1"/>
  <c r="D255" i="147" s="1"/>
  <c r="B259" i="147"/>
  <c r="C259" i="147" s="1"/>
  <c r="D259" i="147" s="1"/>
  <c r="B253" i="147"/>
  <c r="C253" i="147" s="1"/>
  <c r="D253" i="147" s="1"/>
  <c r="Q120" i="108"/>
  <c r="A121" i="108"/>
  <c r="Q121" i="108" s="1"/>
  <c r="B183" i="147"/>
  <c r="C183" i="147" s="1"/>
  <c r="D183" i="147" s="1"/>
  <c r="B185" i="147"/>
  <c r="C185" i="147" s="1"/>
  <c r="D185" i="147" s="1"/>
  <c r="B179" i="147"/>
  <c r="C179" i="147" s="1"/>
  <c r="D179" i="147" s="1"/>
  <c r="B182" i="147"/>
  <c r="C182" i="147" s="1"/>
  <c r="D182" i="147" s="1"/>
  <c r="B186" i="147"/>
  <c r="C186" i="147" s="1"/>
  <c r="D186" i="147" s="1"/>
  <c r="B178" i="147"/>
  <c r="C178" i="147" s="1"/>
  <c r="D178" i="147" s="1"/>
  <c r="B177" i="147"/>
  <c r="C177" i="147" s="1"/>
  <c r="D177" i="147" s="1"/>
  <c r="B181" i="147"/>
  <c r="C181" i="147" s="1"/>
  <c r="D181" i="147" s="1"/>
  <c r="B180" i="147"/>
  <c r="C180" i="147" s="1"/>
  <c r="D180" i="147" s="1"/>
  <c r="B184" i="147"/>
  <c r="C184" i="147" s="1"/>
  <c r="D184" i="147" s="1"/>
  <c r="B234" i="147"/>
  <c r="B250" i="147"/>
  <c r="B170" i="147"/>
  <c r="B165" i="147"/>
  <c r="B243" i="147"/>
  <c r="B163" i="147"/>
  <c r="B233" i="147"/>
  <c r="C233" i="147" s="1"/>
  <c r="D233" i="147" s="1"/>
  <c r="B236" i="147"/>
  <c r="B252" i="147"/>
  <c r="B172" i="147"/>
  <c r="B157" i="147"/>
  <c r="C157" i="147" s="1"/>
  <c r="D157" i="147" s="1"/>
  <c r="B162" i="147"/>
  <c r="B235" i="147"/>
  <c r="B171" i="147"/>
  <c r="B244" i="147"/>
  <c r="B237" i="147"/>
  <c r="B246" i="147"/>
  <c r="B166" i="147"/>
  <c r="B249" i="147"/>
  <c r="B159" i="147"/>
  <c r="B156" i="147"/>
  <c r="C156" i="147" s="1"/>
  <c r="D156" i="147" s="1"/>
  <c r="B168" i="147"/>
  <c r="B238" i="147"/>
  <c r="B158" i="147"/>
  <c r="B174" i="147"/>
  <c r="B169" i="147"/>
  <c r="B247" i="147"/>
  <c r="B167" i="147"/>
  <c r="B245" i="147"/>
  <c r="B240" i="147"/>
  <c r="B160" i="147"/>
  <c r="B176" i="147"/>
  <c r="B173" i="147"/>
  <c r="B242" i="147"/>
  <c r="B241" i="147"/>
  <c r="B251" i="147"/>
  <c r="B161" i="147"/>
  <c r="B164" i="147"/>
  <c r="B239" i="147"/>
  <c r="B175" i="147"/>
  <c r="B248" i="147"/>
  <c r="B232" i="147"/>
  <c r="C232" i="147" s="1"/>
  <c r="D232" i="147" s="1"/>
  <c r="Q116" i="147"/>
  <c r="R116" i="147" s="1"/>
  <c r="L116" i="147"/>
  <c r="L117" i="147" s="1"/>
  <c r="B192" i="147"/>
  <c r="C192" i="147" s="1"/>
  <c r="L193" i="147"/>
  <c r="M193" i="147" s="1"/>
  <c r="L233" i="147" s="1"/>
  <c r="Q193" i="147"/>
  <c r="R193" i="147" s="1"/>
  <c r="O233" i="147" s="1"/>
  <c r="L192" i="147"/>
  <c r="M192" i="147" s="1"/>
  <c r="L232" i="147" s="1"/>
  <c r="G193" i="147"/>
  <c r="H193" i="147" s="1"/>
  <c r="I233" i="147" s="1"/>
  <c r="B116" i="147"/>
  <c r="B117" i="147" s="1"/>
  <c r="C117" i="147" s="1"/>
  <c r="F157" i="147" s="1"/>
  <c r="G192" i="147"/>
  <c r="H192" i="147" s="1"/>
  <c r="I232" i="147" s="1"/>
  <c r="G116" i="147"/>
  <c r="G117" i="147" s="1"/>
  <c r="H117" i="147" s="1"/>
  <c r="Q192" i="147"/>
  <c r="R192" i="147" s="1"/>
  <c r="O232" i="147" s="1"/>
  <c r="K15" i="157" l="1"/>
  <c r="L15" i="157" s="1"/>
  <c r="K14" i="157"/>
  <c r="L14" i="157" s="1"/>
  <c r="L12" i="157"/>
  <c r="M12" i="157"/>
  <c r="L13" i="157"/>
  <c r="M13" i="157"/>
  <c r="F232" i="147"/>
  <c r="G232" i="147" s="1"/>
  <c r="O156" i="147"/>
  <c r="P156" i="147" s="1"/>
  <c r="I192" i="147"/>
  <c r="J232" i="147"/>
  <c r="S193" i="147"/>
  <c r="P233" i="147"/>
  <c r="M116" i="147"/>
  <c r="N116" i="147" s="1"/>
  <c r="S192" i="147"/>
  <c r="P232" i="147"/>
  <c r="E117" i="147"/>
  <c r="G157" i="147"/>
  <c r="B193" i="147"/>
  <c r="B194" i="147" s="1"/>
  <c r="J117" i="147"/>
  <c r="I157" i="147"/>
  <c r="J157" i="147" s="1"/>
  <c r="J193" i="147"/>
  <c r="J233" i="147"/>
  <c r="O193" i="147"/>
  <c r="M233" i="147"/>
  <c r="J192" i="147"/>
  <c r="N192" i="147"/>
  <c r="M232" i="147"/>
  <c r="Q117" i="147"/>
  <c r="R117" i="147" s="1"/>
  <c r="O157" i="147" s="1"/>
  <c r="T193" i="147"/>
  <c r="L194" i="147"/>
  <c r="M194" i="147" s="1"/>
  <c r="L234" i="147" s="1"/>
  <c r="Q194" i="147"/>
  <c r="R194" i="147" s="1"/>
  <c r="O234" i="147" s="1"/>
  <c r="H116" i="147"/>
  <c r="J116" i="147" s="1"/>
  <c r="O192" i="147"/>
  <c r="N193" i="147"/>
  <c r="C234" i="147"/>
  <c r="D234" i="147" s="1"/>
  <c r="I193" i="147"/>
  <c r="G194" i="147"/>
  <c r="H194" i="147" s="1"/>
  <c r="I234" i="147" s="1"/>
  <c r="C159" i="147"/>
  <c r="D159" i="147" s="1"/>
  <c r="C116" i="147"/>
  <c r="F156" i="147" s="1"/>
  <c r="T192" i="147"/>
  <c r="D192" i="147"/>
  <c r="E192" i="147"/>
  <c r="D117" i="147"/>
  <c r="M117" i="147"/>
  <c r="L118" i="147"/>
  <c r="I117" i="147"/>
  <c r="G118" i="147"/>
  <c r="G119" i="147" s="1"/>
  <c r="G120" i="147" s="1"/>
  <c r="B118" i="147"/>
  <c r="S116" i="147"/>
  <c r="T116" i="147"/>
  <c r="C235" i="147"/>
  <c r="D235" i="147" s="1"/>
  <c r="M15" i="157" l="1"/>
  <c r="M14" i="157"/>
  <c r="L16" i="157"/>
  <c r="B16" i="47" s="1"/>
  <c r="O116" i="147"/>
  <c r="C193" i="147"/>
  <c r="F233" i="147" s="1"/>
  <c r="G233" i="147" s="1"/>
  <c r="R233" i="147" s="1"/>
  <c r="Y93" i="108" s="1"/>
  <c r="Z93" i="108" s="1"/>
  <c r="AA93" i="108" s="1"/>
  <c r="Q118" i="147"/>
  <c r="Q119" i="147" s="1"/>
  <c r="Q120" i="147" s="1"/>
  <c r="Q121" i="147" s="1"/>
  <c r="R232" i="147"/>
  <c r="Y92" i="108" s="1"/>
  <c r="L157" i="147"/>
  <c r="M157" i="147" s="1"/>
  <c r="I156" i="147"/>
  <c r="J156" i="147" s="1"/>
  <c r="I116" i="147"/>
  <c r="S117" i="147"/>
  <c r="L156" i="147"/>
  <c r="M156" i="147" s="1"/>
  <c r="E116" i="147"/>
  <c r="G156" i="147"/>
  <c r="S194" i="147"/>
  <c r="P234" i="147"/>
  <c r="N194" i="147"/>
  <c r="M234" i="147"/>
  <c r="V192" i="147"/>
  <c r="J12" i="108" s="1"/>
  <c r="L12" i="108" s="1"/>
  <c r="I194" i="147"/>
  <c r="J234" i="147"/>
  <c r="L195" i="147"/>
  <c r="M195" i="147" s="1"/>
  <c r="O195" i="147" s="1"/>
  <c r="T117" i="147"/>
  <c r="P157" i="147"/>
  <c r="T194" i="147"/>
  <c r="W192" i="147"/>
  <c r="K12" i="108" s="1"/>
  <c r="O194" i="147"/>
  <c r="J194" i="147"/>
  <c r="Q195" i="147"/>
  <c r="R195" i="147" s="1"/>
  <c r="O235" i="147" s="1"/>
  <c r="C158" i="147"/>
  <c r="D158" i="147" s="1"/>
  <c r="G195" i="147"/>
  <c r="H195" i="147" s="1"/>
  <c r="I235" i="147" s="1"/>
  <c r="D116" i="147"/>
  <c r="H119" i="147"/>
  <c r="I159" i="147" s="1"/>
  <c r="B195" i="147"/>
  <c r="C194" i="147"/>
  <c r="N117" i="147"/>
  <c r="O117" i="147"/>
  <c r="H118" i="147"/>
  <c r="I158" i="147" s="1"/>
  <c r="B119" i="147"/>
  <c r="C118" i="147"/>
  <c r="L119" i="147"/>
  <c r="M118" i="147"/>
  <c r="C236" i="147"/>
  <c r="D236" i="147" s="1"/>
  <c r="G121" i="147"/>
  <c r="H120" i="147"/>
  <c r="W117" i="147" l="1"/>
  <c r="M16" i="157"/>
  <c r="C16" i="47" s="1"/>
  <c r="R119" i="147"/>
  <c r="O159" i="147" s="1"/>
  <c r="D193" i="147"/>
  <c r="V193" i="147" s="1"/>
  <c r="J13" i="108" s="1"/>
  <c r="E193" i="147"/>
  <c r="W193" i="147" s="1"/>
  <c r="K13" i="108" s="1"/>
  <c r="R118" i="147"/>
  <c r="O158" i="147" s="1"/>
  <c r="P158" i="147" s="1"/>
  <c r="W116" i="147"/>
  <c r="C12" i="108" s="1"/>
  <c r="E12" i="108" s="1"/>
  <c r="N195" i="147"/>
  <c r="R120" i="147"/>
  <c r="O160" i="147" s="1"/>
  <c r="P160" i="147" s="1"/>
  <c r="Z92" i="108"/>
  <c r="M12" i="108"/>
  <c r="N12" i="108" s="1"/>
  <c r="V116" i="147"/>
  <c r="B12" i="108" s="1"/>
  <c r="D12" i="108" s="1"/>
  <c r="V117" i="147"/>
  <c r="B13" i="108" s="1"/>
  <c r="D13" i="108" s="1"/>
  <c r="F158" i="147"/>
  <c r="G158" i="147" s="1"/>
  <c r="G196" i="147"/>
  <c r="H196" i="147" s="1"/>
  <c r="J196" i="147" s="1"/>
  <c r="F234" i="147"/>
  <c r="G234" i="147" s="1"/>
  <c r="R234" i="147" s="1"/>
  <c r="Y94" i="108" s="1"/>
  <c r="Z94" i="108" s="1"/>
  <c r="AA94" i="108" s="1"/>
  <c r="R157" i="147"/>
  <c r="I93" i="108" s="1"/>
  <c r="J93" i="108" s="1"/>
  <c r="K93" i="108" s="1"/>
  <c r="I160" i="147"/>
  <c r="J160" i="147" s="1"/>
  <c r="L235" i="147"/>
  <c r="M235" i="147" s="1"/>
  <c r="R156" i="147"/>
  <c r="L158" i="147"/>
  <c r="M158" i="147" s="1"/>
  <c r="J119" i="147"/>
  <c r="J159" i="147"/>
  <c r="T195" i="147"/>
  <c r="P235" i="147"/>
  <c r="L196" i="147"/>
  <c r="M196" i="147" s="1"/>
  <c r="O196" i="147" s="1"/>
  <c r="I118" i="147"/>
  <c r="J158" i="147"/>
  <c r="I195" i="147"/>
  <c r="J235" i="147"/>
  <c r="S119" i="147"/>
  <c r="P159" i="147"/>
  <c r="C160" i="147"/>
  <c r="D160" i="147" s="1"/>
  <c r="J195" i="147"/>
  <c r="S195" i="147"/>
  <c r="Q196" i="147"/>
  <c r="R196" i="147" s="1"/>
  <c r="O236" i="147" s="1"/>
  <c r="I119" i="147"/>
  <c r="N57" i="108"/>
  <c r="H162" i="108"/>
  <c r="C13" i="108"/>
  <c r="E13" i="108" s="1"/>
  <c r="E194" i="147"/>
  <c r="W194" i="147" s="1"/>
  <c r="D194" i="147"/>
  <c r="V194" i="147" s="1"/>
  <c r="B196" i="147"/>
  <c r="C195" i="147"/>
  <c r="T119" i="147"/>
  <c r="J118" i="147"/>
  <c r="L120" i="147"/>
  <c r="M119" i="147"/>
  <c r="E118" i="147"/>
  <c r="D118" i="147"/>
  <c r="C119" i="147"/>
  <c r="B120" i="147"/>
  <c r="O118" i="147"/>
  <c r="N118" i="147"/>
  <c r="C237" i="147"/>
  <c r="D237" i="147" s="1"/>
  <c r="Q122" i="147"/>
  <c r="R121" i="147"/>
  <c r="J120" i="147"/>
  <c r="I120" i="147"/>
  <c r="G122" i="147"/>
  <c r="H121" i="147"/>
  <c r="C161" i="147"/>
  <c r="D161" i="147" s="1"/>
  <c r="S120" i="147" l="1"/>
  <c r="T118" i="147"/>
  <c r="S118" i="147"/>
  <c r="V118" i="147" s="1"/>
  <c r="T120" i="147"/>
  <c r="N196" i="147"/>
  <c r="J92" i="108"/>
  <c r="AA92" i="108"/>
  <c r="AA12" i="20"/>
  <c r="AE12" i="20" s="1"/>
  <c r="O12" i="108"/>
  <c r="F12" i="108"/>
  <c r="O12" i="20" s="1"/>
  <c r="B162" i="108"/>
  <c r="G197" i="147"/>
  <c r="H197" i="147" s="1"/>
  <c r="I237" i="147" s="1"/>
  <c r="J237" i="147" s="1"/>
  <c r="I196" i="147"/>
  <c r="L197" i="147"/>
  <c r="M197" i="147" s="1"/>
  <c r="L237" i="147" s="1"/>
  <c r="M237" i="147" s="1"/>
  <c r="I236" i="147"/>
  <c r="J236" i="147" s="1"/>
  <c r="Q197" i="147"/>
  <c r="R197" i="147" s="1"/>
  <c r="S197" i="147" s="1"/>
  <c r="I161" i="147"/>
  <c r="J161" i="147" s="1"/>
  <c r="O161" i="147"/>
  <c r="P161" i="147" s="1"/>
  <c r="R158" i="147"/>
  <c r="I94" i="108" s="1"/>
  <c r="J94" i="108" s="1"/>
  <c r="K94" i="108" s="1"/>
  <c r="L236" i="147"/>
  <c r="M236" i="147" s="1"/>
  <c r="F159" i="147"/>
  <c r="G159" i="147" s="1"/>
  <c r="L159" i="147"/>
  <c r="M159" i="147" s="1"/>
  <c r="F235" i="147"/>
  <c r="G235" i="147" s="1"/>
  <c r="R235" i="147" s="1"/>
  <c r="Y95" i="108" s="1"/>
  <c r="T196" i="147"/>
  <c r="P236" i="147"/>
  <c r="G12" i="108"/>
  <c r="R12" i="123" s="1"/>
  <c r="S196" i="147"/>
  <c r="L13" i="108"/>
  <c r="M13" i="108"/>
  <c r="O13" i="108" s="1"/>
  <c r="AG13" i="123" s="1"/>
  <c r="R92" i="108"/>
  <c r="B58" i="108"/>
  <c r="B163" i="108"/>
  <c r="C163" i="108" s="1"/>
  <c r="B57" i="108"/>
  <c r="I162" i="108"/>
  <c r="P57" i="108"/>
  <c r="O57" i="108"/>
  <c r="K14" i="108"/>
  <c r="J14" i="108"/>
  <c r="L14" i="108" s="1"/>
  <c r="F13" i="108"/>
  <c r="O13" i="20" s="1"/>
  <c r="G13" i="108"/>
  <c r="R13" i="123" s="1"/>
  <c r="D195" i="147"/>
  <c r="V195" i="147" s="1"/>
  <c r="E195" i="147"/>
  <c r="W195" i="147" s="1"/>
  <c r="B197" i="147"/>
  <c r="C196" i="147"/>
  <c r="W118" i="147"/>
  <c r="D119" i="147"/>
  <c r="E119" i="147"/>
  <c r="L121" i="147"/>
  <c r="M120" i="147"/>
  <c r="B121" i="147"/>
  <c r="C120" i="147"/>
  <c r="N119" i="147"/>
  <c r="O119" i="147"/>
  <c r="C238" i="147"/>
  <c r="D238" i="147" s="1"/>
  <c r="T121" i="147"/>
  <c r="S121" i="147"/>
  <c r="I121" i="147"/>
  <c r="J121" i="147"/>
  <c r="Q123" i="147"/>
  <c r="R122" i="147"/>
  <c r="C162" i="147"/>
  <c r="D162" i="147" s="1"/>
  <c r="G123" i="147"/>
  <c r="H122" i="147"/>
  <c r="O197" i="147" l="1"/>
  <c r="L198" i="147"/>
  <c r="M198" i="147" s="1"/>
  <c r="L238" i="147" s="1"/>
  <c r="M238" i="147" s="1"/>
  <c r="N197" i="147"/>
  <c r="G198" i="147"/>
  <c r="H198" i="147" s="1"/>
  <c r="I238" i="147" s="1"/>
  <c r="J238" i="147" s="1"/>
  <c r="I197" i="147"/>
  <c r="J197" i="147"/>
  <c r="B92" i="108"/>
  <c r="Z95" i="108"/>
  <c r="K92" i="108"/>
  <c r="AD12" i="20"/>
  <c r="S57" i="108"/>
  <c r="M14" i="108"/>
  <c r="N14" i="108" s="1"/>
  <c r="AA14" i="20" s="1"/>
  <c r="AG12" i="123"/>
  <c r="H163" i="108"/>
  <c r="R159" i="147"/>
  <c r="I95" i="108" s="1"/>
  <c r="O162" i="147"/>
  <c r="P162" i="147" s="1"/>
  <c r="L160" i="147"/>
  <c r="M160" i="147" s="1"/>
  <c r="O237" i="147"/>
  <c r="P237" i="147" s="1"/>
  <c r="I162" i="147"/>
  <c r="J162" i="147" s="1"/>
  <c r="F160" i="147"/>
  <c r="G160" i="147" s="1"/>
  <c r="F236" i="147"/>
  <c r="G236" i="147" s="1"/>
  <c r="R236" i="147" s="1"/>
  <c r="Y96" i="108" s="1"/>
  <c r="Z96" i="108" s="1"/>
  <c r="AA96" i="108" s="1"/>
  <c r="T197" i="147"/>
  <c r="Q198" i="147"/>
  <c r="N58" i="108"/>
  <c r="O58" i="108" s="1"/>
  <c r="N13" i="108"/>
  <c r="AL13" i="123"/>
  <c r="C162" i="108"/>
  <c r="D57" i="108"/>
  <c r="C57" i="108"/>
  <c r="R57" i="108"/>
  <c r="Q57" i="108"/>
  <c r="J162" i="108"/>
  <c r="K162" i="108"/>
  <c r="E163" i="108"/>
  <c r="D163" i="108"/>
  <c r="N59" i="108"/>
  <c r="P59" i="108" s="1"/>
  <c r="H164" i="108"/>
  <c r="I164" i="108" s="1"/>
  <c r="B14" i="108"/>
  <c r="K15" i="108"/>
  <c r="M15" i="108" s="1"/>
  <c r="C14" i="108"/>
  <c r="J15" i="108"/>
  <c r="S12" i="20"/>
  <c r="R12" i="20"/>
  <c r="W12" i="123"/>
  <c r="X12" i="123"/>
  <c r="V12" i="123"/>
  <c r="R13" i="20"/>
  <c r="S13" i="20"/>
  <c r="X13" i="123"/>
  <c r="W13" i="123"/>
  <c r="V13" i="123"/>
  <c r="D196" i="147"/>
  <c r="V196" i="147" s="1"/>
  <c r="E196" i="147"/>
  <c r="W196" i="147" s="1"/>
  <c r="B198" i="147"/>
  <c r="C197" i="147"/>
  <c r="C239" i="147"/>
  <c r="D239" i="147" s="1"/>
  <c r="V119" i="147"/>
  <c r="N120" i="147"/>
  <c r="O120" i="147"/>
  <c r="D120" i="147"/>
  <c r="E120" i="147"/>
  <c r="M121" i="147"/>
  <c r="L122" i="147"/>
  <c r="B122" i="147"/>
  <c r="C121" i="147"/>
  <c r="W119" i="147"/>
  <c r="N198" i="147"/>
  <c r="O198" i="147"/>
  <c r="G124" i="147"/>
  <c r="H123" i="147"/>
  <c r="T122" i="147"/>
  <c r="S122" i="147"/>
  <c r="Q124" i="147"/>
  <c r="R123" i="147"/>
  <c r="I122" i="147"/>
  <c r="J122" i="147"/>
  <c r="C163" i="147"/>
  <c r="D163" i="147" s="1"/>
  <c r="L199" i="147" l="1"/>
  <c r="M199" i="147" s="1"/>
  <c r="G199" i="147"/>
  <c r="H199" i="147" s="1"/>
  <c r="I239" i="147" s="1"/>
  <c r="J239" i="147" s="1"/>
  <c r="J198" i="147"/>
  <c r="I198" i="147"/>
  <c r="I163" i="108"/>
  <c r="J163" i="108" s="1"/>
  <c r="J95" i="108"/>
  <c r="AA95" i="108"/>
  <c r="G57" i="108"/>
  <c r="T57" i="108"/>
  <c r="P58" i="108"/>
  <c r="Q58" i="108" s="1"/>
  <c r="O14" i="108"/>
  <c r="AM12" i="123"/>
  <c r="AL12" i="123"/>
  <c r="AK12" i="123"/>
  <c r="L15" i="108"/>
  <c r="N60" i="108" s="1"/>
  <c r="R160" i="147"/>
  <c r="I96" i="108" s="1"/>
  <c r="J96" i="108" s="1"/>
  <c r="K96" i="108" s="1"/>
  <c r="L161" i="147"/>
  <c r="M161" i="147" s="1"/>
  <c r="R198" i="147"/>
  <c r="Q199" i="147"/>
  <c r="L239" i="147"/>
  <c r="M239" i="147" s="1"/>
  <c r="O163" i="147"/>
  <c r="P163" i="147" s="1"/>
  <c r="I163" i="147"/>
  <c r="J163" i="147" s="1"/>
  <c r="F161" i="147"/>
  <c r="G161" i="147" s="1"/>
  <c r="L200" i="147"/>
  <c r="M200" i="147" s="1"/>
  <c r="F237" i="147"/>
  <c r="G237" i="147" s="1"/>
  <c r="R237" i="147" s="1"/>
  <c r="Y97" i="108" s="1"/>
  <c r="G200" i="147"/>
  <c r="H200" i="147" s="1"/>
  <c r="AD14" i="20"/>
  <c r="AE14" i="20"/>
  <c r="R93" i="108"/>
  <c r="AA13" i="20"/>
  <c r="AM13" i="123"/>
  <c r="E14" i="108"/>
  <c r="AK13" i="123"/>
  <c r="D14" i="108"/>
  <c r="O15" i="108"/>
  <c r="AG15" i="123" s="1"/>
  <c r="R58" i="108"/>
  <c r="O59" i="108"/>
  <c r="K164" i="108"/>
  <c r="J164" i="108"/>
  <c r="D162" i="108"/>
  <c r="E162" i="108"/>
  <c r="E57" i="108"/>
  <c r="F57" i="108"/>
  <c r="N15" i="108"/>
  <c r="AA15" i="20" s="1"/>
  <c r="B15" i="108"/>
  <c r="D15" i="108" s="1"/>
  <c r="C15" i="108"/>
  <c r="E15" i="108" s="1"/>
  <c r="F15" i="108" s="1"/>
  <c r="O15" i="20" s="1"/>
  <c r="K16" i="108"/>
  <c r="J16" i="108"/>
  <c r="L16" i="108" s="1"/>
  <c r="H166" i="108" s="1"/>
  <c r="I166" i="108" s="1"/>
  <c r="D197" i="147"/>
  <c r="V197" i="147" s="1"/>
  <c r="E197" i="147"/>
  <c r="W197" i="147" s="1"/>
  <c r="B199" i="147"/>
  <c r="C198" i="147"/>
  <c r="C240" i="147"/>
  <c r="D240" i="147" s="1"/>
  <c r="E121" i="147"/>
  <c r="D121" i="147"/>
  <c r="W120" i="147"/>
  <c r="C122" i="147"/>
  <c r="B123" i="147"/>
  <c r="V120" i="147"/>
  <c r="M122" i="147"/>
  <c r="L123" i="147"/>
  <c r="N121" i="147"/>
  <c r="O121" i="147"/>
  <c r="O199" i="147"/>
  <c r="N199" i="147"/>
  <c r="Q125" i="147"/>
  <c r="R124" i="147"/>
  <c r="C164" i="147"/>
  <c r="D164" i="147" s="1"/>
  <c r="J123" i="147"/>
  <c r="I123" i="147"/>
  <c r="S59" i="108"/>
  <c r="S123" i="147"/>
  <c r="T123" i="147"/>
  <c r="G125" i="147"/>
  <c r="H124" i="147"/>
  <c r="I199" i="147" l="1"/>
  <c r="L201" i="147"/>
  <c r="M201" i="147" s="1"/>
  <c r="J199" i="147"/>
  <c r="R161" i="147"/>
  <c r="I97" i="108" s="1"/>
  <c r="J97" i="108" s="1"/>
  <c r="K97" i="108" s="1"/>
  <c r="K163" i="108"/>
  <c r="K95" i="108"/>
  <c r="H165" i="108"/>
  <c r="Z97" i="108"/>
  <c r="T58" i="108"/>
  <c r="Q59" i="108"/>
  <c r="T59" i="108" s="1"/>
  <c r="U57" i="108"/>
  <c r="W57" i="108" s="1"/>
  <c r="S58" i="108"/>
  <c r="H57" i="108"/>
  <c r="AG14" i="123"/>
  <c r="G14" i="108"/>
  <c r="B59" i="108"/>
  <c r="G201" i="147"/>
  <c r="H201" i="147" s="1"/>
  <c r="I241" i="147" s="1"/>
  <c r="J241" i="147" s="1"/>
  <c r="O238" i="147"/>
  <c r="P238" i="147" s="1"/>
  <c r="T198" i="147"/>
  <c r="S198" i="147"/>
  <c r="I240" i="147"/>
  <c r="J240" i="147" s="1"/>
  <c r="L240" i="147"/>
  <c r="M240" i="147" s="1"/>
  <c r="L162" i="147"/>
  <c r="M162" i="147" s="1"/>
  <c r="L241" i="147"/>
  <c r="M241" i="147" s="1"/>
  <c r="I164" i="147"/>
  <c r="J164" i="147" s="1"/>
  <c r="O164" i="147"/>
  <c r="P164" i="147" s="1"/>
  <c r="F162" i="147"/>
  <c r="G162" i="147" s="1"/>
  <c r="R199" i="147"/>
  <c r="Q200" i="147"/>
  <c r="F238" i="147"/>
  <c r="G238" i="147" s="1"/>
  <c r="B164" i="108"/>
  <c r="AD13" i="20"/>
  <c r="AE13" i="20"/>
  <c r="AD15" i="20"/>
  <c r="AE15" i="20"/>
  <c r="F14" i="108"/>
  <c r="M16" i="108"/>
  <c r="G15" i="108"/>
  <c r="R59" i="108"/>
  <c r="K166" i="108"/>
  <c r="J166" i="108"/>
  <c r="B60" i="108"/>
  <c r="B165" i="108"/>
  <c r="C165" i="108" s="1"/>
  <c r="P60" i="108"/>
  <c r="S60" i="108" s="1"/>
  <c r="O60" i="108"/>
  <c r="N61" i="108"/>
  <c r="K17" i="108"/>
  <c r="B16" i="108"/>
  <c r="D16" i="108" s="1"/>
  <c r="J17" i="108"/>
  <c r="C16" i="108"/>
  <c r="E16" i="108" s="1"/>
  <c r="G16" i="108" s="1"/>
  <c r="C241" i="147"/>
  <c r="D241" i="147" s="1"/>
  <c r="S15" i="20"/>
  <c r="R15" i="20"/>
  <c r="E198" i="147"/>
  <c r="D198" i="147"/>
  <c r="B200" i="147"/>
  <c r="C199" i="147"/>
  <c r="V121" i="147"/>
  <c r="O122" i="147"/>
  <c r="N122" i="147"/>
  <c r="C123" i="147"/>
  <c r="B124" i="147"/>
  <c r="W121" i="147"/>
  <c r="L124" i="147"/>
  <c r="M123" i="147"/>
  <c r="D122" i="147"/>
  <c r="E122" i="147"/>
  <c r="J124" i="147"/>
  <c r="I124" i="147"/>
  <c r="L202" i="147"/>
  <c r="M202" i="147" s="1"/>
  <c r="I200" i="147"/>
  <c r="J200" i="147"/>
  <c r="Q126" i="147"/>
  <c r="R125" i="147"/>
  <c r="G126" i="147"/>
  <c r="H125" i="147"/>
  <c r="N200" i="147"/>
  <c r="O200" i="147"/>
  <c r="C165" i="147"/>
  <c r="D165" i="147" s="1"/>
  <c r="S124" i="147"/>
  <c r="T124" i="147"/>
  <c r="G202" i="147" l="1"/>
  <c r="H202" i="147" s="1"/>
  <c r="I242" i="147" s="1"/>
  <c r="J242" i="147" s="1"/>
  <c r="R238" i="147"/>
  <c r="Y98" i="108" s="1"/>
  <c r="Z98" i="108" s="1"/>
  <c r="AA98" i="108" s="1"/>
  <c r="C164" i="108"/>
  <c r="E164" i="108" s="1"/>
  <c r="I165" i="108"/>
  <c r="AA97" i="108"/>
  <c r="I57" i="108"/>
  <c r="U58" i="108"/>
  <c r="P61" i="108"/>
  <c r="S61" i="108" s="1"/>
  <c r="V57" i="108"/>
  <c r="M17" i="108"/>
  <c r="N17" i="108" s="1"/>
  <c r="AA17" i="20" s="1"/>
  <c r="AD17" i="20" s="1"/>
  <c r="N16" i="108"/>
  <c r="R14" i="123"/>
  <c r="X14" i="123" s="1"/>
  <c r="O14" i="20"/>
  <c r="S14" i="20" s="1"/>
  <c r="AM14" i="123"/>
  <c r="AL14" i="123"/>
  <c r="AK14" i="123"/>
  <c r="R162" i="147"/>
  <c r="I98" i="108" s="1"/>
  <c r="F163" i="147"/>
  <c r="G163" i="147" s="1"/>
  <c r="V198" i="147"/>
  <c r="J18" i="108" s="1"/>
  <c r="L18" i="108" s="1"/>
  <c r="L163" i="147"/>
  <c r="M163" i="147" s="1"/>
  <c r="I165" i="147"/>
  <c r="J165" i="147" s="1"/>
  <c r="O165" i="147"/>
  <c r="P165" i="147" s="1"/>
  <c r="L242" i="147"/>
  <c r="M242" i="147" s="1"/>
  <c r="W198" i="147"/>
  <c r="K18" i="108" s="1"/>
  <c r="M18" i="108" s="1"/>
  <c r="R200" i="147"/>
  <c r="Q201" i="147"/>
  <c r="F239" i="147"/>
  <c r="G239" i="147" s="1"/>
  <c r="O239" i="147"/>
  <c r="P239" i="147" s="1"/>
  <c r="T199" i="147"/>
  <c r="S199" i="147"/>
  <c r="R16" i="123"/>
  <c r="W16" i="123" s="1"/>
  <c r="R15" i="123"/>
  <c r="X15" i="123" s="1"/>
  <c r="O16" i="108"/>
  <c r="L17" i="108"/>
  <c r="H167" i="108" s="1"/>
  <c r="AL15" i="123"/>
  <c r="AM15" i="123"/>
  <c r="AK15" i="123"/>
  <c r="O61" i="108"/>
  <c r="B61" i="108"/>
  <c r="B166" i="108"/>
  <c r="D165" i="108"/>
  <c r="E165" i="108"/>
  <c r="D164" i="108"/>
  <c r="R60" i="108"/>
  <c r="Q60" i="108"/>
  <c r="C242" i="147"/>
  <c r="D242" i="147" s="1"/>
  <c r="B17" i="108"/>
  <c r="D17" i="108" s="1"/>
  <c r="F16" i="108"/>
  <c r="C17" i="108"/>
  <c r="E17" i="108" s="1"/>
  <c r="U59" i="108"/>
  <c r="V59" i="108" s="1"/>
  <c r="E199" i="147"/>
  <c r="D199" i="147"/>
  <c r="B201" i="147"/>
  <c r="C200" i="147"/>
  <c r="V122" i="147"/>
  <c r="N123" i="147"/>
  <c r="O123" i="147"/>
  <c r="E123" i="147"/>
  <c r="D123" i="147"/>
  <c r="L125" i="147"/>
  <c r="M124" i="147"/>
  <c r="W122" i="147"/>
  <c r="B125" i="147"/>
  <c r="C124" i="147"/>
  <c r="J201" i="147"/>
  <c r="I201" i="147"/>
  <c r="I125" i="147"/>
  <c r="J125" i="147"/>
  <c r="T125" i="147"/>
  <c r="S125" i="147"/>
  <c r="L203" i="147"/>
  <c r="M203" i="147" s="1"/>
  <c r="C166" i="147"/>
  <c r="D166" i="147" s="1"/>
  <c r="G127" i="147"/>
  <c r="H126" i="147"/>
  <c r="Q127" i="147"/>
  <c r="R126" i="147"/>
  <c r="O201" i="147"/>
  <c r="N201" i="147"/>
  <c r="G203" i="147"/>
  <c r="H203" i="147" s="1"/>
  <c r="A9" i="92"/>
  <c r="Q61" i="108" l="1"/>
  <c r="V14" i="123"/>
  <c r="J165" i="108"/>
  <c r="K165" i="108"/>
  <c r="V199" i="147"/>
  <c r="J19" i="108" s="1"/>
  <c r="L19" i="108" s="1"/>
  <c r="J98" i="108"/>
  <c r="AE17" i="20"/>
  <c r="O17" i="108"/>
  <c r="AG17" i="123" s="1"/>
  <c r="AM17" i="123" s="1"/>
  <c r="V58" i="108"/>
  <c r="W58" i="108"/>
  <c r="T60" i="108"/>
  <c r="U60" i="108" s="1"/>
  <c r="J57" i="108"/>
  <c r="K57" i="108"/>
  <c r="W14" i="123"/>
  <c r="AA16" i="20"/>
  <c r="R14" i="20"/>
  <c r="W199" i="147"/>
  <c r="K19" i="108" s="1"/>
  <c r="M19" i="108" s="1"/>
  <c r="O19" i="108" s="1"/>
  <c r="R239" i="147"/>
  <c r="Y99" i="108" s="1"/>
  <c r="R163" i="147"/>
  <c r="I99" i="108" s="1"/>
  <c r="J99" i="108" s="1"/>
  <c r="K99" i="108" s="1"/>
  <c r="O240" i="147"/>
  <c r="P240" i="147" s="1"/>
  <c r="S200" i="147"/>
  <c r="T200" i="147"/>
  <c r="I166" i="147"/>
  <c r="J166" i="147" s="1"/>
  <c r="L164" i="147"/>
  <c r="M164" i="147" s="1"/>
  <c r="L243" i="147"/>
  <c r="M243" i="147" s="1"/>
  <c r="F164" i="147"/>
  <c r="G164" i="147" s="1"/>
  <c r="F240" i="147"/>
  <c r="G240" i="147" s="1"/>
  <c r="I243" i="147"/>
  <c r="J243" i="147" s="1"/>
  <c r="O166" i="147"/>
  <c r="P166" i="147" s="1"/>
  <c r="R201" i="147"/>
  <c r="Q202" i="147"/>
  <c r="X16" i="123"/>
  <c r="V16" i="123"/>
  <c r="V15" i="123"/>
  <c r="W15" i="123"/>
  <c r="AG16" i="123"/>
  <c r="AK16" i="123" s="1"/>
  <c r="N62" i="108"/>
  <c r="F17" i="108"/>
  <c r="O17" i="20" s="1"/>
  <c r="R17" i="20" s="1"/>
  <c r="O16" i="20"/>
  <c r="C243" i="147"/>
  <c r="D243" i="147" s="1"/>
  <c r="R61" i="108"/>
  <c r="G17" i="108"/>
  <c r="N63" i="108"/>
  <c r="H168" i="108"/>
  <c r="C166" i="108"/>
  <c r="B62" i="108"/>
  <c r="B167" i="108"/>
  <c r="C167" i="108" s="1"/>
  <c r="I167" i="108"/>
  <c r="N18" i="108"/>
  <c r="AA18" i="20" s="1"/>
  <c r="O18" i="108"/>
  <c r="AG18" i="123" s="1"/>
  <c r="B18" i="108"/>
  <c r="D18" i="108" s="1"/>
  <c r="C18" i="108"/>
  <c r="E18" i="108" s="1"/>
  <c r="G18" i="108" s="1"/>
  <c r="R18" i="123" s="1"/>
  <c r="W59" i="108"/>
  <c r="D200" i="147"/>
  <c r="E200" i="147"/>
  <c r="B202" i="147"/>
  <c r="C201" i="147"/>
  <c r="C125" i="147"/>
  <c r="B126" i="147"/>
  <c r="V123" i="147"/>
  <c r="E124" i="147"/>
  <c r="D124" i="147"/>
  <c r="W123" i="147"/>
  <c r="O124" i="147"/>
  <c r="N124" i="147"/>
  <c r="L126" i="147"/>
  <c r="M125" i="147"/>
  <c r="Q128" i="147"/>
  <c r="R127" i="147"/>
  <c r="C167" i="147"/>
  <c r="D167" i="147" s="1"/>
  <c r="L204" i="147"/>
  <c r="M204" i="147" s="1"/>
  <c r="J126" i="147"/>
  <c r="I126" i="147"/>
  <c r="T61" i="108"/>
  <c r="N202" i="147"/>
  <c r="O202" i="147"/>
  <c r="G204" i="147"/>
  <c r="H204" i="147" s="1"/>
  <c r="G128" i="147"/>
  <c r="H127" i="147"/>
  <c r="J202" i="147"/>
  <c r="I202" i="147"/>
  <c r="T126" i="147"/>
  <c r="S126" i="147"/>
  <c r="A10" i="92"/>
  <c r="AK17" i="123" l="1"/>
  <c r="AL17" i="123"/>
  <c r="W200" i="147"/>
  <c r="K20" i="108" s="1"/>
  <c r="M20" i="108" s="1"/>
  <c r="O20" i="108" s="1"/>
  <c r="V200" i="147"/>
  <c r="J20" i="108" s="1"/>
  <c r="L20" i="108" s="1"/>
  <c r="I168" i="108"/>
  <c r="K168" i="108" s="1"/>
  <c r="Z99" i="108"/>
  <c r="K98" i="108"/>
  <c r="P62" i="108"/>
  <c r="AD16" i="20"/>
  <c r="AE16" i="20"/>
  <c r="R17" i="123"/>
  <c r="R164" i="147"/>
  <c r="I100" i="108" s="1"/>
  <c r="I244" i="147"/>
  <c r="J244" i="147" s="1"/>
  <c r="L165" i="147"/>
  <c r="M165" i="147" s="1"/>
  <c r="R240" i="147"/>
  <c r="Y100" i="108" s="1"/>
  <c r="Z100" i="108" s="1"/>
  <c r="AA100" i="108" s="1"/>
  <c r="F165" i="147"/>
  <c r="G165" i="147" s="1"/>
  <c r="I167" i="147"/>
  <c r="J167" i="147" s="1"/>
  <c r="O167" i="147"/>
  <c r="P167" i="147" s="1"/>
  <c r="F241" i="147"/>
  <c r="G241" i="147" s="1"/>
  <c r="R202" i="147"/>
  <c r="Q203" i="147"/>
  <c r="L244" i="147"/>
  <c r="M244" i="147" s="1"/>
  <c r="S16" i="20"/>
  <c r="O241" i="147"/>
  <c r="P241" i="147" s="1"/>
  <c r="S201" i="147"/>
  <c r="T201" i="147"/>
  <c r="O62" i="108"/>
  <c r="R62" i="108" s="1"/>
  <c r="AD18" i="20"/>
  <c r="AE18" i="20"/>
  <c r="AG19" i="123"/>
  <c r="AL19" i="123" s="1"/>
  <c r="AM16" i="123"/>
  <c r="AL16" i="123"/>
  <c r="S17" i="20"/>
  <c r="R16" i="20"/>
  <c r="U61" i="108"/>
  <c r="W61" i="108" s="1"/>
  <c r="C244" i="147"/>
  <c r="D244" i="147" s="1"/>
  <c r="W60" i="108"/>
  <c r="V60" i="108"/>
  <c r="B63" i="108"/>
  <c r="B168" i="108"/>
  <c r="C168" i="108" s="1"/>
  <c r="N64" i="108"/>
  <c r="P64" i="108" s="1"/>
  <c r="S64" i="108" s="1"/>
  <c r="H169" i="108"/>
  <c r="I169" i="108" s="1"/>
  <c r="K167" i="108"/>
  <c r="J167" i="108"/>
  <c r="E167" i="108"/>
  <c r="D167" i="108"/>
  <c r="E166" i="108"/>
  <c r="D166" i="108"/>
  <c r="N19" i="108"/>
  <c r="AA19" i="20" s="1"/>
  <c r="O63" i="108"/>
  <c r="P63" i="108"/>
  <c r="S63" i="108" s="1"/>
  <c r="C19" i="108"/>
  <c r="E19" i="108" s="1"/>
  <c r="G19" i="108" s="1"/>
  <c r="R19" i="123" s="1"/>
  <c r="AL18" i="123"/>
  <c r="AM18" i="123"/>
  <c r="AK18" i="123"/>
  <c r="B19" i="108"/>
  <c r="D19" i="108" s="1"/>
  <c r="V18" i="123"/>
  <c r="X18" i="123"/>
  <c r="W18" i="123"/>
  <c r="F18" i="108"/>
  <c r="O18" i="20" s="1"/>
  <c r="D201" i="147"/>
  <c r="E201" i="147"/>
  <c r="B203" i="147"/>
  <c r="C202" i="147"/>
  <c r="V124" i="147"/>
  <c r="W124" i="147"/>
  <c r="E125" i="147"/>
  <c r="D125" i="147"/>
  <c r="N125" i="147"/>
  <c r="O125" i="147"/>
  <c r="B127" i="147"/>
  <c r="C126" i="147"/>
  <c r="L127" i="147"/>
  <c r="M126" i="147"/>
  <c r="O203" i="147"/>
  <c r="N203" i="147"/>
  <c r="C168" i="147"/>
  <c r="D168" i="147" s="1"/>
  <c r="G205" i="147"/>
  <c r="H205" i="147" s="1"/>
  <c r="T127" i="147"/>
  <c r="S127" i="147"/>
  <c r="J127" i="147"/>
  <c r="I127" i="147"/>
  <c r="I203" i="147"/>
  <c r="J203" i="147"/>
  <c r="Q129" i="147"/>
  <c r="R128" i="147"/>
  <c r="G129" i="147"/>
  <c r="H128" i="147"/>
  <c r="L205" i="147"/>
  <c r="M205" i="147" s="1"/>
  <c r="A11" i="92"/>
  <c r="J168" i="108" l="1"/>
  <c r="V201" i="147"/>
  <c r="J21" i="108" s="1"/>
  <c r="L21" i="108" s="1"/>
  <c r="W201" i="147"/>
  <c r="K21" i="108" s="1"/>
  <c r="M21" i="108" s="1"/>
  <c r="N21" i="108" s="1"/>
  <c r="AA21" i="20" s="1"/>
  <c r="J100" i="108"/>
  <c r="AA99" i="108"/>
  <c r="S62" i="108"/>
  <c r="R165" i="147"/>
  <c r="I101" i="108" s="1"/>
  <c r="J101" i="108" s="1"/>
  <c r="K101" i="108" s="1"/>
  <c r="R241" i="147"/>
  <c r="Y101" i="108" s="1"/>
  <c r="Z101" i="108" s="1"/>
  <c r="AA101" i="108" s="1"/>
  <c r="I245" i="147"/>
  <c r="J245" i="147" s="1"/>
  <c r="L166" i="147"/>
  <c r="M166" i="147" s="1"/>
  <c r="L245" i="147"/>
  <c r="M245" i="147" s="1"/>
  <c r="F166" i="147"/>
  <c r="G166" i="147" s="1"/>
  <c r="F242" i="147"/>
  <c r="G242" i="147" s="1"/>
  <c r="R203" i="147"/>
  <c r="Q204" i="147"/>
  <c r="I168" i="147"/>
  <c r="J168" i="147" s="1"/>
  <c r="O168" i="147"/>
  <c r="P168" i="147" s="1"/>
  <c r="O242" i="147"/>
  <c r="P242" i="147" s="1"/>
  <c r="S202" i="147"/>
  <c r="T202" i="147"/>
  <c r="Q62" i="108"/>
  <c r="AK19" i="123"/>
  <c r="AM19" i="123"/>
  <c r="AG20" i="123"/>
  <c r="AD19" i="20"/>
  <c r="AE19" i="20"/>
  <c r="V61" i="108"/>
  <c r="V17" i="123"/>
  <c r="W17" i="123"/>
  <c r="X17" i="123"/>
  <c r="C245" i="147"/>
  <c r="D245" i="147" s="1"/>
  <c r="F19" i="108"/>
  <c r="O19" i="20" s="1"/>
  <c r="S19" i="20" s="1"/>
  <c r="N20" i="108"/>
  <c r="AA20" i="20" s="1"/>
  <c r="O64" i="108"/>
  <c r="R64" i="108" s="1"/>
  <c r="E168" i="108"/>
  <c r="D168" i="108"/>
  <c r="B64" i="108"/>
  <c r="B169" i="108"/>
  <c r="R63" i="108"/>
  <c r="Q63" i="108"/>
  <c r="T63" i="108" s="1"/>
  <c r="N65" i="108"/>
  <c r="H170" i="108"/>
  <c r="I170" i="108" s="1"/>
  <c r="K169" i="108"/>
  <c r="J169" i="108"/>
  <c r="C20" i="108"/>
  <c r="E20" i="108" s="1"/>
  <c r="G20" i="108" s="1"/>
  <c r="B20" i="108"/>
  <c r="D20" i="108" s="1"/>
  <c r="W125" i="147"/>
  <c r="X19" i="123"/>
  <c r="V19" i="123"/>
  <c r="W19" i="123"/>
  <c r="S18" i="20"/>
  <c r="R18" i="20"/>
  <c r="E202" i="147"/>
  <c r="D202" i="147"/>
  <c r="B204" i="147"/>
  <c r="C203" i="147"/>
  <c r="L128" i="147"/>
  <c r="M127" i="147"/>
  <c r="E126" i="147"/>
  <c r="D126" i="147"/>
  <c r="C127" i="147"/>
  <c r="B128" i="147"/>
  <c r="N126" i="147"/>
  <c r="O126" i="147"/>
  <c r="V125" i="147"/>
  <c r="L206" i="147"/>
  <c r="M206" i="147" s="1"/>
  <c r="Q130" i="147"/>
  <c r="R129" i="147"/>
  <c r="C246" i="147"/>
  <c r="N204" i="147"/>
  <c r="O204" i="147"/>
  <c r="G206" i="147"/>
  <c r="H206" i="147" s="1"/>
  <c r="I128" i="147"/>
  <c r="J128" i="147"/>
  <c r="I204" i="147"/>
  <c r="J204" i="147"/>
  <c r="G130" i="147"/>
  <c r="H129" i="147"/>
  <c r="S128" i="147"/>
  <c r="T128" i="147"/>
  <c r="C169" i="147"/>
  <c r="D169" i="147" s="1"/>
  <c r="A12" i="92"/>
  <c r="V202" i="147" l="1"/>
  <c r="J22" i="108" s="1"/>
  <c r="L22" i="108" s="1"/>
  <c r="W202" i="147"/>
  <c r="K22" i="108" s="1"/>
  <c r="M22" i="108" s="1"/>
  <c r="N22" i="108" s="1"/>
  <c r="AA22" i="20" s="1"/>
  <c r="K100" i="108"/>
  <c r="T62" i="108"/>
  <c r="U62" i="108" s="1"/>
  <c r="R166" i="147"/>
  <c r="I102" i="108" s="1"/>
  <c r="J102" i="108" s="1"/>
  <c r="K102" i="108" s="1"/>
  <c r="I169" i="147"/>
  <c r="J169" i="147" s="1"/>
  <c r="F167" i="147"/>
  <c r="G167" i="147" s="1"/>
  <c r="O169" i="147"/>
  <c r="P169" i="147" s="1"/>
  <c r="F243" i="147"/>
  <c r="G243" i="147" s="1"/>
  <c r="O243" i="147"/>
  <c r="P243" i="147" s="1"/>
  <c r="T203" i="147"/>
  <c r="S203" i="147"/>
  <c r="R204" i="147"/>
  <c r="Q205" i="147"/>
  <c r="I246" i="147"/>
  <c r="J246" i="147" s="1"/>
  <c r="L246" i="147"/>
  <c r="M246" i="147" s="1"/>
  <c r="L167" i="147"/>
  <c r="M167" i="147" s="1"/>
  <c r="R242" i="147"/>
  <c r="Y102" i="108" s="1"/>
  <c r="Z102" i="108" s="1"/>
  <c r="AA102" i="108" s="1"/>
  <c r="R20" i="123"/>
  <c r="X20" i="123" s="1"/>
  <c r="AM20" i="123"/>
  <c r="AK20" i="123"/>
  <c r="AD21" i="20"/>
  <c r="AE21" i="20"/>
  <c r="AE20" i="20"/>
  <c r="AD20" i="20"/>
  <c r="AL20" i="123"/>
  <c r="R19" i="20"/>
  <c r="F20" i="108"/>
  <c r="O20" i="20" s="1"/>
  <c r="R20" i="20" s="1"/>
  <c r="N66" i="108"/>
  <c r="H171" i="108"/>
  <c r="I171" i="108" s="1"/>
  <c r="P65" i="108"/>
  <c r="O65" i="108"/>
  <c r="Q64" i="108"/>
  <c r="T64" i="108" s="1"/>
  <c r="U64" i="108" s="1"/>
  <c r="C169" i="108"/>
  <c r="B65" i="108"/>
  <c r="B170" i="108"/>
  <c r="C170" i="108" s="1"/>
  <c r="K170" i="108"/>
  <c r="J170" i="108"/>
  <c r="U63" i="108"/>
  <c r="B21" i="108"/>
  <c r="D21" i="108" s="1"/>
  <c r="C21" i="108"/>
  <c r="E21" i="108" s="1"/>
  <c r="O21" i="108"/>
  <c r="D203" i="147"/>
  <c r="E203" i="147"/>
  <c r="B205" i="147"/>
  <c r="C204" i="147"/>
  <c r="E127" i="147"/>
  <c r="D127" i="147"/>
  <c r="O127" i="147"/>
  <c r="N127" i="147"/>
  <c r="L129" i="147"/>
  <c r="M128" i="147"/>
  <c r="V126" i="147"/>
  <c r="C128" i="147"/>
  <c r="B129" i="147"/>
  <c r="W126" i="147"/>
  <c r="C170" i="147"/>
  <c r="D170" i="147" s="1"/>
  <c r="J205" i="147"/>
  <c r="I205" i="147"/>
  <c r="T129" i="147"/>
  <c r="S129" i="147"/>
  <c r="L207" i="147"/>
  <c r="M207" i="147" s="1"/>
  <c r="J129" i="147"/>
  <c r="I129" i="147"/>
  <c r="Q131" i="147"/>
  <c r="R130" i="147"/>
  <c r="O205" i="147"/>
  <c r="N205" i="147"/>
  <c r="G131" i="147"/>
  <c r="H130" i="147"/>
  <c r="D246" i="147"/>
  <c r="C247" i="147"/>
  <c r="G207" i="147"/>
  <c r="H207" i="147" s="1"/>
  <c r="A13" i="92"/>
  <c r="W203" i="147" l="1"/>
  <c r="K23" i="108" s="1"/>
  <c r="M23" i="108" s="1"/>
  <c r="O23" i="108" s="1"/>
  <c r="S65" i="108"/>
  <c r="V62" i="108"/>
  <c r="W62" i="108"/>
  <c r="R243" i="147"/>
  <c r="Y103" i="108" s="1"/>
  <c r="Z103" i="108" s="1"/>
  <c r="AA103" i="108" s="1"/>
  <c r="V203" i="147"/>
  <c r="J23" i="108" s="1"/>
  <c r="L23" i="108" s="1"/>
  <c r="R205" i="147"/>
  <c r="Q206" i="147"/>
  <c r="L168" i="147"/>
  <c r="M168" i="147" s="1"/>
  <c r="R167" i="147"/>
  <c r="I103" i="108" s="1"/>
  <c r="J103" i="108" s="1"/>
  <c r="I247" i="147"/>
  <c r="J247" i="147" s="1"/>
  <c r="I170" i="147"/>
  <c r="J170" i="147" s="1"/>
  <c r="O170" i="147"/>
  <c r="P170" i="147" s="1"/>
  <c r="L247" i="147"/>
  <c r="M247" i="147" s="1"/>
  <c r="F168" i="147"/>
  <c r="G168" i="147" s="1"/>
  <c r="F244" i="147"/>
  <c r="G244" i="147" s="1"/>
  <c r="O244" i="147"/>
  <c r="P244" i="147" s="1"/>
  <c r="T204" i="147"/>
  <c r="S204" i="147"/>
  <c r="W20" i="123"/>
  <c r="V20" i="123"/>
  <c r="S20" i="20"/>
  <c r="AG21" i="123"/>
  <c r="AL21" i="123" s="1"/>
  <c r="AD22" i="20"/>
  <c r="AE22" i="20"/>
  <c r="O22" i="108"/>
  <c r="N67" i="108"/>
  <c r="P67" i="108" s="1"/>
  <c r="S67" i="108" s="1"/>
  <c r="H172" i="108"/>
  <c r="I172" i="108" s="1"/>
  <c r="B66" i="108"/>
  <c r="B171" i="108"/>
  <c r="C171" i="108" s="1"/>
  <c r="E170" i="108"/>
  <c r="D170" i="108"/>
  <c r="D169" i="108"/>
  <c r="E169" i="108"/>
  <c r="K171" i="108"/>
  <c r="J171" i="108"/>
  <c r="Q65" i="108"/>
  <c r="R65" i="108"/>
  <c r="V63" i="108"/>
  <c r="W63" i="108"/>
  <c r="P66" i="108"/>
  <c r="S66" i="108" s="1"/>
  <c r="O66" i="108"/>
  <c r="C22" i="108"/>
  <c r="E22" i="108" s="1"/>
  <c r="G22" i="108" s="1"/>
  <c r="W64" i="108"/>
  <c r="V64" i="108"/>
  <c r="B22" i="108"/>
  <c r="D22" i="108" s="1"/>
  <c r="F21" i="108"/>
  <c r="O21" i="20" s="1"/>
  <c r="G21" i="108"/>
  <c r="R21" i="123" s="1"/>
  <c r="E204" i="147"/>
  <c r="D204" i="147"/>
  <c r="B206" i="147"/>
  <c r="C205" i="147"/>
  <c r="W127" i="147"/>
  <c r="C129" i="147"/>
  <c r="B130" i="147"/>
  <c r="L130" i="147"/>
  <c r="M129" i="147"/>
  <c r="E128" i="147"/>
  <c r="D128" i="147"/>
  <c r="N128" i="147"/>
  <c r="O128" i="147"/>
  <c r="V127" i="147"/>
  <c r="G208" i="147"/>
  <c r="H208" i="147" s="1"/>
  <c r="I130" i="147"/>
  <c r="J130" i="147"/>
  <c r="S130" i="147"/>
  <c r="T130" i="147"/>
  <c r="L208" i="147"/>
  <c r="M208" i="147" s="1"/>
  <c r="I206" i="147"/>
  <c r="J206" i="147"/>
  <c r="G132" i="147"/>
  <c r="H131" i="147"/>
  <c r="Q132" i="147"/>
  <c r="R131" i="147"/>
  <c r="O206" i="147"/>
  <c r="N206" i="147"/>
  <c r="C171" i="147"/>
  <c r="D171" i="147" s="1"/>
  <c r="D247" i="147"/>
  <c r="C248" i="147"/>
  <c r="A14" i="92"/>
  <c r="V204" i="147" l="1"/>
  <c r="K103" i="108"/>
  <c r="T65" i="108"/>
  <c r="U65" i="108" s="1"/>
  <c r="R244" i="147"/>
  <c r="Y104" i="108" s="1"/>
  <c r="Z104" i="108" s="1"/>
  <c r="AA104" i="108" s="1"/>
  <c r="R168" i="147"/>
  <c r="I104" i="108" s="1"/>
  <c r="J104" i="108" s="1"/>
  <c r="K104" i="108" s="1"/>
  <c r="I171" i="147"/>
  <c r="J171" i="147" s="1"/>
  <c r="I248" i="147"/>
  <c r="J248" i="147" s="1"/>
  <c r="F169" i="147"/>
  <c r="G169" i="147" s="1"/>
  <c r="O171" i="147"/>
  <c r="P171" i="147" s="1"/>
  <c r="L248" i="147"/>
  <c r="M248" i="147" s="1"/>
  <c r="L169" i="147"/>
  <c r="M169" i="147" s="1"/>
  <c r="W204" i="147"/>
  <c r="K24" i="108" s="1"/>
  <c r="M24" i="108" s="1"/>
  <c r="O24" i="108" s="1"/>
  <c r="F245" i="147"/>
  <c r="G245" i="147" s="1"/>
  <c r="R206" i="147"/>
  <c r="Q207" i="147"/>
  <c r="O245" i="147"/>
  <c r="P245" i="147" s="1"/>
  <c r="T205" i="147"/>
  <c r="S205" i="147"/>
  <c r="AK21" i="123"/>
  <c r="R22" i="123"/>
  <c r="V22" i="123" s="1"/>
  <c r="AG23" i="123"/>
  <c r="AL23" i="123" s="1"/>
  <c r="AG22" i="123"/>
  <c r="AM22" i="123" s="1"/>
  <c r="AM21" i="123"/>
  <c r="O67" i="108"/>
  <c r="R67" i="108" s="1"/>
  <c r="N23" i="108"/>
  <c r="AA23" i="20" s="1"/>
  <c r="N68" i="108"/>
  <c r="H173" i="108"/>
  <c r="I173" i="108" s="1"/>
  <c r="D171" i="108"/>
  <c r="E171" i="108"/>
  <c r="B67" i="108"/>
  <c r="B172" i="108"/>
  <c r="C172" i="108" s="1"/>
  <c r="R66" i="108"/>
  <c r="Q66" i="108"/>
  <c r="T66" i="108" s="1"/>
  <c r="J172" i="108"/>
  <c r="K172" i="108"/>
  <c r="F22" i="108"/>
  <c r="O22" i="20" s="1"/>
  <c r="S22" i="20" s="1"/>
  <c r="R21" i="20"/>
  <c r="S21" i="20"/>
  <c r="B23" i="108"/>
  <c r="D23" i="108" s="1"/>
  <c r="J24" i="108"/>
  <c r="L24" i="108" s="1"/>
  <c r="W21" i="123"/>
  <c r="X21" i="123"/>
  <c r="V21" i="123"/>
  <c r="C23" i="108"/>
  <c r="E23" i="108" s="1"/>
  <c r="F23" i="108" s="1"/>
  <c r="O23" i="20" s="1"/>
  <c r="R23" i="20" s="1"/>
  <c r="E205" i="147"/>
  <c r="D205" i="147"/>
  <c r="V205" i="147" s="1"/>
  <c r="V128" i="147"/>
  <c r="B207" i="147"/>
  <c r="C206" i="147"/>
  <c r="B131" i="147"/>
  <c r="C130" i="147"/>
  <c r="W128" i="147"/>
  <c r="D129" i="147"/>
  <c r="E129" i="147"/>
  <c r="N129" i="147"/>
  <c r="O129" i="147"/>
  <c r="L131" i="147"/>
  <c r="M130" i="147"/>
  <c r="Q133" i="147"/>
  <c r="R132" i="147"/>
  <c r="G209" i="147"/>
  <c r="H209" i="147" s="1"/>
  <c r="I131" i="147"/>
  <c r="J131" i="147"/>
  <c r="I207" i="147"/>
  <c r="J207" i="147"/>
  <c r="D248" i="147"/>
  <c r="C249" i="147"/>
  <c r="G133" i="147"/>
  <c r="H132" i="147"/>
  <c r="L209" i="147"/>
  <c r="M209" i="147" s="1"/>
  <c r="C172" i="147"/>
  <c r="D172" i="147" s="1"/>
  <c r="S131" i="147"/>
  <c r="T131" i="147"/>
  <c r="N207" i="147"/>
  <c r="O207" i="147"/>
  <c r="A15" i="92"/>
  <c r="W205" i="147" l="1"/>
  <c r="K25" i="108" s="1"/>
  <c r="M25" i="108" s="1"/>
  <c r="N25" i="108" s="1"/>
  <c r="AA25" i="20" s="1"/>
  <c r="R245" i="147"/>
  <c r="Y105" i="108" s="1"/>
  <c r="Z105" i="108" s="1"/>
  <c r="AA105" i="108" s="1"/>
  <c r="V65" i="108"/>
  <c r="R169" i="147"/>
  <c r="I105" i="108" s="1"/>
  <c r="J105" i="108" s="1"/>
  <c r="K105" i="108" s="1"/>
  <c r="F170" i="147"/>
  <c r="G170" i="147" s="1"/>
  <c r="L170" i="147"/>
  <c r="M170" i="147" s="1"/>
  <c r="F246" i="147"/>
  <c r="G246" i="147" s="1"/>
  <c r="R207" i="147"/>
  <c r="Q208" i="147"/>
  <c r="I249" i="147"/>
  <c r="J249" i="147" s="1"/>
  <c r="L249" i="147"/>
  <c r="M249" i="147" s="1"/>
  <c r="I172" i="147"/>
  <c r="J172" i="147" s="1"/>
  <c r="O172" i="147"/>
  <c r="P172" i="147" s="1"/>
  <c r="O246" i="147"/>
  <c r="P246" i="147" s="1"/>
  <c r="S206" i="147"/>
  <c r="T206" i="147"/>
  <c r="W22" i="123"/>
  <c r="AK22" i="123"/>
  <c r="X22" i="123"/>
  <c r="AD23" i="20"/>
  <c r="AE23" i="20"/>
  <c r="AM23" i="123"/>
  <c r="AK23" i="123"/>
  <c r="AG24" i="123"/>
  <c r="AL22" i="123"/>
  <c r="Q67" i="108"/>
  <c r="T67" i="108" s="1"/>
  <c r="U67" i="108" s="1"/>
  <c r="V67" i="108" s="1"/>
  <c r="W65" i="108"/>
  <c r="U66" i="108"/>
  <c r="V66" i="108" s="1"/>
  <c r="S23" i="20"/>
  <c r="R22" i="20"/>
  <c r="N69" i="108"/>
  <c r="H174" i="108"/>
  <c r="I174" i="108" s="1"/>
  <c r="D172" i="108"/>
  <c r="E172" i="108"/>
  <c r="P68" i="108"/>
  <c r="S68" i="108" s="1"/>
  <c r="O68" i="108"/>
  <c r="K173" i="108"/>
  <c r="J173" i="108"/>
  <c r="N24" i="108"/>
  <c r="AA24" i="20" s="1"/>
  <c r="B68" i="108"/>
  <c r="B173" i="108"/>
  <c r="C173" i="108" s="1"/>
  <c r="J25" i="108"/>
  <c r="L25" i="108" s="1"/>
  <c r="B24" i="108"/>
  <c r="D24" i="108" s="1"/>
  <c r="C24" i="108"/>
  <c r="E24" i="108" s="1"/>
  <c r="F24" i="108" s="1"/>
  <c r="O24" i="20" s="1"/>
  <c r="S24" i="20" s="1"/>
  <c r="G23" i="108"/>
  <c r="D206" i="147"/>
  <c r="E206" i="147"/>
  <c r="B208" i="147"/>
  <c r="C207" i="147"/>
  <c r="L132" i="147"/>
  <c r="M131" i="147"/>
  <c r="V129" i="147"/>
  <c r="D130" i="147"/>
  <c r="E130" i="147"/>
  <c r="O130" i="147"/>
  <c r="N130" i="147"/>
  <c r="W129" i="147"/>
  <c r="B132" i="147"/>
  <c r="C131" i="147"/>
  <c r="C173" i="147"/>
  <c r="D173" i="147" s="1"/>
  <c r="I132" i="147"/>
  <c r="J132" i="147"/>
  <c r="L210" i="147"/>
  <c r="M210" i="147" s="1"/>
  <c r="G134" i="147"/>
  <c r="H133" i="147"/>
  <c r="D249" i="147"/>
  <c r="C250" i="147"/>
  <c r="G210" i="147"/>
  <c r="H210" i="147" s="1"/>
  <c r="O208" i="147"/>
  <c r="N208" i="147"/>
  <c r="I208" i="147"/>
  <c r="J208" i="147"/>
  <c r="T132" i="147"/>
  <c r="S132" i="147"/>
  <c r="Q134" i="147"/>
  <c r="R133" i="147"/>
  <c r="A16" i="92"/>
  <c r="W206" i="147" l="1"/>
  <c r="K26" i="108" s="1"/>
  <c r="M26" i="108" s="1"/>
  <c r="N26" i="108" s="1"/>
  <c r="AA26" i="20" s="1"/>
  <c r="V206" i="147"/>
  <c r="J26" i="108" s="1"/>
  <c r="L26" i="108" s="1"/>
  <c r="R170" i="147"/>
  <c r="I106" i="108" s="1"/>
  <c r="J106" i="108" s="1"/>
  <c r="K106" i="108" s="1"/>
  <c r="R246" i="147"/>
  <c r="Y106" i="108" s="1"/>
  <c r="Z106" i="108" s="1"/>
  <c r="AA106" i="108" s="1"/>
  <c r="L250" i="147"/>
  <c r="M250" i="147" s="1"/>
  <c r="F247" i="147"/>
  <c r="G247" i="147" s="1"/>
  <c r="O173" i="147"/>
  <c r="P173" i="147" s="1"/>
  <c r="I173" i="147"/>
  <c r="J173" i="147" s="1"/>
  <c r="F171" i="147"/>
  <c r="G171" i="147" s="1"/>
  <c r="L171" i="147"/>
  <c r="M171" i="147" s="1"/>
  <c r="R208" i="147"/>
  <c r="Q209" i="147"/>
  <c r="I250" i="147"/>
  <c r="J250" i="147" s="1"/>
  <c r="O247" i="147"/>
  <c r="P247" i="147" s="1"/>
  <c r="S207" i="147"/>
  <c r="T207" i="147"/>
  <c r="R23" i="123"/>
  <c r="W23" i="123" s="1"/>
  <c r="AL24" i="123"/>
  <c r="AM24" i="123"/>
  <c r="AD25" i="20"/>
  <c r="AE25" i="20"/>
  <c r="AK24" i="123"/>
  <c r="AD24" i="20"/>
  <c r="AE24" i="20"/>
  <c r="W66" i="108"/>
  <c r="W67" i="108"/>
  <c r="G24" i="108"/>
  <c r="O69" i="108"/>
  <c r="P69" i="108"/>
  <c r="S69" i="108" s="1"/>
  <c r="B69" i="108"/>
  <c r="B174" i="108"/>
  <c r="C174" i="108" s="1"/>
  <c r="N70" i="108"/>
  <c r="H175" i="108"/>
  <c r="I175" i="108" s="1"/>
  <c r="Q68" i="108"/>
  <c r="T68" i="108" s="1"/>
  <c r="R68" i="108"/>
  <c r="D173" i="108"/>
  <c r="E173" i="108"/>
  <c r="J174" i="108"/>
  <c r="K174" i="108"/>
  <c r="C25" i="108"/>
  <c r="E25" i="108" s="1"/>
  <c r="G25" i="108" s="1"/>
  <c r="R25" i="123" s="1"/>
  <c r="V130" i="147"/>
  <c r="O25" i="108"/>
  <c r="R24" i="20"/>
  <c r="B25" i="108"/>
  <c r="D25" i="108" s="1"/>
  <c r="E207" i="147"/>
  <c r="D207" i="147"/>
  <c r="B209" i="147"/>
  <c r="C208" i="147"/>
  <c r="W130" i="147"/>
  <c r="E131" i="147"/>
  <c r="D131" i="147"/>
  <c r="N131" i="147"/>
  <c r="O131" i="147"/>
  <c r="B133" i="147"/>
  <c r="C132" i="147"/>
  <c r="M132" i="147"/>
  <c r="L133" i="147"/>
  <c r="Q135" i="147"/>
  <c r="R134" i="147"/>
  <c r="O209" i="147"/>
  <c r="N209" i="147"/>
  <c r="J133" i="147"/>
  <c r="I133" i="147"/>
  <c r="C174" i="147"/>
  <c r="D174" i="147" s="1"/>
  <c r="G211" i="147"/>
  <c r="H211" i="147" s="1"/>
  <c r="G135" i="147"/>
  <c r="H134" i="147"/>
  <c r="S133" i="147"/>
  <c r="T133" i="147"/>
  <c r="I209" i="147"/>
  <c r="J209" i="147"/>
  <c r="D250" i="147"/>
  <c r="C251" i="147"/>
  <c r="L211" i="147"/>
  <c r="M211" i="147" s="1"/>
  <c r="A17" i="92"/>
  <c r="V207" i="147" l="1"/>
  <c r="J27" i="108" s="1"/>
  <c r="L27" i="108" s="1"/>
  <c r="R247" i="147"/>
  <c r="Y107" i="108" s="1"/>
  <c r="Z107" i="108" s="1"/>
  <c r="AA107" i="108" s="1"/>
  <c r="F172" i="147"/>
  <c r="G172" i="147" s="1"/>
  <c r="L251" i="147"/>
  <c r="M251" i="147" s="1"/>
  <c r="W207" i="147"/>
  <c r="K27" i="108" s="1"/>
  <c r="M27" i="108" s="1"/>
  <c r="O27" i="108" s="1"/>
  <c r="O174" i="147"/>
  <c r="P174" i="147" s="1"/>
  <c r="I174" i="147"/>
  <c r="J174" i="147" s="1"/>
  <c r="I251" i="147"/>
  <c r="J251" i="147" s="1"/>
  <c r="L172" i="147"/>
  <c r="M172" i="147" s="1"/>
  <c r="F248" i="147"/>
  <c r="G248" i="147" s="1"/>
  <c r="R209" i="147"/>
  <c r="Q210" i="147"/>
  <c r="O248" i="147"/>
  <c r="P248" i="147" s="1"/>
  <c r="S208" i="147"/>
  <c r="T208" i="147"/>
  <c r="R171" i="147"/>
  <c r="I107" i="108" s="1"/>
  <c r="J107" i="108" s="1"/>
  <c r="K107" i="108" s="1"/>
  <c r="V23" i="123"/>
  <c r="X23" i="123"/>
  <c r="R24" i="123"/>
  <c r="V24" i="123" s="1"/>
  <c r="AG25" i="123"/>
  <c r="AL25" i="123" s="1"/>
  <c r="AD26" i="20"/>
  <c r="AE26" i="20"/>
  <c r="F25" i="108"/>
  <c r="O25" i="20" s="1"/>
  <c r="R25" i="20" s="1"/>
  <c r="U68" i="108"/>
  <c r="W68" i="108" s="1"/>
  <c r="O26" i="108"/>
  <c r="J175" i="108"/>
  <c r="K175" i="108"/>
  <c r="B70" i="108"/>
  <c r="B175" i="108"/>
  <c r="C175" i="108" s="1"/>
  <c r="E174" i="108"/>
  <c r="D174" i="108"/>
  <c r="N71" i="108"/>
  <c r="H176" i="108"/>
  <c r="I176" i="108" s="1"/>
  <c r="P70" i="108"/>
  <c r="S70" i="108" s="1"/>
  <c r="O70" i="108"/>
  <c r="R69" i="108"/>
  <c r="Q69" i="108"/>
  <c r="T69" i="108" s="1"/>
  <c r="C26" i="108"/>
  <c r="E26" i="108" s="1"/>
  <c r="F26" i="108" s="1"/>
  <c r="O26" i="20" s="1"/>
  <c r="B26" i="108"/>
  <c r="D26" i="108" s="1"/>
  <c r="X25" i="123"/>
  <c r="W25" i="123"/>
  <c r="V25" i="123"/>
  <c r="V131" i="147"/>
  <c r="D208" i="147"/>
  <c r="E208" i="147"/>
  <c r="B210" i="147"/>
  <c r="C209" i="147"/>
  <c r="D132" i="147"/>
  <c r="E132" i="147"/>
  <c r="B134" i="147"/>
  <c r="C133" i="147"/>
  <c r="W131" i="147"/>
  <c r="L134" i="147"/>
  <c r="M133" i="147"/>
  <c r="N132" i="147"/>
  <c r="O132" i="147"/>
  <c r="N210" i="147"/>
  <c r="O210" i="147"/>
  <c r="I134" i="147"/>
  <c r="J134" i="147"/>
  <c r="S134" i="147"/>
  <c r="T134" i="147"/>
  <c r="D251" i="147"/>
  <c r="C252" i="147"/>
  <c r="G136" i="147"/>
  <c r="H135" i="147"/>
  <c r="C176" i="147"/>
  <c r="D176" i="147" s="1"/>
  <c r="C175" i="147"/>
  <c r="D175" i="147" s="1"/>
  <c r="Q136" i="147"/>
  <c r="R135" i="147"/>
  <c r="G212" i="147"/>
  <c r="L212" i="147"/>
  <c r="I210" i="147"/>
  <c r="J210" i="147"/>
  <c r="A18" i="92"/>
  <c r="H212" i="147" l="1"/>
  <c r="I212" i="147" s="1"/>
  <c r="G213" i="147"/>
  <c r="M212" i="147"/>
  <c r="L252" i="147" s="1"/>
  <c r="M252" i="147" s="1"/>
  <c r="L213" i="147"/>
  <c r="V208" i="147"/>
  <c r="J28" i="108" s="1"/>
  <c r="L28" i="108" s="1"/>
  <c r="H136" i="147"/>
  <c r="I176" i="147" s="1"/>
  <c r="J176" i="147" s="1"/>
  <c r="G137" i="147"/>
  <c r="R172" i="147"/>
  <c r="I108" i="108" s="1"/>
  <c r="J108" i="108" s="1"/>
  <c r="K108" i="108" s="1"/>
  <c r="R136" i="147"/>
  <c r="S136" i="147" s="1"/>
  <c r="Q137" i="147"/>
  <c r="R248" i="147"/>
  <c r="Y108" i="108" s="1"/>
  <c r="Z108" i="108" s="1"/>
  <c r="AA108" i="108" s="1"/>
  <c r="I175" i="147"/>
  <c r="J175" i="147" s="1"/>
  <c r="F173" i="147"/>
  <c r="G173" i="147" s="1"/>
  <c r="F249" i="147"/>
  <c r="G249" i="147" s="1"/>
  <c r="R210" i="147"/>
  <c r="Q211" i="147"/>
  <c r="I252" i="147"/>
  <c r="J252" i="147" s="1"/>
  <c r="L173" i="147"/>
  <c r="M173" i="147" s="1"/>
  <c r="O249" i="147"/>
  <c r="P249" i="147" s="1"/>
  <c r="T209" i="147"/>
  <c r="S209" i="147"/>
  <c r="O175" i="147"/>
  <c r="P175" i="147" s="1"/>
  <c r="W208" i="147"/>
  <c r="K28" i="108" s="1"/>
  <c r="M28" i="108" s="1"/>
  <c r="W24" i="123"/>
  <c r="X24" i="123"/>
  <c r="AK25" i="123"/>
  <c r="AM25" i="123"/>
  <c r="AG26" i="123"/>
  <c r="AK26" i="123" s="1"/>
  <c r="AG27" i="123"/>
  <c r="AL27" i="123" s="1"/>
  <c r="V68" i="108"/>
  <c r="S25" i="20"/>
  <c r="U69" i="108"/>
  <c r="W69" i="108" s="1"/>
  <c r="N27" i="108"/>
  <c r="AA27" i="20" s="1"/>
  <c r="G26" i="108"/>
  <c r="N72" i="108"/>
  <c r="H177" i="108"/>
  <c r="I177" i="108" s="1"/>
  <c r="J176" i="108"/>
  <c r="K176" i="108"/>
  <c r="O71" i="108"/>
  <c r="P71" i="108"/>
  <c r="S71" i="108" s="1"/>
  <c r="E175" i="108"/>
  <c r="D175" i="108"/>
  <c r="B71" i="108"/>
  <c r="B176" i="108"/>
  <c r="C176" i="108" s="1"/>
  <c r="R70" i="108"/>
  <c r="Q70" i="108"/>
  <c r="T70" i="108" s="1"/>
  <c r="B27" i="108"/>
  <c r="D27" i="108" s="1"/>
  <c r="C27" i="108"/>
  <c r="E27" i="108" s="1"/>
  <c r="G27" i="108" s="1"/>
  <c r="R27" i="123" s="1"/>
  <c r="S26" i="20"/>
  <c r="R26" i="20"/>
  <c r="E209" i="147"/>
  <c r="D209" i="147"/>
  <c r="B211" i="147"/>
  <c r="C210" i="147"/>
  <c r="C134" i="147"/>
  <c r="B135" i="147"/>
  <c r="L135" i="147"/>
  <c r="M134" i="147"/>
  <c r="W132" i="147"/>
  <c r="E133" i="147"/>
  <c r="D133" i="147"/>
  <c r="O133" i="147"/>
  <c r="N133" i="147"/>
  <c r="V132" i="147"/>
  <c r="J211" i="147"/>
  <c r="I211" i="147"/>
  <c r="D252" i="147"/>
  <c r="N211" i="147"/>
  <c r="O211" i="147"/>
  <c r="S135" i="147"/>
  <c r="T135" i="147"/>
  <c r="J135" i="147"/>
  <c r="I135" i="147"/>
  <c r="J212" i="147"/>
  <c r="I136" i="147"/>
  <c r="A19" i="92"/>
  <c r="A20" i="92" s="1"/>
  <c r="A21" i="92" s="1"/>
  <c r="A22" i="92" s="1"/>
  <c r="A23" i="92" s="1"/>
  <c r="A24" i="92" s="1"/>
  <c r="A25" i="92" s="1"/>
  <c r="A26" i="92" s="1"/>
  <c r="A27" i="92" s="1"/>
  <c r="A28" i="92" s="1"/>
  <c r="A29" i="92" s="1"/>
  <c r="A30" i="92" s="1"/>
  <c r="A31" i="92" s="1"/>
  <c r="A32" i="92" s="1"/>
  <c r="A33" i="92" s="1"/>
  <c r="A34" i="92" s="1"/>
  <c r="A35" i="92" s="1"/>
  <c r="A36" i="92" s="1"/>
  <c r="A37" i="92" s="1"/>
  <c r="J136" i="147" l="1"/>
  <c r="N212" i="147"/>
  <c r="O212" i="147"/>
  <c r="L214" i="147"/>
  <c r="M213" i="147"/>
  <c r="G214" i="147"/>
  <c r="H213" i="147"/>
  <c r="V209" i="147"/>
  <c r="J29" i="108" s="1"/>
  <c r="L29" i="108" s="1"/>
  <c r="W209" i="147"/>
  <c r="K29" i="108" s="1"/>
  <c r="M29" i="108" s="1"/>
  <c r="O176" i="147"/>
  <c r="P176" i="147" s="1"/>
  <c r="R249" i="147"/>
  <c r="Y109" i="108" s="1"/>
  <c r="Z109" i="108" s="1"/>
  <c r="AA109" i="108" s="1"/>
  <c r="G138" i="147"/>
  <c r="H137" i="147"/>
  <c r="I177" i="147" s="1"/>
  <c r="J177" i="147" s="1"/>
  <c r="T136" i="147"/>
  <c r="Q138" i="147"/>
  <c r="R137" i="147"/>
  <c r="O177" i="147" s="1"/>
  <c r="P177" i="147" s="1"/>
  <c r="R173" i="147"/>
  <c r="I109" i="108" s="1"/>
  <c r="J109" i="108" s="1"/>
  <c r="K109" i="108" s="1"/>
  <c r="L174" i="147"/>
  <c r="M174" i="147" s="1"/>
  <c r="O250" i="147"/>
  <c r="P250" i="147" s="1"/>
  <c r="S210" i="147"/>
  <c r="T210" i="147"/>
  <c r="F174" i="147"/>
  <c r="G174" i="147" s="1"/>
  <c r="F250" i="147"/>
  <c r="G250" i="147" s="1"/>
  <c r="R211" i="147"/>
  <c r="Q212" i="147"/>
  <c r="R26" i="123"/>
  <c r="X26" i="123" s="1"/>
  <c r="AL26" i="123"/>
  <c r="AD27" i="20"/>
  <c r="AE27" i="20"/>
  <c r="AK27" i="123"/>
  <c r="AM26" i="123"/>
  <c r="AM27" i="123"/>
  <c r="V69" i="108"/>
  <c r="F27" i="108"/>
  <c r="O27" i="20" s="1"/>
  <c r="R27" i="20" s="1"/>
  <c r="U70" i="108"/>
  <c r="W70" i="108" s="1"/>
  <c r="B72" i="108"/>
  <c r="B177" i="108"/>
  <c r="C177" i="108" s="1"/>
  <c r="N73" i="108"/>
  <c r="H178" i="108"/>
  <c r="I178" i="108" s="1"/>
  <c r="K177" i="108"/>
  <c r="J177" i="108"/>
  <c r="R71" i="108"/>
  <c r="Q71" i="108"/>
  <c r="T71" i="108" s="1"/>
  <c r="D176" i="108"/>
  <c r="E176" i="108"/>
  <c r="O72" i="108"/>
  <c r="P72" i="108"/>
  <c r="S72" i="108" s="1"/>
  <c r="B28" i="108"/>
  <c r="D28" i="108" s="1"/>
  <c r="C28" i="108"/>
  <c r="E28" i="108" s="1"/>
  <c r="G28" i="108" s="1"/>
  <c r="R28" i="123" s="1"/>
  <c r="O28" i="108"/>
  <c r="AG28" i="123" s="1"/>
  <c r="N28" i="108"/>
  <c r="AA28" i="20" s="1"/>
  <c r="V27" i="123"/>
  <c r="X27" i="123"/>
  <c r="W27" i="123"/>
  <c r="D210" i="147"/>
  <c r="E210" i="147"/>
  <c r="V133" i="147"/>
  <c r="C211" i="147"/>
  <c r="B212" i="147"/>
  <c r="W133" i="147"/>
  <c r="O134" i="147"/>
  <c r="N134" i="147"/>
  <c r="M135" i="147"/>
  <c r="L136" i="147"/>
  <c r="B136" i="147"/>
  <c r="C135" i="147"/>
  <c r="D134" i="147"/>
  <c r="E134" i="147"/>
  <c r="B5" i="72"/>
  <c r="A5" i="72"/>
  <c r="A3" i="72"/>
  <c r="W210" i="147" l="1"/>
  <c r="I253" i="147"/>
  <c r="J253" i="147" s="1"/>
  <c r="J213" i="147"/>
  <c r="I213" i="147"/>
  <c r="H214" i="147"/>
  <c r="G215" i="147"/>
  <c r="R212" i="147"/>
  <c r="T212" i="147" s="1"/>
  <c r="Q213" i="147"/>
  <c r="L253" i="147"/>
  <c r="M253" i="147" s="1"/>
  <c r="N213" i="147"/>
  <c r="O213" i="147"/>
  <c r="C212" i="147"/>
  <c r="D212" i="147" s="1"/>
  <c r="B213" i="147"/>
  <c r="L215" i="147"/>
  <c r="M214" i="147"/>
  <c r="B30" i="72"/>
  <c r="B31" i="72"/>
  <c r="B32" i="72"/>
  <c r="B33" i="72"/>
  <c r="B34" i="72"/>
  <c r="B35" i="72"/>
  <c r="B36" i="72"/>
  <c r="B37" i="72"/>
  <c r="B38" i="72"/>
  <c r="B39" i="72"/>
  <c r="C136" i="147"/>
  <c r="E136" i="147" s="1"/>
  <c r="B137" i="147"/>
  <c r="M136" i="147"/>
  <c r="L176" i="147" s="1"/>
  <c r="M176" i="147" s="1"/>
  <c r="L137" i="147"/>
  <c r="R174" i="147"/>
  <c r="I110" i="108" s="1"/>
  <c r="J110" i="108" s="1"/>
  <c r="K110" i="108" s="1"/>
  <c r="Q139" i="147"/>
  <c r="R138" i="147"/>
  <c r="O178" i="147" s="1"/>
  <c r="P178" i="147" s="1"/>
  <c r="I137" i="147"/>
  <c r="J137" i="147"/>
  <c r="S137" i="147"/>
  <c r="T137" i="147"/>
  <c r="H138" i="147"/>
  <c r="I178" i="147" s="1"/>
  <c r="J178" i="147" s="1"/>
  <c r="G139" i="147"/>
  <c r="R250" i="147"/>
  <c r="Y110" i="108" s="1"/>
  <c r="Z110" i="108" s="1"/>
  <c r="AA110" i="108" s="1"/>
  <c r="L175" i="147"/>
  <c r="M175" i="147" s="1"/>
  <c r="V210" i="147"/>
  <c r="O251" i="147"/>
  <c r="P251" i="147" s="1"/>
  <c r="S211" i="147"/>
  <c r="T211" i="147"/>
  <c r="F175" i="147"/>
  <c r="G175" i="147" s="1"/>
  <c r="F251" i="147"/>
  <c r="G251" i="147" s="1"/>
  <c r="B24" i="72"/>
  <c r="B25" i="72"/>
  <c r="B26" i="72"/>
  <c r="B11" i="72"/>
  <c r="B27" i="72"/>
  <c r="B10" i="72"/>
  <c r="B8" i="92" s="1"/>
  <c r="B28" i="72"/>
  <c r="B12" i="72"/>
  <c r="B29" i="72"/>
  <c r="B13" i="72"/>
  <c r="B14" i="72"/>
  <c r="B15" i="72"/>
  <c r="B16" i="72"/>
  <c r="B17" i="72"/>
  <c r="B18" i="72"/>
  <c r="B19" i="72"/>
  <c r="B20" i="72"/>
  <c r="B21" i="72"/>
  <c r="B22" i="72"/>
  <c r="B23" i="72"/>
  <c r="S27" i="20"/>
  <c r="W26" i="123"/>
  <c r="V26" i="123"/>
  <c r="AD28" i="20"/>
  <c r="AE28" i="20"/>
  <c r="F28" i="108"/>
  <c r="O28" i="20" s="1"/>
  <c r="R28" i="20" s="1"/>
  <c r="V70" i="108"/>
  <c r="R72" i="108"/>
  <c r="Q72" i="108"/>
  <c r="T72" i="108" s="1"/>
  <c r="J178" i="108"/>
  <c r="K178" i="108"/>
  <c r="N74" i="108"/>
  <c r="H179" i="108"/>
  <c r="I179" i="108" s="1"/>
  <c r="B73" i="108"/>
  <c r="B178" i="108"/>
  <c r="C178" i="108" s="1"/>
  <c r="P73" i="108"/>
  <c r="S73" i="108" s="1"/>
  <c r="O73" i="108"/>
  <c r="U71" i="108"/>
  <c r="E177" i="108"/>
  <c r="D177" i="108"/>
  <c r="C29" i="108"/>
  <c r="E29" i="108" s="1"/>
  <c r="G29" i="108" s="1"/>
  <c r="R29" i="123" s="1"/>
  <c r="J30" i="108"/>
  <c r="O29" i="108"/>
  <c r="AG29" i="123" s="1"/>
  <c r="N29" i="108"/>
  <c r="AA29" i="20" s="1"/>
  <c r="B29" i="108"/>
  <c r="D29" i="108" s="1"/>
  <c r="K30" i="108"/>
  <c r="AL28" i="123"/>
  <c r="AM28" i="123"/>
  <c r="AK28" i="123"/>
  <c r="W134" i="147"/>
  <c r="V28" i="123"/>
  <c r="X28" i="123"/>
  <c r="W28" i="123"/>
  <c r="E211" i="147"/>
  <c r="D211" i="147"/>
  <c r="O135" i="147"/>
  <c r="N135" i="147"/>
  <c r="E135" i="147"/>
  <c r="D135" i="147"/>
  <c r="V134" i="147"/>
  <c r="A59" i="108"/>
  <c r="A60" i="108" s="1"/>
  <c r="A61" i="108" s="1"/>
  <c r="A62" i="108" s="1"/>
  <c r="A63" i="108" s="1"/>
  <c r="A64" i="108" s="1"/>
  <c r="A65" i="108" s="1"/>
  <c r="A66" i="108" s="1"/>
  <c r="A67" i="108" s="1"/>
  <c r="A68" i="108" s="1"/>
  <c r="A69" i="108" s="1"/>
  <c r="A70" i="108" s="1"/>
  <c r="A71" i="108" s="1"/>
  <c r="A72" i="108" s="1"/>
  <c r="A73" i="108" s="1"/>
  <c r="A74" i="108" s="1"/>
  <c r="A75" i="108" s="1"/>
  <c r="A76" i="108" s="1"/>
  <c r="A77" i="108" s="1"/>
  <c r="A15" i="108"/>
  <c r="A16" i="108" s="1"/>
  <c r="A17" i="108" s="1"/>
  <c r="A18" i="108" s="1"/>
  <c r="A19" i="108" s="1"/>
  <c r="A20" i="108" s="1"/>
  <c r="A21" i="108" s="1"/>
  <c r="A22" i="108" s="1"/>
  <c r="A23" i="108" s="1"/>
  <c r="A24" i="108" s="1"/>
  <c r="A25" i="108" s="1"/>
  <c r="A26" i="108" s="1"/>
  <c r="A27" i="108" s="1"/>
  <c r="A28" i="108" s="1"/>
  <c r="A29" i="108" s="1"/>
  <c r="A30" i="108" s="1"/>
  <c r="A31" i="108" s="1"/>
  <c r="A32" i="108" s="1"/>
  <c r="A33" i="108" s="1"/>
  <c r="A34" i="108" s="1"/>
  <c r="A35" i="108" s="1"/>
  <c r="A36" i="108" s="1"/>
  <c r="A37" i="108" s="1"/>
  <c r="A38" i="108" s="1"/>
  <c r="A39" i="108" s="1"/>
  <c r="A40" i="108" s="1"/>
  <c r="A41" i="108" s="1"/>
  <c r="A11" i="72"/>
  <c r="A12" i="72" s="1"/>
  <c r="A13" i="72" s="1"/>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B13" i="123"/>
  <c r="B14" i="123" s="1"/>
  <c r="B15" i="123" s="1"/>
  <c r="B16" i="123" s="1"/>
  <c r="B17" i="123" s="1"/>
  <c r="B18" i="123" s="1"/>
  <c r="B19" i="123" s="1"/>
  <c r="B20" i="123" s="1"/>
  <c r="B21" i="123" s="1"/>
  <c r="B22" i="123" s="1"/>
  <c r="B23" i="123" s="1"/>
  <c r="B24" i="123" s="1"/>
  <c r="B25" i="123" s="1"/>
  <c r="B26" i="123" s="1"/>
  <c r="B27" i="123" s="1"/>
  <c r="B28" i="123" s="1"/>
  <c r="B29" i="123" s="1"/>
  <c r="B30" i="123" s="1"/>
  <c r="B31" i="123" s="1"/>
  <c r="B32" i="123" s="1"/>
  <c r="B33" i="123" s="1"/>
  <c r="B34" i="123" s="1"/>
  <c r="B35" i="123" s="1"/>
  <c r="B36" i="123" s="1"/>
  <c r="B37" i="123" s="1"/>
  <c r="B38" i="123" s="1"/>
  <c r="B39" i="123" s="1"/>
  <c r="B40" i="123" s="1"/>
  <c r="B41" i="123" s="1"/>
  <c r="N136" i="147" l="1"/>
  <c r="S212" i="147"/>
  <c r="V212" i="147" s="1"/>
  <c r="J32" i="108" s="1"/>
  <c r="L32" i="108" s="1"/>
  <c r="O252" i="147"/>
  <c r="P252" i="147" s="1"/>
  <c r="O136" i="147"/>
  <c r="W136" i="147" s="1"/>
  <c r="C32" i="108" s="1"/>
  <c r="E32" i="108" s="1"/>
  <c r="F176" i="147"/>
  <c r="G176" i="147" s="1"/>
  <c r="R176" i="147" s="1"/>
  <c r="I112" i="108" s="1"/>
  <c r="J112" i="108" s="1"/>
  <c r="K112" i="108" s="1"/>
  <c r="D136" i="147"/>
  <c r="E212" i="147"/>
  <c r="W212" i="147" s="1"/>
  <c r="K32" i="108" s="1"/>
  <c r="M32" i="108" s="1"/>
  <c r="F252" i="147"/>
  <c r="G252" i="147" s="1"/>
  <c r="B214" i="147"/>
  <c r="C213" i="147"/>
  <c r="Q214" i="147"/>
  <c r="R213" i="147"/>
  <c r="L254" i="147"/>
  <c r="M254" i="147" s="1"/>
  <c r="N214" i="147"/>
  <c r="O214" i="147"/>
  <c r="I254" i="147"/>
  <c r="J254" i="147" s="1"/>
  <c r="J214" i="147"/>
  <c r="I214" i="147"/>
  <c r="M215" i="147"/>
  <c r="L216" i="147"/>
  <c r="H215" i="147"/>
  <c r="G216" i="147"/>
  <c r="D35" i="72"/>
  <c r="C35" i="72"/>
  <c r="C37" i="123"/>
  <c r="C37" i="20"/>
  <c r="B33" i="92"/>
  <c r="C40" i="20"/>
  <c r="D38" i="72"/>
  <c r="C38" i="72"/>
  <c r="C40" i="123"/>
  <c r="B36" i="92"/>
  <c r="D34" i="72"/>
  <c r="C36" i="123"/>
  <c r="B32" i="92"/>
  <c r="C36" i="20"/>
  <c r="C34" i="72"/>
  <c r="E34" i="72" s="1"/>
  <c r="D30" i="72"/>
  <c r="C32" i="123"/>
  <c r="B28" i="92"/>
  <c r="C30" i="72"/>
  <c r="C32" i="20"/>
  <c r="B29" i="92"/>
  <c r="D31" i="72"/>
  <c r="C31" i="72"/>
  <c r="C33" i="123"/>
  <c r="C33" i="20"/>
  <c r="C37" i="72"/>
  <c r="C39" i="20"/>
  <c r="D37" i="72"/>
  <c r="B35" i="92"/>
  <c r="C39" i="123"/>
  <c r="C33" i="72"/>
  <c r="C35" i="123"/>
  <c r="C35" i="20"/>
  <c r="D33" i="72"/>
  <c r="B31" i="92"/>
  <c r="D39" i="72"/>
  <c r="C39" i="72"/>
  <c r="C41" i="20"/>
  <c r="B37" i="92"/>
  <c r="C41" i="123"/>
  <c r="C36" i="72"/>
  <c r="D36" i="72"/>
  <c r="B34" i="92"/>
  <c r="C38" i="123"/>
  <c r="C38" i="20"/>
  <c r="C34" i="123"/>
  <c r="C34" i="20"/>
  <c r="B30" i="92"/>
  <c r="C32" i="72"/>
  <c r="D32" i="72"/>
  <c r="A78" i="108"/>
  <c r="I138" i="147"/>
  <c r="J138" i="147"/>
  <c r="L138" i="147"/>
  <c r="M137" i="147"/>
  <c r="L177" i="147" s="1"/>
  <c r="M177" i="147" s="1"/>
  <c r="V211" i="147"/>
  <c r="J31" i="108" s="1"/>
  <c r="R139" i="147"/>
  <c r="O179" i="147" s="1"/>
  <c r="P179" i="147" s="1"/>
  <c r="Q140" i="147"/>
  <c r="B138" i="147"/>
  <c r="C137" i="147"/>
  <c r="F177" i="147" s="1"/>
  <c r="G177" i="147" s="1"/>
  <c r="T138" i="147"/>
  <c r="S138" i="147"/>
  <c r="W211" i="147"/>
  <c r="K31" i="108" s="1"/>
  <c r="H139" i="147"/>
  <c r="I179" i="147" s="1"/>
  <c r="J179" i="147" s="1"/>
  <c r="G140" i="147"/>
  <c r="R175" i="147"/>
  <c r="I111" i="108" s="1"/>
  <c r="J111" i="108" s="1"/>
  <c r="R251" i="147"/>
  <c r="Y111" i="108" s="1"/>
  <c r="C25" i="20"/>
  <c r="B21" i="92"/>
  <c r="C21" i="20"/>
  <c r="B17" i="92"/>
  <c r="B13" i="92"/>
  <c r="C17" i="20"/>
  <c r="C14" i="20"/>
  <c r="B10" i="92"/>
  <c r="C13" i="20"/>
  <c r="B9" i="92"/>
  <c r="B20" i="92"/>
  <c r="C24" i="20"/>
  <c r="C20" i="20"/>
  <c r="B16" i="92"/>
  <c r="B12" i="92"/>
  <c r="C16" i="20"/>
  <c r="B26" i="92"/>
  <c r="C30" i="20"/>
  <c r="B24" i="92"/>
  <c r="C28" i="20"/>
  <c r="C23" i="20"/>
  <c r="B19" i="92"/>
  <c r="C19" i="20"/>
  <c r="B15" i="92"/>
  <c r="C15" i="20"/>
  <c r="B11" i="92"/>
  <c r="C27" i="20"/>
  <c r="B23" i="92"/>
  <c r="C13" i="123"/>
  <c r="H13" i="123" s="1"/>
  <c r="B18" i="92"/>
  <c r="C22" i="20"/>
  <c r="C18" i="20"/>
  <c r="B14" i="92"/>
  <c r="C31" i="20"/>
  <c r="B27" i="92"/>
  <c r="B25" i="92"/>
  <c r="C29" i="20"/>
  <c r="C26" i="20"/>
  <c r="F26" i="20" s="1"/>
  <c r="B22" i="92"/>
  <c r="AD29" i="20"/>
  <c r="AE29" i="20"/>
  <c r="M30" i="108"/>
  <c r="N30" i="108" s="1"/>
  <c r="L30" i="108"/>
  <c r="S28" i="20"/>
  <c r="U72" i="108"/>
  <c r="V72" i="108" s="1"/>
  <c r="F29" i="108"/>
  <c r="O29" i="20" s="1"/>
  <c r="S29" i="20" s="1"/>
  <c r="Q73" i="108"/>
  <c r="T73" i="108" s="1"/>
  <c r="R73" i="108"/>
  <c r="K179" i="108"/>
  <c r="J179" i="108"/>
  <c r="O74" i="108"/>
  <c r="P74" i="108"/>
  <c r="S74" i="108" s="1"/>
  <c r="B74" i="108"/>
  <c r="B179" i="108"/>
  <c r="C179" i="108" s="1"/>
  <c r="E178" i="108"/>
  <c r="D178" i="108"/>
  <c r="V71" i="108"/>
  <c r="W71" i="108"/>
  <c r="B30" i="108"/>
  <c r="C30" i="108"/>
  <c r="AM29" i="123"/>
  <c r="AL29" i="123"/>
  <c r="AK29" i="123"/>
  <c r="X29" i="123"/>
  <c r="W29" i="123"/>
  <c r="V29" i="123"/>
  <c r="V135" i="147"/>
  <c r="B31" i="108" s="1"/>
  <c r="W135" i="147"/>
  <c r="C31" i="108" s="1"/>
  <c r="D24" i="72"/>
  <c r="C26" i="123"/>
  <c r="C24" i="72"/>
  <c r="H8" i="32"/>
  <c r="H9" i="32"/>
  <c r="H10" i="32"/>
  <c r="H24" i="32"/>
  <c r="H25" i="32"/>
  <c r="H26" i="32"/>
  <c r="H27" i="32"/>
  <c r="H28" i="32"/>
  <c r="H29" i="32"/>
  <c r="H30" i="32"/>
  <c r="H31" i="32"/>
  <c r="H32" i="32"/>
  <c r="H33" i="32"/>
  <c r="H34" i="32"/>
  <c r="H35" i="32"/>
  <c r="H36" i="32"/>
  <c r="H37" i="32"/>
  <c r="H7" i="32"/>
  <c r="G8" i="32"/>
  <c r="G9" i="32"/>
  <c r="G10" i="32"/>
  <c r="G24" i="32"/>
  <c r="G25" i="32"/>
  <c r="G26" i="32"/>
  <c r="G27" i="32"/>
  <c r="G28" i="32"/>
  <c r="G29" i="32"/>
  <c r="G30" i="32"/>
  <c r="G31" i="32"/>
  <c r="G32" i="32"/>
  <c r="G33" i="32"/>
  <c r="G34" i="32"/>
  <c r="G35" i="32"/>
  <c r="G36" i="32"/>
  <c r="G37" i="32"/>
  <c r="G7" i="32"/>
  <c r="D6" i="123"/>
  <c r="C6" i="123"/>
  <c r="D5" i="123"/>
  <c r="C5" i="123"/>
  <c r="D4" i="123"/>
  <c r="C4" i="123"/>
  <c r="D3" i="123"/>
  <c r="C3" i="123"/>
  <c r="V136" i="147" l="1"/>
  <c r="B32" i="108" s="1"/>
  <c r="D32" i="108" s="1"/>
  <c r="B77" i="108" s="1"/>
  <c r="R252" i="147"/>
  <c r="Y112" i="108" s="1"/>
  <c r="Z112" i="108" s="1"/>
  <c r="AA112" i="108" s="1"/>
  <c r="E38" i="72"/>
  <c r="F38" i="72" s="1"/>
  <c r="O32" i="108"/>
  <c r="N32" i="108"/>
  <c r="G217" i="147"/>
  <c r="H216" i="147"/>
  <c r="N77" i="108"/>
  <c r="H182" i="108"/>
  <c r="I182" i="108" s="1"/>
  <c r="Q215" i="147"/>
  <c r="R214" i="147"/>
  <c r="O253" i="147"/>
  <c r="P253" i="147" s="1"/>
  <c r="T213" i="147"/>
  <c r="S213" i="147"/>
  <c r="I255" i="147"/>
  <c r="J255" i="147" s="1"/>
  <c r="I215" i="147"/>
  <c r="J215" i="147"/>
  <c r="F253" i="147"/>
  <c r="G253" i="147" s="1"/>
  <c r="D213" i="147"/>
  <c r="E213" i="147"/>
  <c r="G32" i="108"/>
  <c r="F32" i="108"/>
  <c r="L255" i="147"/>
  <c r="M255" i="147" s="1"/>
  <c r="N215" i="147"/>
  <c r="O215" i="147"/>
  <c r="M216" i="147"/>
  <c r="L217" i="147"/>
  <c r="C214" i="147"/>
  <c r="B215" i="147"/>
  <c r="E33" i="72"/>
  <c r="F33" i="72" s="1"/>
  <c r="E31" i="72"/>
  <c r="G31" i="72" s="1"/>
  <c r="E32" i="72"/>
  <c r="G32" i="72" s="1"/>
  <c r="E36" i="72"/>
  <c r="G36" i="72" s="1"/>
  <c r="H35" i="123"/>
  <c r="K35" i="123" s="1"/>
  <c r="I35" i="123"/>
  <c r="L35" i="123" s="1"/>
  <c r="G35" i="123"/>
  <c r="J35" i="123" s="1"/>
  <c r="G34" i="20"/>
  <c r="F34" i="20"/>
  <c r="F39" i="20"/>
  <c r="G39" i="20"/>
  <c r="E30" i="72"/>
  <c r="G34" i="72"/>
  <c r="F34" i="72"/>
  <c r="G37" i="123"/>
  <c r="J37" i="123" s="1"/>
  <c r="H37" i="123"/>
  <c r="K37" i="123" s="1"/>
  <c r="I37" i="123"/>
  <c r="L37" i="123" s="1"/>
  <c r="G38" i="123"/>
  <c r="J38" i="123" s="1"/>
  <c r="H38" i="123"/>
  <c r="K38" i="123" s="1"/>
  <c r="I38" i="123"/>
  <c r="L38" i="123" s="1"/>
  <c r="G33" i="123"/>
  <c r="J33" i="123" s="1"/>
  <c r="I33" i="123"/>
  <c r="L33" i="123" s="1"/>
  <c r="H33" i="123"/>
  <c r="K33" i="123" s="1"/>
  <c r="F37" i="20"/>
  <c r="G37" i="20"/>
  <c r="G34" i="123"/>
  <c r="J34" i="123" s="1"/>
  <c r="H34" i="123"/>
  <c r="K34" i="123" s="1"/>
  <c r="I34" i="123"/>
  <c r="L34" i="123" s="1"/>
  <c r="G41" i="20"/>
  <c r="F41" i="20"/>
  <c r="G39" i="123"/>
  <c r="J39" i="123" s="1"/>
  <c r="H39" i="123"/>
  <c r="K39" i="123" s="1"/>
  <c r="I39" i="123"/>
  <c r="L39" i="123" s="1"/>
  <c r="E37" i="72"/>
  <c r="F36" i="20"/>
  <c r="G36" i="20"/>
  <c r="G40" i="20"/>
  <c r="F40" i="20"/>
  <c r="E35" i="72"/>
  <c r="G41" i="123"/>
  <c r="J41" i="123" s="1"/>
  <c r="H41" i="123"/>
  <c r="K41" i="123" s="1"/>
  <c r="I41" i="123"/>
  <c r="L41" i="123" s="1"/>
  <c r="G32" i="20"/>
  <c r="F32" i="20"/>
  <c r="G36" i="123"/>
  <c r="J36" i="123" s="1"/>
  <c r="I36" i="123"/>
  <c r="L36" i="123" s="1"/>
  <c r="H36" i="123"/>
  <c r="K36" i="123" s="1"/>
  <c r="F38" i="20"/>
  <c r="G38" i="20"/>
  <c r="E39" i="72"/>
  <c r="G35" i="20"/>
  <c r="F35" i="20"/>
  <c r="G33" i="20"/>
  <c r="F33" i="20"/>
  <c r="H32" i="123"/>
  <c r="K32" i="123" s="1"/>
  <c r="G32" i="123"/>
  <c r="J32" i="123" s="1"/>
  <c r="I32" i="123"/>
  <c r="L32" i="123" s="1"/>
  <c r="I40" i="123"/>
  <c r="L40" i="123" s="1"/>
  <c r="G40" i="123"/>
  <c r="J40" i="123" s="1"/>
  <c r="H40" i="123"/>
  <c r="K40" i="123" s="1"/>
  <c r="B38" i="92"/>
  <c r="G26" i="20"/>
  <c r="A79" i="108"/>
  <c r="D31" i="108"/>
  <c r="B181" i="108" s="1"/>
  <c r="C181" i="108" s="1"/>
  <c r="M31" i="108"/>
  <c r="E31" i="108"/>
  <c r="G31" i="108" s="1"/>
  <c r="R31" i="123" s="1"/>
  <c r="L31" i="108"/>
  <c r="R177" i="147"/>
  <c r="I113" i="108" s="1"/>
  <c r="J113" i="108" s="1"/>
  <c r="K113" i="108" s="1"/>
  <c r="N137" i="147"/>
  <c r="O137" i="147"/>
  <c r="L139" i="147"/>
  <c r="M138" i="147"/>
  <c r="L178" i="147" s="1"/>
  <c r="M178" i="147" s="1"/>
  <c r="H140" i="147"/>
  <c r="I180" i="147" s="1"/>
  <c r="J180" i="147" s="1"/>
  <c r="G141" i="147"/>
  <c r="T139" i="147"/>
  <c r="S139" i="147"/>
  <c r="C138" i="147"/>
  <c r="F178" i="147" s="1"/>
  <c r="G178" i="147" s="1"/>
  <c r="B139" i="147"/>
  <c r="R140" i="147"/>
  <c r="O180" i="147" s="1"/>
  <c r="P180" i="147" s="1"/>
  <c r="Q141" i="147"/>
  <c r="O30" i="108"/>
  <c r="AG30" i="123" s="1"/>
  <c r="I139" i="147"/>
  <c r="J139" i="147"/>
  <c r="D137" i="147"/>
  <c r="E137" i="147"/>
  <c r="Z111" i="108"/>
  <c r="I13" i="123"/>
  <c r="G13" i="123"/>
  <c r="K111" i="108"/>
  <c r="I26" i="123"/>
  <c r="H26" i="123"/>
  <c r="G26" i="123"/>
  <c r="H180" i="108"/>
  <c r="I180" i="108" s="1"/>
  <c r="K180" i="108" s="1"/>
  <c r="N75" i="108"/>
  <c r="P75" i="108" s="1"/>
  <c r="S75" i="108" s="1"/>
  <c r="Y28" i="123"/>
  <c r="E30" i="108"/>
  <c r="D30" i="108"/>
  <c r="AA30" i="20"/>
  <c r="R29" i="20"/>
  <c r="W72" i="108"/>
  <c r="U73" i="108"/>
  <c r="D179" i="108"/>
  <c r="E179" i="108"/>
  <c r="R74" i="108"/>
  <c r="Q74" i="108"/>
  <c r="T74" i="108" s="1"/>
  <c r="Z28" i="123"/>
  <c r="AA28" i="123"/>
  <c r="H127" i="108"/>
  <c r="B127" i="108"/>
  <c r="AA29" i="123"/>
  <c r="AN13" i="123"/>
  <c r="AN12" i="123"/>
  <c r="AN15" i="123"/>
  <c r="Y12" i="123"/>
  <c r="Y13" i="123"/>
  <c r="AN14" i="123"/>
  <c r="Y14" i="123"/>
  <c r="AN16" i="123"/>
  <c r="Y16" i="123"/>
  <c r="Y15" i="123"/>
  <c r="AN18" i="123"/>
  <c r="AN19" i="123"/>
  <c r="Y17" i="123"/>
  <c r="AN17" i="123"/>
  <c r="Y18" i="123"/>
  <c r="AN20" i="123"/>
  <c r="Y20" i="123"/>
  <c r="Y19" i="123"/>
  <c r="Y21" i="123"/>
  <c r="AN21" i="123"/>
  <c r="AN22" i="123"/>
  <c r="AN23" i="123"/>
  <c r="Y22" i="123"/>
  <c r="AN24" i="123"/>
  <c r="Y23" i="123"/>
  <c r="Y24" i="123"/>
  <c r="AN25" i="123"/>
  <c r="AN27" i="123"/>
  <c r="Y25" i="123"/>
  <c r="AN26" i="123"/>
  <c r="AN28" i="123"/>
  <c r="Y26" i="123"/>
  <c r="Y27" i="123"/>
  <c r="AN29" i="123"/>
  <c r="AP13" i="123"/>
  <c r="AP12" i="123"/>
  <c r="AP15" i="123"/>
  <c r="AA13" i="123"/>
  <c r="AA12" i="123"/>
  <c r="AP14" i="123"/>
  <c r="AA14" i="123"/>
  <c r="AA16" i="123"/>
  <c r="AP16" i="123"/>
  <c r="AA15" i="123"/>
  <c r="AP18" i="123"/>
  <c r="AA17" i="123"/>
  <c r="AP17" i="123"/>
  <c r="AP19" i="123"/>
  <c r="AA18" i="123"/>
  <c r="AP20" i="123"/>
  <c r="AA19" i="123"/>
  <c r="AA20" i="123"/>
  <c r="AP21" i="123"/>
  <c r="AP22" i="123"/>
  <c r="AA21" i="123"/>
  <c r="AA22" i="123"/>
  <c r="AP23" i="123"/>
  <c r="AP24" i="123"/>
  <c r="AA23" i="123"/>
  <c r="AA24" i="123"/>
  <c r="AP25" i="123"/>
  <c r="AA25" i="123"/>
  <c r="AP26" i="123"/>
  <c r="AP27" i="123"/>
  <c r="AA26" i="123"/>
  <c r="AP28" i="123"/>
  <c r="AP29" i="123"/>
  <c r="AA27" i="123"/>
  <c r="Z29" i="123"/>
  <c r="AO12" i="123"/>
  <c r="AO13" i="123"/>
  <c r="AO15" i="123"/>
  <c r="AO14" i="123"/>
  <c r="Z12" i="123"/>
  <c r="Z13" i="123"/>
  <c r="Z14" i="123"/>
  <c r="Z16" i="123"/>
  <c r="Z15" i="123"/>
  <c r="AO16" i="123"/>
  <c r="AO18" i="123"/>
  <c r="AO19" i="123"/>
  <c r="AO17" i="123"/>
  <c r="Z17" i="123"/>
  <c r="AO20" i="123"/>
  <c r="Z18" i="123"/>
  <c r="Z20" i="123"/>
  <c r="Z19" i="123"/>
  <c r="AO22" i="123"/>
  <c r="Z21" i="123"/>
  <c r="AO21" i="123"/>
  <c r="Z22" i="123"/>
  <c r="AO23" i="123"/>
  <c r="AO24" i="123"/>
  <c r="Z23" i="123"/>
  <c r="AO25" i="123"/>
  <c r="Z24" i="123"/>
  <c r="Z25" i="123"/>
  <c r="AO27" i="123"/>
  <c r="AO26" i="123"/>
  <c r="Z26" i="123"/>
  <c r="AO28" i="123"/>
  <c r="Z27" i="123"/>
  <c r="AO29" i="123"/>
  <c r="Y29" i="123"/>
  <c r="A3" i="92"/>
  <c r="C35" i="92" s="1"/>
  <c r="H128" i="108"/>
  <c r="B128" i="108"/>
  <c r="B129" i="108"/>
  <c r="C129" i="108" s="1"/>
  <c r="B130" i="108"/>
  <c r="C130" i="108" s="1"/>
  <c r="H129" i="108"/>
  <c r="I129" i="108" s="1"/>
  <c r="H131" i="108"/>
  <c r="I131" i="108" s="1"/>
  <c r="H130" i="108"/>
  <c r="I130" i="108" s="1"/>
  <c r="B132" i="108"/>
  <c r="C132" i="108" s="1"/>
  <c r="B131" i="108"/>
  <c r="C131" i="108" s="1"/>
  <c r="H132" i="108"/>
  <c r="I132" i="108" s="1"/>
  <c r="H134" i="108"/>
  <c r="I134" i="108" s="1"/>
  <c r="H133" i="108"/>
  <c r="I133" i="108" s="1"/>
  <c r="B134" i="108"/>
  <c r="C134" i="108" s="1"/>
  <c r="B133" i="108"/>
  <c r="C133" i="108" s="1"/>
  <c r="H135" i="108"/>
  <c r="I135" i="108" s="1"/>
  <c r="H136" i="108"/>
  <c r="I136" i="108" s="1"/>
  <c r="B135" i="108"/>
  <c r="C135" i="108" s="1"/>
  <c r="B136" i="108"/>
  <c r="C136" i="108" s="1"/>
  <c r="H137" i="108"/>
  <c r="I137" i="108" s="1"/>
  <c r="B138" i="108"/>
  <c r="C138" i="108" s="1"/>
  <c r="H138" i="108"/>
  <c r="I138" i="108" s="1"/>
  <c r="H139" i="108"/>
  <c r="I139" i="108" s="1"/>
  <c r="B137" i="108"/>
  <c r="C137" i="108" s="1"/>
  <c r="B140" i="108"/>
  <c r="C140" i="108" s="1"/>
  <c r="H140" i="108"/>
  <c r="I140" i="108" s="1"/>
  <c r="H141" i="108"/>
  <c r="I141" i="108" s="1"/>
  <c r="B139" i="108"/>
  <c r="C139" i="108" s="1"/>
  <c r="B141" i="108"/>
  <c r="C141" i="108" s="1"/>
  <c r="B142" i="108"/>
  <c r="C142" i="108" s="1"/>
  <c r="H142" i="108"/>
  <c r="I142" i="108" s="1"/>
  <c r="H143" i="108"/>
  <c r="I143" i="108" s="1"/>
  <c r="B143" i="108"/>
  <c r="C143" i="108" s="1"/>
  <c r="B144" i="108"/>
  <c r="C144" i="108" s="1"/>
  <c r="H144" i="108"/>
  <c r="I144" i="108" s="1"/>
  <c r="E24" i="72"/>
  <c r="F24" i="72" s="1"/>
  <c r="B182" i="108" l="1"/>
  <c r="C182" i="108" s="1"/>
  <c r="W213" i="147"/>
  <c r="K33" i="108" s="1"/>
  <c r="M33" i="108" s="1"/>
  <c r="O33" i="108" s="1"/>
  <c r="V213" i="147"/>
  <c r="J33" i="108" s="1"/>
  <c r="L33" i="108" s="1"/>
  <c r="N78" i="108" s="1"/>
  <c r="F36" i="72"/>
  <c r="W137" i="147"/>
  <c r="C33" i="108" s="1"/>
  <c r="E33" i="108" s="1"/>
  <c r="G33" i="108" s="1"/>
  <c r="C36" i="92"/>
  <c r="D36" i="92" s="1"/>
  <c r="C37" i="92"/>
  <c r="D37" i="92" s="1"/>
  <c r="G33" i="72"/>
  <c r="F32" i="72"/>
  <c r="G38" i="72"/>
  <c r="F31" i="72"/>
  <c r="E35" i="92"/>
  <c r="D35" i="92"/>
  <c r="C215" i="147"/>
  <c r="B216" i="147"/>
  <c r="V137" i="147"/>
  <c r="B33" i="108" s="1"/>
  <c r="F254" i="147"/>
  <c r="G254" i="147" s="1"/>
  <c r="D214" i="147"/>
  <c r="E214" i="147"/>
  <c r="C28" i="92"/>
  <c r="C34" i="92"/>
  <c r="C32" i="92"/>
  <c r="J182" i="108"/>
  <c r="K182" i="108"/>
  <c r="C30" i="92"/>
  <c r="C33" i="92"/>
  <c r="B147" i="108"/>
  <c r="C147" i="108" s="1"/>
  <c r="R32" i="123"/>
  <c r="R215" i="147"/>
  <c r="Q216" i="147"/>
  <c r="C77" i="108"/>
  <c r="D77" i="108"/>
  <c r="G77" i="108" s="1"/>
  <c r="L218" i="147"/>
  <c r="M217" i="147"/>
  <c r="H183" i="108"/>
  <c r="I183" i="108" s="1"/>
  <c r="P77" i="108"/>
  <c r="S77" i="108" s="1"/>
  <c r="O77" i="108"/>
  <c r="AA32" i="20"/>
  <c r="R112" i="108"/>
  <c r="C29" i="92"/>
  <c r="G218" i="147"/>
  <c r="H217" i="147"/>
  <c r="L256" i="147"/>
  <c r="M256" i="147" s="1"/>
  <c r="N216" i="147"/>
  <c r="O216" i="147"/>
  <c r="O32" i="20"/>
  <c r="B112" i="108"/>
  <c r="R253" i="147"/>
  <c r="Y113" i="108" s="1"/>
  <c r="C31" i="92"/>
  <c r="O254" i="147"/>
  <c r="P254" i="147" s="1"/>
  <c r="T214" i="147"/>
  <c r="S214" i="147"/>
  <c r="I256" i="147"/>
  <c r="J256" i="147" s="1"/>
  <c r="I216" i="147"/>
  <c r="J216" i="147"/>
  <c r="H147" i="108"/>
  <c r="I147" i="108" s="1"/>
  <c r="AG32" i="123"/>
  <c r="D182" i="108"/>
  <c r="E182" i="108"/>
  <c r="M34" i="123"/>
  <c r="O34" i="123" s="1"/>
  <c r="M40" i="123"/>
  <c r="G39" i="72"/>
  <c r="F39" i="72"/>
  <c r="M41" i="123"/>
  <c r="M33" i="123"/>
  <c r="G30" i="72"/>
  <c r="F30" i="72"/>
  <c r="F35" i="72"/>
  <c r="G35" i="72"/>
  <c r="M38" i="123"/>
  <c r="M37" i="123"/>
  <c r="M35" i="123"/>
  <c r="M32" i="123"/>
  <c r="M36" i="123"/>
  <c r="G37" i="72"/>
  <c r="F37" i="72"/>
  <c r="M39" i="123"/>
  <c r="C127" i="108"/>
  <c r="E127" i="108" s="1"/>
  <c r="I127" i="108"/>
  <c r="J127" i="108" s="1"/>
  <c r="B76" i="108"/>
  <c r="C76" i="108" s="1"/>
  <c r="F31" i="108"/>
  <c r="O31" i="20" s="1"/>
  <c r="A80" i="108"/>
  <c r="N31" i="108"/>
  <c r="AA31" i="20" s="1"/>
  <c r="O31" i="108"/>
  <c r="AG31" i="123" s="1"/>
  <c r="H181" i="108"/>
  <c r="I181" i="108" s="1"/>
  <c r="N76" i="108"/>
  <c r="H145" i="108"/>
  <c r="I145" i="108" s="1"/>
  <c r="J145" i="108" s="1"/>
  <c r="F30" i="108"/>
  <c r="R178" i="147"/>
  <c r="I114" i="108" s="1"/>
  <c r="J114" i="108" s="1"/>
  <c r="K114" i="108" s="1"/>
  <c r="N138" i="147"/>
  <c r="O138" i="147"/>
  <c r="C139" i="147"/>
  <c r="F179" i="147" s="1"/>
  <c r="G179" i="147" s="1"/>
  <c r="B140" i="147"/>
  <c r="M139" i="147"/>
  <c r="L179" i="147" s="1"/>
  <c r="M179" i="147" s="1"/>
  <c r="L140" i="147"/>
  <c r="D138" i="147"/>
  <c r="E138" i="147"/>
  <c r="I140" i="147"/>
  <c r="J140" i="147"/>
  <c r="S140" i="147"/>
  <c r="T140" i="147"/>
  <c r="H141" i="147"/>
  <c r="I181" i="147" s="1"/>
  <c r="J181" i="147" s="1"/>
  <c r="G142" i="147"/>
  <c r="R141" i="147"/>
  <c r="O181" i="147" s="1"/>
  <c r="P181" i="147" s="1"/>
  <c r="Q142" i="147"/>
  <c r="G30" i="108"/>
  <c r="R30" i="123" s="1"/>
  <c r="AA111" i="108"/>
  <c r="J180" i="108"/>
  <c r="D181" i="108"/>
  <c r="E181" i="108"/>
  <c r="B146" i="108"/>
  <c r="C146" i="108" s="1"/>
  <c r="O75" i="108"/>
  <c r="R75" i="108" s="1"/>
  <c r="AD30" i="20"/>
  <c r="AE30" i="20"/>
  <c r="AK30" i="123"/>
  <c r="AN30" i="123" s="1"/>
  <c r="B180" i="108"/>
  <c r="C180" i="108" s="1"/>
  <c r="E180" i="108" s="1"/>
  <c r="B75" i="108"/>
  <c r="AM30" i="123"/>
  <c r="AP30" i="123" s="1"/>
  <c r="AL30" i="123"/>
  <c r="AO30" i="123" s="1"/>
  <c r="AB28" i="123"/>
  <c r="AC28" i="123" s="1"/>
  <c r="U74" i="108"/>
  <c r="V74" i="108" s="1"/>
  <c r="V73" i="108"/>
  <c r="W73" i="108"/>
  <c r="AB29" i="123"/>
  <c r="AD29" i="123" s="1"/>
  <c r="AQ28" i="123"/>
  <c r="AS28" i="123" s="1"/>
  <c r="AB21" i="123"/>
  <c r="AD21" i="123" s="1"/>
  <c r="AB18" i="123"/>
  <c r="AD18" i="123" s="1"/>
  <c r="AQ25" i="123"/>
  <c r="AQ18" i="123"/>
  <c r="AQ15" i="123"/>
  <c r="AQ29" i="123"/>
  <c r="AB24" i="123"/>
  <c r="AB15" i="123"/>
  <c r="AB26" i="123"/>
  <c r="AB19" i="123"/>
  <c r="AQ27" i="123"/>
  <c r="AQ24" i="123"/>
  <c r="AQ21" i="123"/>
  <c r="AQ20" i="123"/>
  <c r="AQ19" i="123"/>
  <c r="AQ16" i="123"/>
  <c r="AB12" i="123"/>
  <c r="AB22" i="123"/>
  <c r="AB14" i="123"/>
  <c r="AQ26" i="123"/>
  <c r="AQ23" i="123"/>
  <c r="AQ17" i="123"/>
  <c r="AQ14" i="123"/>
  <c r="AQ12" i="123"/>
  <c r="AB27" i="123"/>
  <c r="AB25" i="123"/>
  <c r="AB23" i="123"/>
  <c r="AQ22" i="123"/>
  <c r="AB20" i="123"/>
  <c r="AB17" i="123"/>
  <c r="AB16" i="123"/>
  <c r="AB13" i="123"/>
  <c r="AQ13" i="123"/>
  <c r="D144" i="108"/>
  <c r="E144" i="108"/>
  <c r="D142" i="108"/>
  <c r="E142" i="108"/>
  <c r="J140" i="108"/>
  <c r="K140" i="108"/>
  <c r="K138" i="108"/>
  <c r="J138" i="108"/>
  <c r="E135" i="108"/>
  <c r="D135" i="108"/>
  <c r="E134" i="108"/>
  <c r="D134" i="108"/>
  <c r="E131" i="108"/>
  <c r="D131" i="108"/>
  <c r="J129" i="108"/>
  <c r="K129" i="108"/>
  <c r="I128" i="108"/>
  <c r="G24" i="72"/>
  <c r="E143" i="108"/>
  <c r="D143" i="108"/>
  <c r="E141" i="108"/>
  <c r="D141" i="108"/>
  <c r="D140" i="108"/>
  <c r="E140" i="108"/>
  <c r="D138" i="108"/>
  <c r="E138" i="108"/>
  <c r="K136" i="108"/>
  <c r="J136" i="108"/>
  <c r="J133" i="108"/>
  <c r="K133" i="108"/>
  <c r="D132" i="108"/>
  <c r="E132" i="108"/>
  <c r="D130" i="108"/>
  <c r="E130" i="108"/>
  <c r="C22" i="92"/>
  <c r="E22" i="92" s="1"/>
  <c r="J144" i="108"/>
  <c r="K144" i="108"/>
  <c r="J143" i="108"/>
  <c r="K143" i="108"/>
  <c r="E139" i="108"/>
  <c r="D139" i="108"/>
  <c r="E137" i="108"/>
  <c r="D137" i="108"/>
  <c r="J137" i="108"/>
  <c r="K137" i="108"/>
  <c r="K135" i="108"/>
  <c r="J135" i="108"/>
  <c r="K134" i="108"/>
  <c r="J134" i="108"/>
  <c r="K130" i="108"/>
  <c r="J130" i="108"/>
  <c r="E129" i="108"/>
  <c r="D129" i="108"/>
  <c r="J142" i="108"/>
  <c r="K142" i="108"/>
  <c r="J141" i="108"/>
  <c r="K141" i="108"/>
  <c r="J139" i="108"/>
  <c r="K139" i="108"/>
  <c r="D136" i="108"/>
  <c r="E136" i="108"/>
  <c r="E133" i="108"/>
  <c r="D133" i="108"/>
  <c r="K132" i="108"/>
  <c r="J132" i="108"/>
  <c r="K131" i="108"/>
  <c r="J131" i="108"/>
  <c r="C128" i="108"/>
  <c r="C8" i="108"/>
  <c r="A8" i="108"/>
  <c r="C4" i="20"/>
  <c r="I38" i="20" s="1"/>
  <c r="C5" i="20"/>
  <c r="C6" i="20"/>
  <c r="C3" i="20"/>
  <c r="H41" i="20" s="1"/>
  <c r="E37" i="92" l="1"/>
  <c r="K127" i="108"/>
  <c r="B111" i="108"/>
  <c r="N33" i="108"/>
  <c r="R113" i="108" s="1"/>
  <c r="F33" i="108"/>
  <c r="B113" i="108" s="1"/>
  <c r="E36" i="92"/>
  <c r="K145" i="108"/>
  <c r="D76" i="108"/>
  <c r="G76" i="108" s="1"/>
  <c r="V138" i="147"/>
  <c r="B34" i="108" s="1"/>
  <c r="D34" i="108" s="1"/>
  <c r="B79" i="108" s="1"/>
  <c r="R179" i="147"/>
  <c r="I115" i="108" s="1"/>
  <c r="J115" i="108" s="1"/>
  <c r="K115" i="108" s="1"/>
  <c r="I32" i="20"/>
  <c r="V214" i="147"/>
  <c r="J34" i="108" s="1"/>
  <c r="L34" i="108" s="1"/>
  <c r="N34" i="123"/>
  <c r="D29" i="92"/>
  <c r="E29" i="92"/>
  <c r="L257" i="147"/>
  <c r="M257" i="147" s="1"/>
  <c r="O217" i="147"/>
  <c r="N217" i="147"/>
  <c r="B148" i="108"/>
  <c r="C148" i="108" s="1"/>
  <c r="R33" i="123"/>
  <c r="H36" i="20"/>
  <c r="E31" i="92"/>
  <c r="D31" i="92"/>
  <c r="I34" i="20"/>
  <c r="I257" i="147"/>
  <c r="J257" i="147" s="1"/>
  <c r="I217" i="147"/>
  <c r="J217" i="147"/>
  <c r="J183" i="108"/>
  <c r="K183" i="108"/>
  <c r="L219" i="147"/>
  <c r="M218" i="147"/>
  <c r="I37" i="20"/>
  <c r="H38" i="20"/>
  <c r="J38" i="20" s="1"/>
  <c r="K38" i="20" s="1"/>
  <c r="H148" i="108"/>
  <c r="I148" i="108" s="1"/>
  <c r="AG33" i="123"/>
  <c r="R254" i="147"/>
  <c r="Y114" i="108" s="1"/>
  <c r="Z114" i="108" s="1"/>
  <c r="AA114" i="108" s="1"/>
  <c r="I40" i="20"/>
  <c r="H33" i="20"/>
  <c r="H39" i="20"/>
  <c r="O255" i="147"/>
  <c r="P255" i="147" s="1"/>
  <c r="T215" i="147"/>
  <c r="S215" i="147"/>
  <c r="H35" i="20"/>
  <c r="D127" i="108"/>
  <c r="J147" i="108"/>
  <c r="K147" i="108"/>
  <c r="Z113" i="108"/>
  <c r="AB113" i="108" s="1"/>
  <c r="H37" i="20"/>
  <c r="G219" i="147"/>
  <c r="H218" i="147"/>
  <c r="P78" i="108"/>
  <c r="S78" i="108" s="1"/>
  <c r="O78" i="108"/>
  <c r="H34" i="20"/>
  <c r="I41" i="20"/>
  <c r="J41" i="20" s="1"/>
  <c r="I35" i="20"/>
  <c r="E77" i="108"/>
  <c r="H77" i="108" s="1"/>
  <c r="F77" i="108"/>
  <c r="D147" i="108"/>
  <c r="E147" i="108"/>
  <c r="E33" i="92"/>
  <c r="D33" i="92"/>
  <c r="D32" i="92"/>
  <c r="E32" i="92"/>
  <c r="D28" i="92"/>
  <c r="E28" i="92"/>
  <c r="I39" i="20"/>
  <c r="H32" i="20"/>
  <c r="D33" i="108"/>
  <c r="F255" i="147"/>
  <c r="G255" i="147" s="1"/>
  <c r="D215" i="147"/>
  <c r="E215" i="147"/>
  <c r="W138" i="147"/>
  <c r="C34" i="108" s="1"/>
  <c r="H40" i="20"/>
  <c r="Q77" i="108"/>
  <c r="T77" i="108" s="1"/>
  <c r="R77" i="108"/>
  <c r="I33" i="20"/>
  <c r="Q217" i="147"/>
  <c r="R216" i="147"/>
  <c r="I36" i="20"/>
  <c r="D30" i="92"/>
  <c r="E30" i="92"/>
  <c r="E34" i="92"/>
  <c r="D34" i="92"/>
  <c r="W214" i="147"/>
  <c r="K34" i="108" s="1"/>
  <c r="B217" i="147"/>
  <c r="C216" i="147"/>
  <c r="O32" i="123"/>
  <c r="N32" i="123"/>
  <c r="O41" i="123"/>
  <c r="N41" i="123"/>
  <c r="N40" i="123"/>
  <c r="O40" i="123"/>
  <c r="N35" i="123"/>
  <c r="O35" i="123"/>
  <c r="N33" i="123"/>
  <c r="O33" i="123"/>
  <c r="O39" i="123"/>
  <c r="N39" i="123"/>
  <c r="N36" i="123"/>
  <c r="O36" i="123"/>
  <c r="N37" i="123"/>
  <c r="O37" i="123"/>
  <c r="N38" i="123"/>
  <c r="O38" i="123"/>
  <c r="O30" i="20"/>
  <c r="R30" i="20" s="1"/>
  <c r="T30" i="20" s="1"/>
  <c r="AB112" i="108"/>
  <c r="AC112" i="108" s="1"/>
  <c r="S113" i="108"/>
  <c r="S112" i="108"/>
  <c r="T112" i="108" s="1"/>
  <c r="L112" i="108"/>
  <c r="M112" i="108" s="1"/>
  <c r="L113" i="108"/>
  <c r="M113" i="108" s="1"/>
  <c r="L114" i="108"/>
  <c r="M114" i="108" s="1"/>
  <c r="C112" i="108"/>
  <c r="D112" i="108" s="1"/>
  <c r="C113" i="108"/>
  <c r="A81" i="108"/>
  <c r="O76" i="108"/>
  <c r="P76" i="108"/>
  <c r="K181" i="108"/>
  <c r="J181" i="108"/>
  <c r="R111" i="108"/>
  <c r="H146" i="108"/>
  <c r="I146" i="108" s="1"/>
  <c r="B145" i="108"/>
  <c r="R142" i="147"/>
  <c r="O182" i="147" s="1"/>
  <c r="P182" i="147" s="1"/>
  <c r="Q143" i="147"/>
  <c r="T141" i="147"/>
  <c r="S141" i="147"/>
  <c r="D139" i="147"/>
  <c r="E139" i="147"/>
  <c r="D180" i="108"/>
  <c r="G143" i="147"/>
  <c r="H142" i="147"/>
  <c r="I182" i="147" s="1"/>
  <c r="J182" i="147" s="1"/>
  <c r="L141" i="147"/>
  <c r="M140" i="147"/>
  <c r="L180" i="147" s="1"/>
  <c r="M180" i="147" s="1"/>
  <c r="B141" i="147"/>
  <c r="C140" i="147"/>
  <c r="F180" i="147" s="1"/>
  <c r="G180" i="147" s="1"/>
  <c r="I141" i="147"/>
  <c r="J141" i="147"/>
  <c r="O139" i="147"/>
  <c r="N139" i="147"/>
  <c r="Q75" i="108"/>
  <c r="T75" i="108" s="1"/>
  <c r="U75" i="108" s="1"/>
  <c r="W75" i="108" s="1"/>
  <c r="AF14" i="20"/>
  <c r="AF15" i="20"/>
  <c r="AF13" i="20"/>
  <c r="AF16" i="20"/>
  <c r="AF17" i="20"/>
  <c r="AF18" i="20"/>
  <c r="AF19" i="20"/>
  <c r="AF20" i="20"/>
  <c r="AF21" i="20"/>
  <c r="AF22" i="20"/>
  <c r="AF23" i="20"/>
  <c r="AF25" i="20"/>
  <c r="AF24" i="20"/>
  <c r="AF26" i="20"/>
  <c r="AF27" i="20"/>
  <c r="AF28" i="20"/>
  <c r="AF29" i="20"/>
  <c r="AG14" i="20"/>
  <c r="AG15" i="20"/>
  <c r="AG13" i="20"/>
  <c r="AG17" i="20"/>
  <c r="AG16" i="20"/>
  <c r="AG18" i="20"/>
  <c r="AG19" i="20"/>
  <c r="AG20" i="20"/>
  <c r="AG21" i="20"/>
  <c r="AG22" i="20"/>
  <c r="AG23" i="20"/>
  <c r="AG25" i="20"/>
  <c r="AG24" i="20"/>
  <c r="AG26" i="20"/>
  <c r="AG27" i="20"/>
  <c r="AG28" i="20"/>
  <c r="AG29" i="20"/>
  <c r="AG30" i="20"/>
  <c r="R31" i="20"/>
  <c r="T31" i="20" s="1"/>
  <c r="S31" i="20"/>
  <c r="U31" i="20" s="1"/>
  <c r="AF30" i="20"/>
  <c r="E146" i="108"/>
  <c r="D146" i="108"/>
  <c r="F76" i="108"/>
  <c r="AQ30" i="123"/>
  <c r="AR30" i="123" s="1"/>
  <c r="AB111" i="108"/>
  <c r="AC111" i="108" s="1"/>
  <c r="S111" i="108"/>
  <c r="L111" i="108"/>
  <c r="M111" i="108" s="1"/>
  <c r="C111" i="108"/>
  <c r="D111" i="108" s="1"/>
  <c r="AD28" i="123"/>
  <c r="W74" i="108"/>
  <c r="AC29" i="123"/>
  <c r="AR28" i="123"/>
  <c r="AC18" i="123"/>
  <c r="AC21" i="123"/>
  <c r="AC13" i="123"/>
  <c r="AD13" i="123"/>
  <c r="AS23" i="123"/>
  <c r="AR23" i="123"/>
  <c r="AC22" i="123"/>
  <c r="AD22" i="123"/>
  <c r="AS15" i="123"/>
  <c r="AR15" i="123"/>
  <c r="AD23" i="123"/>
  <c r="AC23" i="123"/>
  <c r="AR12" i="123"/>
  <c r="AS12" i="123"/>
  <c r="AD12" i="123"/>
  <c r="AC12" i="123"/>
  <c r="AC26" i="123"/>
  <c r="AD26" i="123"/>
  <c r="AS29" i="123"/>
  <c r="AR29" i="123"/>
  <c r="AR13" i="123"/>
  <c r="AS13" i="123"/>
  <c r="AD20" i="123"/>
  <c r="AC20" i="123"/>
  <c r="AC27" i="123"/>
  <c r="AD27" i="123"/>
  <c r="AS17" i="123"/>
  <c r="AR17" i="123"/>
  <c r="AS19" i="123"/>
  <c r="AR19" i="123"/>
  <c r="AR27" i="123"/>
  <c r="AS27" i="123"/>
  <c r="AC15" i="123"/>
  <c r="AD15" i="123"/>
  <c r="AR22" i="123"/>
  <c r="AS22" i="123"/>
  <c r="AR20" i="123"/>
  <c r="AS20" i="123"/>
  <c r="AD19" i="123"/>
  <c r="AC19" i="123"/>
  <c r="AC24" i="123"/>
  <c r="AD24" i="123"/>
  <c r="AR25" i="123"/>
  <c r="AS25" i="123"/>
  <c r="AD16" i="123"/>
  <c r="AC16" i="123"/>
  <c r="AS26" i="123"/>
  <c r="AR26" i="123"/>
  <c r="AC14" i="123"/>
  <c r="AD14" i="123"/>
  <c r="AS21" i="123"/>
  <c r="AR21" i="123"/>
  <c r="AR18" i="123"/>
  <c r="AS18" i="123"/>
  <c r="AC17" i="123"/>
  <c r="AD17" i="123"/>
  <c r="AD25" i="123"/>
  <c r="AC25" i="123"/>
  <c r="AS14" i="123"/>
  <c r="AR14" i="123"/>
  <c r="AR16" i="123"/>
  <c r="AS16" i="123"/>
  <c r="AR24" i="123"/>
  <c r="AS24" i="123"/>
  <c r="AK31" i="123"/>
  <c r="AL31" i="123"/>
  <c r="AM31" i="123"/>
  <c r="U20" i="20"/>
  <c r="U19" i="20"/>
  <c r="U12" i="20"/>
  <c r="U18" i="20"/>
  <c r="U27" i="20"/>
  <c r="U28" i="20"/>
  <c r="AG12" i="20"/>
  <c r="U16" i="20"/>
  <c r="U24" i="20"/>
  <c r="U14" i="20"/>
  <c r="U22" i="20"/>
  <c r="U26" i="20"/>
  <c r="U29" i="20"/>
  <c r="U17" i="20"/>
  <c r="U23" i="20"/>
  <c r="U15" i="20"/>
  <c r="U21" i="20"/>
  <c r="U25" i="20"/>
  <c r="U13" i="20"/>
  <c r="T17" i="20"/>
  <c r="T25" i="20"/>
  <c r="T13" i="20"/>
  <c r="T20" i="20"/>
  <c r="T28" i="20"/>
  <c r="T24" i="20"/>
  <c r="AF12" i="20"/>
  <c r="T12" i="20"/>
  <c r="T16" i="20"/>
  <c r="T21" i="20"/>
  <c r="T29" i="20"/>
  <c r="T27" i="20"/>
  <c r="T23" i="20"/>
  <c r="T26" i="20"/>
  <c r="T22" i="20"/>
  <c r="T14" i="20"/>
  <c r="T18" i="20"/>
  <c r="T19" i="20"/>
  <c r="T15" i="20"/>
  <c r="L92" i="108"/>
  <c r="C92" i="108"/>
  <c r="AB92" i="108"/>
  <c r="S92" i="108"/>
  <c r="S93" i="108"/>
  <c r="T93" i="108" s="1"/>
  <c r="E128" i="108"/>
  <c r="D128" i="108"/>
  <c r="D22" i="92"/>
  <c r="J128" i="108"/>
  <c r="K128" i="108"/>
  <c r="AB98" i="108"/>
  <c r="AB103" i="108"/>
  <c r="AB99" i="108"/>
  <c r="AB96" i="108"/>
  <c r="AB95" i="108"/>
  <c r="AB93" i="108"/>
  <c r="AB104" i="108"/>
  <c r="AB110" i="108"/>
  <c r="AB109" i="108"/>
  <c r="AB105" i="108"/>
  <c r="AB97" i="108"/>
  <c r="AB107" i="108"/>
  <c r="AB101" i="108"/>
  <c r="AB94" i="108"/>
  <c r="AB102" i="108"/>
  <c r="AB106" i="108"/>
  <c r="AB100" i="108"/>
  <c r="AB108" i="108"/>
  <c r="S96" i="108"/>
  <c r="S102" i="108"/>
  <c r="S107" i="108"/>
  <c r="S105" i="108"/>
  <c r="S108" i="108"/>
  <c r="S106" i="108"/>
  <c r="S110" i="108"/>
  <c r="S95" i="108"/>
  <c r="S101" i="108"/>
  <c r="S94" i="108"/>
  <c r="S103" i="108"/>
  <c r="S99" i="108"/>
  <c r="S98" i="108"/>
  <c r="S104" i="108"/>
  <c r="S109" i="108"/>
  <c r="S97" i="108"/>
  <c r="S100" i="108"/>
  <c r="R105" i="108"/>
  <c r="R107" i="108"/>
  <c r="R96" i="108"/>
  <c r="R103" i="108"/>
  <c r="R98" i="108"/>
  <c r="R97" i="108"/>
  <c r="R106" i="108"/>
  <c r="R102" i="108"/>
  <c r="R100" i="108"/>
  <c r="R108" i="108"/>
  <c r="R104" i="108"/>
  <c r="R99" i="108"/>
  <c r="R109" i="108"/>
  <c r="R101" i="108"/>
  <c r="R94" i="108"/>
  <c r="R110" i="108"/>
  <c r="R95" i="108"/>
  <c r="L96" i="108"/>
  <c r="L94" i="108"/>
  <c r="L105" i="108"/>
  <c r="L106" i="108"/>
  <c r="L97" i="108"/>
  <c r="L109" i="108"/>
  <c r="L102" i="108"/>
  <c r="L100" i="108"/>
  <c r="L95" i="108"/>
  <c r="L110" i="108"/>
  <c r="L103" i="108"/>
  <c r="L98" i="108"/>
  <c r="L99" i="108"/>
  <c r="L101" i="108"/>
  <c r="L104" i="108"/>
  <c r="L108" i="108"/>
  <c r="L107" i="108"/>
  <c r="L93" i="108"/>
  <c r="C103" i="108"/>
  <c r="C94" i="108"/>
  <c r="C105" i="108"/>
  <c r="C95" i="108"/>
  <c r="C102" i="108"/>
  <c r="C99" i="108"/>
  <c r="C108" i="108"/>
  <c r="C104" i="108"/>
  <c r="C96" i="108"/>
  <c r="C100" i="108"/>
  <c r="C106" i="108"/>
  <c r="C107" i="108"/>
  <c r="C98" i="108"/>
  <c r="C110" i="108"/>
  <c r="C97" i="108"/>
  <c r="C101" i="108"/>
  <c r="C109" i="108"/>
  <c r="C93" i="108"/>
  <c r="B103" i="108"/>
  <c r="B94" i="108"/>
  <c r="B108" i="108"/>
  <c r="B109" i="108"/>
  <c r="B110" i="108"/>
  <c r="B105" i="108"/>
  <c r="B97" i="108"/>
  <c r="B93" i="108"/>
  <c r="B95" i="108"/>
  <c r="B104" i="108"/>
  <c r="B96" i="108"/>
  <c r="B107" i="108"/>
  <c r="B98" i="108"/>
  <c r="B99" i="108"/>
  <c r="B100" i="108"/>
  <c r="B106" i="108"/>
  <c r="B101" i="108"/>
  <c r="B102" i="108"/>
  <c r="A72" i="14"/>
  <c r="A73" i="14" s="1"/>
  <c r="A74" i="14" s="1"/>
  <c r="A75" i="14" s="1"/>
  <c r="A76" i="14" s="1"/>
  <c r="A77" i="14" s="1"/>
  <c r="AA33" i="20" l="1"/>
  <c r="AD33" i="20" s="1"/>
  <c r="AF33" i="20" s="1"/>
  <c r="J40" i="20"/>
  <c r="K40" i="20" s="1"/>
  <c r="B184" i="108"/>
  <c r="C184" i="108" s="1"/>
  <c r="E184" i="108" s="1"/>
  <c r="O33" i="20"/>
  <c r="R33" i="20" s="1"/>
  <c r="T33" i="20" s="1"/>
  <c r="J32" i="20"/>
  <c r="K32" i="20" s="1"/>
  <c r="S30" i="20"/>
  <c r="U30" i="20" s="1"/>
  <c r="V30" i="20" s="1"/>
  <c r="E76" i="108"/>
  <c r="H76" i="108" s="1"/>
  <c r="I76" i="108" s="1"/>
  <c r="K76" i="108" s="1"/>
  <c r="W215" i="147"/>
  <c r="K35" i="108" s="1"/>
  <c r="M35" i="108" s="1"/>
  <c r="O35" i="108" s="1"/>
  <c r="L115" i="108"/>
  <c r="M115" i="108" s="1"/>
  <c r="N115" i="108" s="1"/>
  <c r="V215" i="147"/>
  <c r="J35" i="108" s="1"/>
  <c r="L35" i="108" s="1"/>
  <c r="N80" i="108" s="1"/>
  <c r="L38" i="20"/>
  <c r="I77" i="108"/>
  <c r="K77" i="108" s="1"/>
  <c r="J37" i="20"/>
  <c r="L37" i="20" s="1"/>
  <c r="J34" i="20"/>
  <c r="K41" i="20"/>
  <c r="L41" i="20"/>
  <c r="M219" i="147"/>
  <c r="L220" i="147"/>
  <c r="M34" i="108"/>
  <c r="C79" i="108"/>
  <c r="D79" i="108"/>
  <c r="G79" i="108" s="1"/>
  <c r="I258" i="147"/>
  <c r="J258" i="147" s="1"/>
  <c r="I218" i="147"/>
  <c r="J218" i="147"/>
  <c r="AA113" i="108"/>
  <c r="AC113" i="108" s="1"/>
  <c r="AD113" i="108" s="1"/>
  <c r="J39" i="20"/>
  <c r="AL33" i="123"/>
  <c r="AO33" i="123" s="1"/>
  <c r="AK33" i="123"/>
  <c r="AN33" i="123" s="1"/>
  <c r="AM33" i="123"/>
  <c r="AP33" i="123" s="1"/>
  <c r="N79" i="108"/>
  <c r="H184" i="108"/>
  <c r="I184" i="108" s="1"/>
  <c r="C217" i="147"/>
  <c r="B218" i="147"/>
  <c r="Q218" i="147"/>
  <c r="R217" i="147"/>
  <c r="T113" i="108"/>
  <c r="U113" i="108" s="1"/>
  <c r="AB114" i="108"/>
  <c r="AC114" i="108" s="1"/>
  <c r="AD114" i="108" s="1"/>
  <c r="E34" i="108"/>
  <c r="H219" i="147"/>
  <c r="G220" i="147"/>
  <c r="J33" i="20"/>
  <c r="J148" i="108"/>
  <c r="K148" i="108"/>
  <c r="W33" i="123"/>
  <c r="Z33" i="123" s="1"/>
  <c r="V33" i="123"/>
  <c r="Y33" i="123" s="1"/>
  <c r="X33" i="123"/>
  <c r="AA33" i="123" s="1"/>
  <c r="D113" i="108"/>
  <c r="F113" i="108" s="1"/>
  <c r="F256" i="147"/>
  <c r="G256" i="147" s="1"/>
  <c r="D216" i="147"/>
  <c r="E216" i="147"/>
  <c r="O256" i="147"/>
  <c r="P256" i="147" s="1"/>
  <c r="S216" i="147"/>
  <c r="T216" i="147"/>
  <c r="U77" i="108"/>
  <c r="R255" i="147"/>
  <c r="Y115" i="108" s="1"/>
  <c r="B78" i="108"/>
  <c r="B183" i="108"/>
  <c r="C183" i="108" s="1"/>
  <c r="Q78" i="108"/>
  <c r="T78" i="108" s="1"/>
  <c r="R78" i="108"/>
  <c r="J35" i="20"/>
  <c r="L258" i="147"/>
  <c r="M258" i="147" s="1"/>
  <c r="N218" i="147"/>
  <c r="O218" i="147"/>
  <c r="J36" i="20"/>
  <c r="D148" i="108"/>
  <c r="E148" i="108"/>
  <c r="C145" i="108"/>
  <c r="AK32" i="123"/>
  <c r="AN32" i="123" s="1"/>
  <c r="T111" i="108"/>
  <c r="U111" i="108" s="1"/>
  <c r="AM32" i="123"/>
  <c r="AP32" i="123" s="1"/>
  <c r="E112" i="108"/>
  <c r="F112" i="108"/>
  <c r="O114" i="108"/>
  <c r="N114" i="108"/>
  <c r="O112" i="108"/>
  <c r="N112" i="108"/>
  <c r="N113" i="108"/>
  <c r="O113" i="108"/>
  <c r="V112" i="108"/>
  <c r="U112" i="108"/>
  <c r="AE112" i="108"/>
  <c r="AD112" i="108"/>
  <c r="S76" i="108"/>
  <c r="W32" i="123"/>
  <c r="Z32" i="123" s="1"/>
  <c r="A82" i="108"/>
  <c r="AD32" i="20"/>
  <c r="AF32" i="20" s="1"/>
  <c r="AE32" i="20"/>
  <c r="AG32" i="20" s="1"/>
  <c r="S32" i="20"/>
  <c r="U32" i="20" s="1"/>
  <c r="R32" i="20"/>
  <c r="T32" i="20" s="1"/>
  <c r="V32" i="123"/>
  <c r="Y32" i="123" s="1"/>
  <c r="K146" i="108"/>
  <c r="J146" i="108"/>
  <c r="Q76" i="108"/>
  <c r="R76" i="108"/>
  <c r="AE31" i="20"/>
  <c r="AD31" i="20"/>
  <c r="W30" i="123"/>
  <c r="Z30" i="123" s="1"/>
  <c r="R180" i="147"/>
  <c r="I116" i="108" s="1"/>
  <c r="V139" i="147"/>
  <c r="B35" i="108" s="1"/>
  <c r="M141" i="147"/>
  <c r="L181" i="147" s="1"/>
  <c r="M181" i="147" s="1"/>
  <c r="L142" i="147"/>
  <c r="N140" i="147"/>
  <c r="O140" i="147"/>
  <c r="V30" i="123"/>
  <c r="Y30" i="123" s="1"/>
  <c r="D140" i="147"/>
  <c r="E140" i="147"/>
  <c r="J142" i="147"/>
  <c r="I142" i="147"/>
  <c r="W139" i="147"/>
  <c r="C35" i="108" s="1"/>
  <c r="E35" i="108" s="1"/>
  <c r="Q144" i="147"/>
  <c r="R143" i="147"/>
  <c r="O183" i="147" s="1"/>
  <c r="P183" i="147" s="1"/>
  <c r="X30" i="123"/>
  <c r="AA30" i="123" s="1"/>
  <c r="C141" i="147"/>
  <c r="F181" i="147" s="1"/>
  <c r="G181" i="147" s="1"/>
  <c r="B142" i="147"/>
  <c r="G144" i="147"/>
  <c r="H143" i="147"/>
  <c r="I183" i="147" s="1"/>
  <c r="J183" i="147" s="1"/>
  <c r="S142" i="147"/>
  <c r="T142" i="147"/>
  <c r="AH16" i="20"/>
  <c r="AI16" i="20" s="1"/>
  <c r="AH30" i="20"/>
  <c r="AJ30" i="20" s="1"/>
  <c r="AH26" i="20"/>
  <c r="AJ26" i="20" s="1"/>
  <c r="AH22" i="20"/>
  <c r="AI22" i="20" s="1"/>
  <c r="AH18" i="20"/>
  <c r="AJ18" i="20" s="1"/>
  <c r="AH29" i="20"/>
  <c r="AJ29" i="20" s="1"/>
  <c r="AH24" i="20"/>
  <c r="AI24" i="20" s="1"/>
  <c r="AH21" i="20"/>
  <c r="AJ21" i="20" s="1"/>
  <c r="AH28" i="20"/>
  <c r="AH25" i="20"/>
  <c r="AH20" i="20"/>
  <c r="AH27" i="20"/>
  <c r="AH23" i="20"/>
  <c r="AH19" i="20"/>
  <c r="AH13" i="20"/>
  <c r="AH15" i="20"/>
  <c r="V31" i="20"/>
  <c r="AH17" i="20"/>
  <c r="AH14" i="20"/>
  <c r="AS30" i="123"/>
  <c r="D100" i="108"/>
  <c r="E100" i="108" s="1"/>
  <c r="D99" i="108"/>
  <c r="E99" i="108" s="1"/>
  <c r="E111" i="108"/>
  <c r="F111" i="108"/>
  <c r="D95" i="108"/>
  <c r="F95" i="108" s="1"/>
  <c r="O111" i="108"/>
  <c r="N111" i="108"/>
  <c r="D106" i="108"/>
  <c r="E106" i="108" s="1"/>
  <c r="D101" i="108"/>
  <c r="E101" i="108" s="1"/>
  <c r="AD111" i="108"/>
  <c r="AE111" i="108"/>
  <c r="V75" i="108"/>
  <c r="T100" i="108"/>
  <c r="U100" i="108" s="1"/>
  <c r="T98" i="108"/>
  <c r="U98" i="108" s="1"/>
  <c r="V16" i="20"/>
  <c r="W16" i="20" s="1"/>
  <c r="AC110" i="108"/>
  <c r="AD110" i="108" s="1"/>
  <c r="V28" i="20"/>
  <c r="X28" i="20" s="1"/>
  <c r="AP31" i="123"/>
  <c r="AO31" i="123"/>
  <c r="T92" i="108"/>
  <c r="AN31" i="123"/>
  <c r="V19" i="20"/>
  <c r="X19" i="20" s="1"/>
  <c r="V13" i="20"/>
  <c r="X13" i="20" s="1"/>
  <c r="V15" i="20"/>
  <c r="W15" i="20" s="1"/>
  <c r="V23" i="20"/>
  <c r="X23" i="20" s="1"/>
  <c r="V22" i="20"/>
  <c r="W22" i="20" s="1"/>
  <c r="V27" i="20"/>
  <c r="W27" i="20" s="1"/>
  <c r="V24" i="20"/>
  <c r="W24" i="20" s="1"/>
  <c r="V17" i="20"/>
  <c r="W17" i="20" s="1"/>
  <c r="D92" i="108"/>
  <c r="W31" i="123"/>
  <c r="X31" i="123"/>
  <c r="V31" i="123"/>
  <c r="V26" i="20"/>
  <c r="W26" i="20" s="1"/>
  <c r="V20" i="20"/>
  <c r="X20" i="20" s="1"/>
  <c r="AC92" i="108"/>
  <c r="M92" i="108"/>
  <c r="V14" i="20"/>
  <c r="W14" i="20" s="1"/>
  <c r="V21" i="20"/>
  <c r="W21" i="20" s="1"/>
  <c r="V12" i="20"/>
  <c r="V18" i="20"/>
  <c r="AH12" i="20"/>
  <c r="V29" i="20"/>
  <c r="V25" i="20"/>
  <c r="T99" i="108"/>
  <c r="V99" i="108" s="1"/>
  <c r="T107" i="108"/>
  <c r="U107" i="108" s="1"/>
  <c r="AC104" i="108"/>
  <c r="AE104" i="108" s="1"/>
  <c r="AC102" i="108"/>
  <c r="AD102" i="108" s="1"/>
  <c r="AC108" i="108"/>
  <c r="AE108" i="108" s="1"/>
  <c r="U93" i="108"/>
  <c r="V93" i="108"/>
  <c r="M97" i="108"/>
  <c r="N97" i="108" s="1"/>
  <c r="M103" i="108"/>
  <c r="N103" i="108" s="1"/>
  <c r="M102" i="108"/>
  <c r="O102" i="108" s="1"/>
  <c r="T95" i="108"/>
  <c r="U95" i="108" s="1"/>
  <c r="T96" i="108"/>
  <c r="U96" i="108" s="1"/>
  <c r="AC100" i="108"/>
  <c r="AE100" i="108" s="1"/>
  <c r="T101" i="108"/>
  <c r="U101" i="108" s="1"/>
  <c r="T105" i="108"/>
  <c r="U105" i="108" s="1"/>
  <c r="M101" i="108"/>
  <c r="N101" i="108" s="1"/>
  <c r="M104" i="108"/>
  <c r="N104" i="108" s="1"/>
  <c r="T102" i="108"/>
  <c r="U102" i="108" s="1"/>
  <c r="T103" i="108"/>
  <c r="U103" i="108" s="1"/>
  <c r="AC95" i="108"/>
  <c r="AD95" i="108" s="1"/>
  <c r="AC106" i="108"/>
  <c r="AD106" i="108" s="1"/>
  <c r="AC98" i="108"/>
  <c r="AE98" i="108" s="1"/>
  <c r="AC107" i="108"/>
  <c r="AD107" i="108" s="1"/>
  <c r="T97" i="108"/>
  <c r="V97" i="108" s="1"/>
  <c r="M105" i="108"/>
  <c r="N105" i="108" s="1"/>
  <c r="M93" i="108"/>
  <c r="O93" i="108" s="1"/>
  <c r="T94" i="108"/>
  <c r="V94" i="108" s="1"/>
  <c r="T104" i="108"/>
  <c r="V104" i="108" s="1"/>
  <c r="AC96" i="108"/>
  <c r="AE96" i="108" s="1"/>
  <c r="M94" i="108"/>
  <c r="M108" i="108"/>
  <c r="M110" i="108"/>
  <c r="M99" i="108"/>
  <c r="T110" i="108"/>
  <c r="AC97" i="108"/>
  <c r="M95" i="108"/>
  <c r="M107" i="108"/>
  <c r="M96" i="108"/>
  <c r="T106" i="108"/>
  <c r="AC94" i="108"/>
  <c r="AC103" i="108"/>
  <c r="AC105" i="108"/>
  <c r="AC93" i="108"/>
  <c r="T109" i="108"/>
  <c r="M109" i="108"/>
  <c r="M98" i="108"/>
  <c r="M100" i="108"/>
  <c r="M106" i="108"/>
  <c r="T108" i="108"/>
  <c r="AC99" i="108"/>
  <c r="AC109" i="108"/>
  <c r="AC101" i="108"/>
  <c r="D93" i="108"/>
  <c r="D102" i="108"/>
  <c r="D104" i="108"/>
  <c r="D97" i="108"/>
  <c r="D108" i="108"/>
  <c r="D105" i="108"/>
  <c r="D110" i="108"/>
  <c r="D98" i="108"/>
  <c r="D94" i="108"/>
  <c r="D107" i="108"/>
  <c r="D103" i="108"/>
  <c r="D96" i="108"/>
  <c r="D109" i="108"/>
  <c r="D184" i="108" l="1"/>
  <c r="V113" i="108"/>
  <c r="AE33" i="20"/>
  <c r="AG33" i="20" s="1"/>
  <c r="L40" i="20"/>
  <c r="S33" i="20"/>
  <c r="U33" i="20" s="1"/>
  <c r="V33" i="20" s="1"/>
  <c r="N35" i="108"/>
  <c r="AA35" i="20" s="1"/>
  <c r="AE114" i="108"/>
  <c r="L32" i="20"/>
  <c r="O115" i="108"/>
  <c r="H185" i="108"/>
  <c r="I185" i="108" s="1"/>
  <c r="J185" i="108" s="1"/>
  <c r="J77" i="108"/>
  <c r="W140" i="147"/>
  <c r="C36" i="108" s="1"/>
  <c r="E36" i="108" s="1"/>
  <c r="F36" i="108" s="1"/>
  <c r="V140" i="147"/>
  <c r="B36" i="108" s="1"/>
  <c r="D36" i="108" s="1"/>
  <c r="B81" i="108" s="1"/>
  <c r="E113" i="108"/>
  <c r="K37" i="20"/>
  <c r="L34" i="20"/>
  <c r="K34" i="20"/>
  <c r="G35" i="108"/>
  <c r="F35" i="108"/>
  <c r="Z115" i="108"/>
  <c r="K33" i="20"/>
  <c r="L33" i="20"/>
  <c r="F257" i="147"/>
  <c r="G257" i="147" s="1"/>
  <c r="D217" i="147"/>
  <c r="E217" i="147"/>
  <c r="K39" i="20"/>
  <c r="L39" i="20"/>
  <c r="L259" i="147"/>
  <c r="M259" i="147" s="1"/>
  <c r="O219" i="147"/>
  <c r="N219" i="147"/>
  <c r="AE113" i="108"/>
  <c r="L36" i="20"/>
  <c r="K36" i="20"/>
  <c r="W77" i="108"/>
  <c r="V77" i="108"/>
  <c r="W216" i="147"/>
  <c r="K36" i="108" s="1"/>
  <c r="G221" i="147"/>
  <c r="H220" i="147"/>
  <c r="F34" i="108"/>
  <c r="G34" i="108"/>
  <c r="O257" i="147"/>
  <c r="P257" i="147" s="1"/>
  <c r="T217" i="147"/>
  <c r="S217" i="147"/>
  <c r="AQ33" i="123"/>
  <c r="AH33" i="20"/>
  <c r="E79" i="108"/>
  <c r="H79" i="108" s="1"/>
  <c r="F79" i="108"/>
  <c r="V111" i="108"/>
  <c r="D35" i="108"/>
  <c r="D183" i="108"/>
  <c r="E183" i="108"/>
  <c r="V216" i="147"/>
  <c r="J36" i="108" s="1"/>
  <c r="I259" i="147"/>
  <c r="J259" i="147" s="1"/>
  <c r="I219" i="147"/>
  <c r="J219" i="147"/>
  <c r="O80" i="108"/>
  <c r="P80" i="108"/>
  <c r="S80" i="108" s="1"/>
  <c r="R218" i="147"/>
  <c r="Q219" i="147"/>
  <c r="K184" i="108"/>
  <c r="J184" i="108"/>
  <c r="R115" i="108"/>
  <c r="N34" i="108"/>
  <c r="O34" i="108"/>
  <c r="J116" i="108"/>
  <c r="K35" i="20"/>
  <c r="L35" i="20"/>
  <c r="U78" i="108"/>
  <c r="D78" i="108"/>
  <c r="G78" i="108" s="1"/>
  <c r="C78" i="108"/>
  <c r="R256" i="147"/>
  <c r="Y116" i="108" s="1"/>
  <c r="Z116" i="108" s="1"/>
  <c r="AB33" i="123"/>
  <c r="B219" i="147"/>
  <c r="C218" i="147"/>
  <c r="P79" i="108"/>
  <c r="O79" i="108"/>
  <c r="H150" i="108"/>
  <c r="I150" i="108" s="1"/>
  <c r="AG35" i="123"/>
  <c r="S115" i="108"/>
  <c r="M220" i="147"/>
  <c r="L221" i="147"/>
  <c r="D145" i="108"/>
  <c r="E145" i="108"/>
  <c r="V32" i="20"/>
  <c r="N92" i="108"/>
  <c r="F92" i="108"/>
  <c r="AH32" i="20"/>
  <c r="AJ32" i="20" s="1"/>
  <c r="T76" i="108"/>
  <c r="A83" i="108"/>
  <c r="AF31" i="20"/>
  <c r="AB30" i="123"/>
  <c r="AC30" i="123" s="1"/>
  <c r="AG31" i="20"/>
  <c r="R181" i="147"/>
  <c r="I117" i="108" s="1"/>
  <c r="J117" i="108" s="1"/>
  <c r="Q145" i="147"/>
  <c r="R144" i="147"/>
  <c r="O184" i="147" s="1"/>
  <c r="P184" i="147" s="1"/>
  <c r="I143" i="147"/>
  <c r="J143" i="147"/>
  <c r="G145" i="147"/>
  <c r="H144" i="147"/>
  <c r="I184" i="147" s="1"/>
  <c r="J184" i="147" s="1"/>
  <c r="L143" i="147"/>
  <c r="M142" i="147"/>
  <c r="L182" i="147" s="1"/>
  <c r="M182" i="147" s="1"/>
  <c r="D141" i="147"/>
  <c r="E141" i="147"/>
  <c r="B143" i="147"/>
  <c r="C142" i="147"/>
  <c r="F182" i="147" s="1"/>
  <c r="G182" i="147" s="1"/>
  <c r="R182" i="147" s="1"/>
  <c r="I118" i="108" s="1"/>
  <c r="J118" i="108" s="1"/>
  <c r="S143" i="147"/>
  <c r="T143" i="147"/>
  <c r="N141" i="147"/>
  <c r="O141" i="147"/>
  <c r="X12" i="20"/>
  <c r="J76" i="108"/>
  <c r="AJ22" i="20"/>
  <c r="AI30" i="20"/>
  <c r="AI21" i="20"/>
  <c r="AI26" i="20"/>
  <c r="AI29" i="20"/>
  <c r="AJ24" i="20"/>
  <c r="AI18" i="20"/>
  <c r="AJ16" i="20"/>
  <c r="F106" i="108"/>
  <c r="F100" i="108"/>
  <c r="AJ14" i="20"/>
  <c r="AI14" i="20"/>
  <c r="W31" i="20"/>
  <c r="X31" i="20"/>
  <c r="AI13" i="20"/>
  <c r="AJ13" i="20"/>
  <c r="AJ25" i="20"/>
  <c r="AI25" i="20"/>
  <c r="AJ17" i="20"/>
  <c r="AI17" i="20"/>
  <c r="AJ15" i="20"/>
  <c r="AI15" i="20"/>
  <c r="AI19" i="20"/>
  <c r="AJ19" i="20"/>
  <c r="AI28" i="20"/>
  <c r="AJ28" i="20"/>
  <c r="E95" i="108"/>
  <c r="F99" i="108"/>
  <c r="AI23" i="20"/>
  <c r="AJ23" i="20"/>
  <c r="AJ27" i="20"/>
  <c r="AI27" i="20"/>
  <c r="AI20" i="20"/>
  <c r="AJ20" i="20"/>
  <c r="F101" i="108"/>
  <c r="W30" i="20"/>
  <c r="X30" i="20"/>
  <c r="AE92" i="108"/>
  <c r="U92" i="108"/>
  <c r="X16" i="20"/>
  <c r="V98" i="108"/>
  <c r="W13" i="20"/>
  <c r="V100" i="108"/>
  <c r="AD104" i="108"/>
  <c r="W28" i="20"/>
  <c r="W20" i="20"/>
  <c r="AD108" i="108"/>
  <c r="AD92" i="108"/>
  <c r="X22" i="20"/>
  <c r="U99" i="108"/>
  <c r="AE110" i="108"/>
  <c r="V92" i="108"/>
  <c r="AD98" i="108"/>
  <c r="V107" i="108"/>
  <c r="E92" i="108"/>
  <c r="X17" i="20"/>
  <c r="W19" i="20"/>
  <c r="X14" i="20"/>
  <c r="W23" i="20"/>
  <c r="AQ31" i="123"/>
  <c r="X26" i="20"/>
  <c r="X24" i="20"/>
  <c r="X15" i="20"/>
  <c r="W12" i="20"/>
  <c r="X27" i="20"/>
  <c r="O92" i="108"/>
  <c r="Z31" i="123"/>
  <c r="Y31" i="123"/>
  <c r="X21" i="20"/>
  <c r="AA31" i="123"/>
  <c r="W29" i="20"/>
  <c r="X29" i="20"/>
  <c r="W18" i="20"/>
  <c r="X18" i="20"/>
  <c r="X25" i="20"/>
  <c r="W25" i="20"/>
  <c r="AJ12" i="20"/>
  <c r="AI12" i="20"/>
  <c r="AE102" i="108"/>
  <c r="O97" i="108"/>
  <c r="V95" i="108"/>
  <c r="U94" i="108"/>
  <c r="V101" i="108"/>
  <c r="V102" i="108"/>
  <c r="AE107" i="108"/>
  <c r="V96" i="108"/>
  <c r="O103" i="108"/>
  <c r="U97" i="108"/>
  <c r="AD96" i="108"/>
  <c r="V105" i="108"/>
  <c r="U104" i="108"/>
  <c r="V103" i="108"/>
  <c r="O101" i="108"/>
  <c r="N102" i="108"/>
  <c r="AE106" i="108"/>
  <c r="AE95" i="108"/>
  <c r="O104" i="108"/>
  <c r="AD100" i="108"/>
  <c r="N93" i="108"/>
  <c r="O105" i="108"/>
  <c r="E109" i="108"/>
  <c r="F109" i="108"/>
  <c r="F94" i="108"/>
  <c r="E94" i="108"/>
  <c r="F108" i="108"/>
  <c r="E108" i="108"/>
  <c r="AE109" i="108"/>
  <c r="AD109" i="108"/>
  <c r="AE99" i="108"/>
  <c r="AD99" i="108"/>
  <c r="N109" i="108"/>
  <c r="O109" i="108"/>
  <c r="AD94" i="108"/>
  <c r="AE94" i="108"/>
  <c r="N95" i="108"/>
  <c r="O95" i="108"/>
  <c r="AE97" i="108"/>
  <c r="AD97" i="108"/>
  <c r="N99" i="108"/>
  <c r="O99" i="108"/>
  <c r="F96" i="108"/>
  <c r="E96" i="108"/>
  <c r="F98" i="108"/>
  <c r="E98" i="108"/>
  <c r="E97" i="108"/>
  <c r="F97" i="108"/>
  <c r="F93" i="108"/>
  <c r="E93" i="108"/>
  <c r="O106" i="108"/>
  <c r="N106" i="108"/>
  <c r="AE93" i="108"/>
  <c r="AD93" i="108"/>
  <c r="O110" i="108"/>
  <c r="N110" i="108"/>
  <c r="E103" i="108"/>
  <c r="F103" i="108"/>
  <c r="F110" i="108"/>
  <c r="E110" i="108"/>
  <c r="F104" i="108"/>
  <c r="E104" i="108"/>
  <c r="O100" i="108"/>
  <c r="N100" i="108"/>
  <c r="AE105" i="108"/>
  <c r="AD105" i="108"/>
  <c r="U106" i="108"/>
  <c r="V106" i="108"/>
  <c r="O108" i="108"/>
  <c r="N108" i="108"/>
  <c r="E107" i="108"/>
  <c r="F107" i="108"/>
  <c r="E105" i="108"/>
  <c r="F105" i="108"/>
  <c r="F102" i="108"/>
  <c r="E102" i="108"/>
  <c r="AE101" i="108"/>
  <c r="AD101" i="108"/>
  <c r="U108" i="108"/>
  <c r="V108" i="108"/>
  <c r="O98" i="108"/>
  <c r="N98" i="108"/>
  <c r="V109" i="108"/>
  <c r="U109" i="108"/>
  <c r="AE103" i="108"/>
  <c r="AD103" i="108"/>
  <c r="O96" i="108"/>
  <c r="N96" i="108"/>
  <c r="N107" i="108"/>
  <c r="O107" i="108"/>
  <c r="V110" i="108"/>
  <c r="U110" i="108"/>
  <c r="O94" i="108"/>
  <c r="N94" i="108"/>
  <c r="K185" i="108" l="1"/>
  <c r="B186" i="108"/>
  <c r="C186" i="108" s="1"/>
  <c r="D186" i="108" s="1"/>
  <c r="G36" i="108"/>
  <c r="R36" i="123" s="1"/>
  <c r="AD30" i="123"/>
  <c r="T115" i="108"/>
  <c r="V115" i="108" s="1"/>
  <c r="L222" i="147"/>
  <c r="M222" i="147" s="1"/>
  <c r="M221" i="147"/>
  <c r="L36" i="108"/>
  <c r="G222" i="147"/>
  <c r="H222" i="147" s="1"/>
  <c r="H221" i="147"/>
  <c r="L260" i="147"/>
  <c r="M260" i="147" s="1"/>
  <c r="N220" i="147"/>
  <c r="O220" i="147"/>
  <c r="AK35" i="123"/>
  <c r="AN35" i="123" s="1"/>
  <c r="AM35" i="123"/>
  <c r="AP35" i="123" s="1"/>
  <c r="AL35" i="123"/>
  <c r="AO35" i="123" s="1"/>
  <c r="S79" i="108"/>
  <c r="E78" i="108"/>
  <c r="H78" i="108" s="1"/>
  <c r="F78" i="108"/>
  <c r="B116" i="108"/>
  <c r="O36" i="20"/>
  <c r="AD35" i="20"/>
  <c r="AF35" i="20" s="1"/>
  <c r="AE35" i="20"/>
  <c r="AG35" i="20" s="1"/>
  <c r="O258" i="147"/>
  <c r="P258" i="147" s="1"/>
  <c r="T218" i="147"/>
  <c r="S218" i="147"/>
  <c r="I79" i="108"/>
  <c r="B149" i="108"/>
  <c r="R34" i="123"/>
  <c r="C114" i="108"/>
  <c r="M36" i="108"/>
  <c r="W217" i="147"/>
  <c r="K37" i="108" s="1"/>
  <c r="M37" i="108" s="1"/>
  <c r="B150" i="108"/>
  <c r="C150" i="108" s="1"/>
  <c r="R35" i="123"/>
  <c r="C115" i="108"/>
  <c r="K117" i="108"/>
  <c r="L117" i="108"/>
  <c r="Q79" i="108"/>
  <c r="R79" i="108"/>
  <c r="AS33" i="123"/>
  <c r="AR33" i="123"/>
  <c r="B115" i="108"/>
  <c r="O35" i="20"/>
  <c r="V141" i="147"/>
  <c r="B37" i="108" s="1"/>
  <c r="K150" i="108"/>
  <c r="J150" i="108"/>
  <c r="F258" i="147"/>
  <c r="G258" i="147" s="1"/>
  <c r="E218" i="147"/>
  <c r="D218" i="147"/>
  <c r="AC33" i="123"/>
  <c r="AD33" i="123"/>
  <c r="H149" i="108"/>
  <c r="AG34" i="123"/>
  <c r="S114" i="108"/>
  <c r="B80" i="108"/>
  <c r="B185" i="108"/>
  <c r="C185" i="108" s="1"/>
  <c r="C81" i="108"/>
  <c r="D81" i="108"/>
  <c r="G81" i="108" s="1"/>
  <c r="B114" i="108"/>
  <c r="O34" i="20"/>
  <c r="X33" i="20"/>
  <c r="W33" i="20"/>
  <c r="V217" i="147"/>
  <c r="J37" i="108" s="1"/>
  <c r="L37" i="108" s="1"/>
  <c r="B151" i="108"/>
  <c r="C151" i="108" s="1"/>
  <c r="C116" i="108"/>
  <c r="R219" i="147"/>
  <c r="Q220" i="147"/>
  <c r="K118" i="108"/>
  <c r="L118" i="108"/>
  <c r="W32" i="20"/>
  <c r="B220" i="147"/>
  <c r="C219" i="147"/>
  <c r="AA116" i="108"/>
  <c r="AB116" i="108"/>
  <c r="W78" i="108"/>
  <c r="V78" i="108"/>
  <c r="K116" i="108"/>
  <c r="L116" i="108"/>
  <c r="AA34" i="20"/>
  <c r="R114" i="108"/>
  <c r="Q80" i="108"/>
  <c r="T80" i="108" s="1"/>
  <c r="R80" i="108"/>
  <c r="AI33" i="20"/>
  <c r="AJ33" i="20"/>
  <c r="I260" i="147"/>
  <c r="J260" i="147" s="1"/>
  <c r="J220" i="147"/>
  <c r="I220" i="147"/>
  <c r="R257" i="147"/>
  <c r="Y117" i="108" s="1"/>
  <c r="Z117" i="108" s="1"/>
  <c r="AA115" i="108"/>
  <c r="AB115" i="108"/>
  <c r="X32" i="20"/>
  <c r="AI32" i="20"/>
  <c r="A84" i="108"/>
  <c r="U76" i="108"/>
  <c r="AH31" i="20"/>
  <c r="N142" i="147"/>
  <c r="O142" i="147"/>
  <c r="C143" i="147"/>
  <c r="F183" i="147" s="1"/>
  <c r="G183" i="147" s="1"/>
  <c r="B144" i="147"/>
  <c r="M143" i="147"/>
  <c r="L183" i="147" s="1"/>
  <c r="M183" i="147" s="1"/>
  <c r="L144" i="147"/>
  <c r="W141" i="147"/>
  <c r="C37" i="108" s="1"/>
  <c r="J144" i="147"/>
  <c r="I144" i="147"/>
  <c r="S144" i="147"/>
  <c r="T144" i="147"/>
  <c r="E142" i="147"/>
  <c r="D142" i="147"/>
  <c r="V142" i="147" s="1"/>
  <c r="B38" i="108" s="1"/>
  <c r="D38" i="108" s="1"/>
  <c r="G146" i="147"/>
  <c r="H146" i="147" s="1"/>
  <c r="I186" i="147" s="1"/>
  <c r="J186" i="147" s="1"/>
  <c r="H145" i="147"/>
  <c r="I185" i="147" s="1"/>
  <c r="J185" i="147" s="1"/>
  <c r="Q146" i="147"/>
  <c r="R146" i="147" s="1"/>
  <c r="O186" i="147" s="1"/>
  <c r="P186" i="147" s="1"/>
  <c r="R145" i="147"/>
  <c r="O185" i="147" s="1"/>
  <c r="P185" i="147" s="1"/>
  <c r="AS31" i="123"/>
  <c r="AR31" i="123"/>
  <c r="AB31" i="123"/>
  <c r="E186" i="108" l="1"/>
  <c r="R258" i="147"/>
  <c r="Y118" i="108" s="1"/>
  <c r="Z118" i="108" s="1"/>
  <c r="AA118" i="108" s="1"/>
  <c r="U115" i="108"/>
  <c r="D116" i="108"/>
  <c r="F116" i="108" s="1"/>
  <c r="AC116" i="108"/>
  <c r="AD116" i="108" s="1"/>
  <c r="V218" i="147"/>
  <c r="J38" i="108" s="1"/>
  <c r="L38" i="108" s="1"/>
  <c r="N83" i="108" s="1"/>
  <c r="M117" i="108"/>
  <c r="N117" i="108" s="1"/>
  <c r="AH35" i="20"/>
  <c r="AI35" i="20" s="1"/>
  <c r="I78" i="108"/>
  <c r="K78" i="108" s="1"/>
  <c r="M118" i="108"/>
  <c r="N118" i="108" s="1"/>
  <c r="W218" i="147"/>
  <c r="K38" i="108" s="1"/>
  <c r="M38" i="108" s="1"/>
  <c r="O38" i="108" s="1"/>
  <c r="C220" i="147"/>
  <c r="B221" i="147"/>
  <c r="O259" i="147"/>
  <c r="P259" i="147" s="1"/>
  <c r="T219" i="147"/>
  <c r="S219" i="147"/>
  <c r="I149" i="108"/>
  <c r="AA117" i="108"/>
  <c r="AB117" i="108"/>
  <c r="E81" i="108"/>
  <c r="H81" i="108" s="1"/>
  <c r="F81" i="108"/>
  <c r="T79" i="108"/>
  <c r="V35" i="123"/>
  <c r="Y35" i="123" s="1"/>
  <c r="X35" i="123"/>
  <c r="AA35" i="123" s="1"/>
  <c r="W35" i="123"/>
  <c r="Z35" i="123" s="1"/>
  <c r="N36" i="108"/>
  <c r="O36" i="108"/>
  <c r="C149" i="108"/>
  <c r="I261" i="147"/>
  <c r="J261" i="147" s="1"/>
  <c r="J221" i="147"/>
  <c r="I221" i="147"/>
  <c r="L261" i="147"/>
  <c r="M261" i="147" s="1"/>
  <c r="O221" i="147"/>
  <c r="N221" i="147"/>
  <c r="M116" i="108"/>
  <c r="X34" i="123"/>
  <c r="AA34" i="123" s="1"/>
  <c r="W34" i="123"/>
  <c r="V34" i="123"/>
  <c r="B83" i="108"/>
  <c r="B188" i="108"/>
  <c r="C188" i="108" s="1"/>
  <c r="W142" i="147"/>
  <c r="C38" i="108" s="1"/>
  <c r="E38" i="108" s="1"/>
  <c r="W36" i="123"/>
  <c r="Z36" i="123" s="1"/>
  <c r="X36" i="123"/>
  <c r="AA36" i="123" s="1"/>
  <c r="V36" i="123"/>
  <c r="Y36" i="123" s="1"/>
  <c r="N82" i="108"/>
  <c r="H187" i="108"/>
  <c r="I187" i="108" s="1"/>
  <c r="R34" i="20"/>
  <c r="S34" i="20"/>
  <c r="T114" i="108"/>
  <c r="D37" i="108"/>
  <c r="D150" i="108"/>
  <c r="E150" i="108"/>
  <c r="D114" i="108"/>
  <c r="K79" i="108"/>
  <c r="J79" i="108"/>
  <c r="R36" i="20"/>
  <c r="T36" i="20" s="1"/>
  <c r="S36" i="20"/>
  <c r="U36" i="20" s="1"/>
  <c r="I262" i="147"/>
  <c r="J262" i="147" s="1"/>
  <c r="I222" i="147"/>
  <c r="J222" i="147"/>
  <c r="L262" i="147"/>
  <c r="M262" i="147" s="1"/>
  <c r="O222" i="147"/>
  <c r="N222" i="147"/>
  <c r="C80" i="108"/>
  <c r="D80" i="108"/>
  <c r="G80" i="108" s="1"/>
  <c r="D115" i="108"/>
  <c r="N81" i="108"/>
  <c r="H186" i="108"/>
  <c r="I186" i="108" s="1"/>
  <c r="E37" i="108"/>
  <c r="AC115" i="108"/>
  <c r="U80" i="108"/>
  <c r="AE34" i="20"/>
  <c r="AD34" i="20"/>
  <c r="F259" i="147"/>
  <c r="G259" i="147" s="1"/>
  <c r="E219" i="147"/>
  <c r="D219" i="147"/>
  <c r="Q221" i="147"/>
  <c r="R220" i="147"/>
  <c r="D151" i="108"/>
  <c r="E151" i="108"/>
  <c r="D185" i="108"/>
  <c r="E185" i="108"/>
  <c r="AK34" i="123"/>
  <c r="AM34" i="123"/>
  <c r="AL34" i="123"/>
  <c r="AO34" i="123" s="1"/>
  <c r="R35" i="20"/>
  <c r="T35" i="20" s="1"/>
  <c r="S35" i="20"/>
  <c r="U35" i="20" s="1"/>
  <c r="N37" i="108"/>
  <c r="O37" i="108"/>
  <c r="AQ35" i="123"/>
  <c r="W76" i="108"/>
  <c r="V76" i="108"/>
  <c r="A85" i="108"/>
  <c r="AI31" i="20"/>
  <c r="AJ31" i="20"/>
  <c r="R183" i="147"/>
  <c r="I119" i="108" s="1"/>
  <c r="J119" i="108" s="1"/>
  <c r="I145" i="147"/>
  <c r="J145" i="147"/>
  <c r="B145" i="147"/>
  <c r="C144" i="147"/>
  <c r="F184" i="147" s="1"/>
  <c r="G184" i="147" s="1"/>
  <c r="I146" i="147"/>
  <c r="J146" i="147"/>
  <c r="D143" i="147"/>
  <c r="E143" i="147"/>
  <c r="S145" i="147"/>
  <c r="T145" i="147"/>
  <c r="L145" i="147"/>
  <c r="M144" i="147"/>
  <c r="L184" i="147" s="1"/>
  <c r="M184" i="147" s="1"/>
  <c r="S146" i="147"/>
  <c r="T146" i="147"/>
  <c r="N143" i="147"/>
  <c r="O143" i="147"/>
  <c r="AD31" i="123"/>
  <c r="AC31" i="123"/>
  <c r="AB118" i="108" l="1"/>
  <c r="AC118" i="108" s="1"/>
  <c r="AD118" i="108" s="1"/>
  <c r="H188" i="108"/>
  <c r="I188" i="108" s="1"/>
  <c r="J188" i="108" s="1"/>
  <c r="AE116" i="108"/>
  <c r="V36" i="20"/>
  <c r="X36" i="20" s="1"/>
  <c r="E116" i="108"/>
  <c r="V35" i="20"/>
  <c r="X35" i="20" s="1"/>
  <c r="J78" i="108"/>
  <c r="N38" i="108"/>
  <c r="R118" i="108" s="1"/>
  <c r="O117" i="108"/>
  <c r="V219" i="147"/>
  <c r="J39" i="108" s="1"/>
  <c r="L39" i="108" s="1"/>
  <c r="N84" i="108" s="1"/>
  <c r="AJ35" i="20"/>
  <c r="O118" i="108"/>
  <c r="AC117" i="108"/>
  <c r="AD117" i="108" s="1"/>
  <c r="R259" i="147"/>
  <c r="Y119" i="108" s="1"/>
  <c r="Z119" i="108" s="1"/>
  <c r="AB119" i="108" s="1"/>
  <c r="AN34" i="123"/>
  <c r="P81" i="108"/>
  <c r="O81" i="108"/>
  <c r="C83" i="108"/>
  <c r="D83" i="108"/>
  <c r="G83" i="108" s="1"/>
  <c r="AF34" i="20"/>
  <c r="AE115" i="108"/>
  <c r="AD115" i="108"/>
  <c r="E115" i="108"/>
  <c r="F115" i="108"/>
  <c r="F114" i="108"/>
  <c r="E114" i="108"/>
  <c r="U34" i="20"/>
  <c r="AB36" i="123"/>
  <c r="Y34" i="123"/>
  <c r="O83" i="108"/>
  <c r="P83" i="108"/>
  <c r="S83" i="108" s="1"/>
  <c r="H151" i="108"/>
  <c r="AG36" i="123"/>
  <c r="S116" i="108"/>
  <c r="H153" i="108"/>
  <c r="I153" i="108" s="1"/>
  <c r="AG38" i="123"/>
  <c r="S118" i="108"/>
  <c r="U79" i="108"/>
  <c r="W219" i="147"/>
  <c r="K39" i="108" s="1"/>
  <c r="AG34" i="20"/>
  <c r="T34" i="20"/>
  <c r="G38" i="108"/>
  <c r="F38" i="108"/>
  <c r="Z34" i="123"/>
  <c r="AA36" i="20"/>
  <c r="R116" i="108"/>
  <c r="AB35" i="123"/>
  <c r="J149" i="108"/>
  <c r="K149" i="108"/>
  <c r="B222" i="147"/>
  <c r="C222" i="147" s="1"/>
  <c r="C221" i="147"/>
  <c r="K119" i="108"/>
  <c r="L119" i="108"/>
  <c r="AR35" i="123"/>
  <c r="AS35" i="123"/>
  <c r="Q222" i="147"/>
  <c r="R222" i="147" s="1"/>
  <c r="R221" i="147"/>
  <c r="E80" i="108"/>
  <c r="H80" i="108" s="1"/>
  <c r="F80" i="108"/>
  <c r="P82" i="108"/>
  <c r="S82" i="108" s="1"/>
  <c r="O82" i="108"/>
  <c r="K188" i="108"/>
  <c r="H152" i="108"/>
  <c r="I152" i="108" s="1"/>
  <c r="AG37" i="123"/>
  <c r="S117" i="108"/>
  <c r="AA37" i="20"/>
  <c r="R117" i="108"/>
  <c r="AP34" i="123"/>
  <c r="O260" i="147"/>
  <c r="P260" i="147" s="1"/>
  <c r="S220" i="147"/>
  <c r="T220" i="147"/>
  <c r="V80" i="108"/>
  <c r="W80" i="108"/>
  <c r="F37" i="108"/>
  <c r="G37" i="108"/>
  <c r="J186" i="108"/>
  <c r="K186" i="108"/>
  <c r="B82" i="108"/>
  <c r="B187" i="108"/>
  <c r="C187" i="108" s="1"/>
  <c r="U114" i="108"/>
  <c r="V114" i="108"/>
  <c r="J187" i="108"/>
  <c r="K187" i="108"/>
  <c r="D188" i="108"/>
  <c r="E188" i="108"/>
  <c r="N116" i="108"/>
  <c r="O116" i="108"/>
  <c r="D149" i="108"/>
  <c r="E149" i="108"/>
  <c r="I81" i="108"/>
  <c r="F260" i="147"/>
  <c r="G260" i="147" s="1"/>
  <c r="D220" i="147"/>
  <c r="E220" i="147"/>
  <c r="A86" i="108"/>
  <c r="R184" i="147"/>
  <c r="I120" i="108" s="1"/>
  <c r="J120" i="108" s="1"/>
  <c r="D144" i="147"/>
  <c r="E144" i="147"/>
  <c r="L146" i="147"/>
  <c r="M146" i="147" s="1"/>
  <c r="L186" i="147" s="1"/>
  <c r="M186" i="147" s="1"/>
  <c r="M145" i="147"/>
  <c r="L185" i="147" s="1"/>
  <c r="M185" i="147" s="1"/>
  <c r="V143" i="147"/>
  <c r="B39" i="108" s="1"/>
  <c r="B146" i="147"/>
  <c r="C146" i="147" s="1"/>
  <c r="F186" i="147" s="1"/>
  <c r="G186" i="147" s="1"/>
  <c r="C145" i="147"/>
  <c r="F185" i="147" s="1"/>
  <c r="G185" i="147" s="1"/>
  <c r="N144" i="147"/>
  <c r="O144" i="147"/>
  <c r="W143" i="147"/>
  <c r="C39" i="108" s="1"/>
  <c r="F27" i="20"/>
  <c r="G27" i="20"/>
  <c r="D25" i="72"/>
  <c r="C27" i="123"/>
  <c r="C23" i="92"/>
  <c r="C25" i="72"/>
  <c r="W35" i="20" l="1"/>
  <c r="W36" i="20"/>
  <c r="AA38" i="20"/>
  <c r="AD38" i="20" s="1"/>
  <c r="AF38" i="20" s="1"/>
  <c r="AE118" i="108"/>
  <c r="AE117" i="108"/>
  <c r="H189" i="108"/>
  <c r="I189" i="108" s="1"/>
  <c r="J189" i="108" s="1"/>
  <c r="W220" i="147"/>
  <c r="K40" i="108" s="1"/>
  <c r="M40" i="108" s="1"/>
  <c r="N40" i="108" s="1"/>
  <c r="R260" i="147"/>
  <c r="Y120" i="108" s="1"/>
  <c r="Z120" i="108" s="1"/>
  <c r="AA120" i="108" s="1"/>
  <c r="AA119" i="108"/>
  <c r="AC119" i="108" s="1"/>
  <c r="K120" i="108"/>
  <c r="L120" i="108"/>
  <c r="I151" i="108"/>
  <c r="J81" i="108"/>
  <c r="K81" i="108"/>
  <c r="C82" i="108"/>
  <c r="D82" i="108"/>
  <c r="G82" i="108" s="1"/>
  <c r="B152" i="108"/>
  <c r="R37" i="123"/>
  <c r="C117" i="108"/>
  <c r="AD37" i="20"/>
  <c r="AF37" i="20" s="1"/>
  <c r="AE37" i="20"/>
  <c r="AG37" i="20" s="1"/>
  <c r="Q82" i="108"/>
  <c r="T82" i="108" s="1"/>
  <c r="R82" i="108"/>
  <c r="O261" i="147"/>
  <c r="P261" i="147" s="1"/>
  <c r="S221" i="147"/>
  <c r="T221" i="147"/>
  <c r="F261" i="147"/>
  <c r="G261" i="147" s="1"/>
  <c r="D221" i="147"/>
  <c r="E221" i="147"/>
  <c r="AD36" i="20"/>
  <c r="AE36" i="20"/>
  <c r="B153" i="108"/>
  <c r="C153" i="108" s="1"/>
  <c r="R38" i="123"/>
  <c r="C118" i="108"/>
  <c r="AD36" i="123"/>
  <c r="AC36" i="123"/>
  <c r="AH34" i="20"/>
  <c r="E83" i="108"/>
  <c r="H83" i="108" s="1"/>
  <c r="F83" i="108"/>
  <c r="D187" i="108"/>
  <c r="E187" i="108"/>
  <c r="J152" i="108"/>
  <c r="K152" i="108"/>
  <c r="W79" i="108"/>
  <c r="V79" i="108"/>
  <c r="K153" i="108"/>
  <c r="J153" i="108"/>
  <c r="AB34" i="123"/>
  <c r="E39" i="108"/>
  <c r="B117" i="108"/>
  <c r="O37" i="20"/>
  <c r="T117" i="108"/>
  <c r="O262" i="147"/>
  <c r="P262" i="147" s="1"/>
  <c r="T222" i="147"/>
  <c r="S222" i="147"/>
  <c r="M119" i="108"/>
  <c r="F262" i="147"/>
  <c r="G262" i="147" s="1"/>
  <c r="E222" i="147"/>
  <c r="W222" i="147" s="1"/>
  <c r="D222" i="147"/>
  <c r="AC35" i="123"/>
  <c r="AD35" i="123"/>
  <c r="T118" i="108"/>
  <c r="T116" i="108"/>
  <c r="Q83" i="108"/>
  <c r="T83" i="108" s="1"/>
  <c r="R83" i="108"/>
  <c r="AQ34" i="123"/>
  <c r="O38" i="20"/>
  <c r="B118" i="108"/>
  <c r="S81" i="108"/>
  <c r="D39" i="108"/>
  <c r="V220" i="147"/>
  <c r="J40" i="108" s="1"/>
  <c r="AL37" i="123"/>
  <c r="AO37" i="123" s="1"/>
  <c r="AM37" i="123"/>
  <c r="AP37" i="123" s="1"/>
  <c r="AK37" i="123"/>
  <c r="AN37" i="123" s="1"/>
  <c r="I80" i="108"/>
  <c r="M39" i="108"/>
  <c r="AK38" i="123"/>
  <c r="AN38" i="123" s="1"/>
  <c r="AL38" i="123"/>
  <c r="AO38" i="123" s="1"/>
  <c r="AM38" i="123"/>
  <c r="AP38" i="123" s="1"/>
  <c r="AK36" i="123"/>
  <c r="AM36" i="123"/>
  <c r="AL36" i="123"/>
  <c r="AO36" i="123" s="1"/>
  <c r="V34" i="20"/>
  <c r="P84" i="108"/>
  <c r="S84" i="108" s="1"/>
  <c r="O84" i="108"/>
  <c r="Q81" i="108"/>
  <c r="R81" i="108"/>
  <c r="R185" i="147"/>
  <c r="I121" i="108" s="1"/>
  <c r="R186" i="147"/>
  <c r="N145" i="147"/>
  <c r="O145" i="147"/>
  <c r="O146" i="147"/>
  <c r="N146" i="147"/>
  <c r="D146" i="147"/>
  <c r="E146" i="147"/>
  <c r="W144" i="147"/>
  <c r="C40" i="108" s="1"/>
  <c r="E40" i="108" s="1"/>
  <c r="D145" i="147"/>
  <c r="E145" i="147"/>
  <c r="V144" i="147"/>
  <c r="B40" i="108" s="1"/>
  <c r="D40" i="108" s="1"/>
  <c r="I27" i="123"/>
  <c r="H27" i="123"/>
  <c r="G27" i="123"/>
  <c r="G28" i="20"/>
  <c r="F28" i="20"/>
  <c r="E25" i="72"/>
  <c r="G25" i="72" s="1"/>
  <c r="D26" i="72"/>
  <c r="C28" i="123"/>
  <c r="C26" i="72"/>
  <c r="C24" i="92"/>
  <c r="E23" i="92"/>
  <c r="D23" i="92"/>
  <c r="R262" i="147" l="1"/>
  <c r="K189" i="108"/>
  <c r="AE38" i="20"/>
  <c r="AG38" i="20" s="1"/>
  <c r="AH38" i="20" s="1"/>
  <c r="AJ38" i="20" s="1"/>
  <c r="AB120" i="108"/>
  <c r="AC120" i="108" s="1"/>
  <c r="M120" i="108"/>
  <c r="O120" i="108" s="1"/>
  <c r="O40" i="108"/>
  <c r="H155" i="108" s="1"/>
  <c r="I155" i="108" s="1"/>
  <c r="V221" i="147"/>
  <c r="J41" i="108" s="1"/>
  <c r="L41" i="108" s="1"/>
  <c r="H191" i="108" s="1"/>
  <c r="AH37" i="20"/>
  <c r="AJ37" i="20" s="1"/>
  <c r="I83" i="108"/>
  <c r="J83" i="108" s="1"/>
  <c r="U82" i="108"/>
  <c r="W82" i="108" s="1"/>
  <c r="G39" i="108"/>
  <c r="F39" i="108"/>
  <c r="E153" i="108"/>
  <c r="D153" i="108"/>
  <c r="T81" i="108"/>
  <c r="AP36" i="123"/>
  <c r="AQ38" i="123"/>
  <c r="N39" i="108"/>
  <c r="O39" i="108"/>
  <c r="AQ37" i="123"/>
  <c r="S37" i="20"/>
  <c r="R37" i="20"/>
  <c r="S120" i="108"/>
  <c r="R261" i="147"/>
  <c r="Y121" i="108" s="1"/>
  <c r="W37" i="123"/>
  <c r="X37" i="123"/>
  <c r="AA37" i="123" s="1"/>
  <c r="V37" i="123"/>
  <c r="E82" i="108"/>
  <c r="H82" i="108" s="1"/>
  <c r="F82" i="108"/>
  <c r="N120" i="108"/>
  <c r="B85" i="108"/>
  <c r="B190" i="108"/>
  <c r="C190" i="108" s="1"/>
  <c r="L40" i="108"/>
  <c r="J42" i="108"/>
  <c r="D117" i="108"/>
  <c r="Q84" i="108"/>
  <c r="T84" i="108" s="1"/>
  <c r="R84" i="108"/>
  <c r="W34" i="20"/>
  <c r="X34" i="20"/>
  <c r="AN36" i="123"/>
  <c r="B84" i="108"/>
  <c r="B189" i="108"/>
  <c r="C189" i="108" s="1"/>
  <c r="AS34" i="123"/>
  <c r="AR34" i="123"/>
  <c r="V116" i="108"/>
  <c r="U116" i="108"/>
  <c r="AA40" i="20"/>
  <c r="R120" i="108"/>
  <c r="AC34" i="123"/>
  <c r="AD34" i="123"/>
  <c r="K83" i="108"/>
  <c r="AI34" i="20"/>
  <c r="AJ34" i="20"/>
  <c r="D118" i="108"/>
  <c r="AG36" i="20"/>
  <c r="AE119" i="108"/>
  <c r="AD119" i="108"/>
  <c r="C152" i="108"/>
  <c r="K151" i="108"/>
  <c r="J151" i="108"/>
  <c r="K80" i="108"/>
  <c r="J80" i="108"/>
  <c r="G40" i="108"/>
  <c r="F40" i="108"/>
  <c r="J121" i="108"/>
  <c r="I122" i="108"/>
  <c r="R38" i="20"/>
  <c r="T38" i="20" s="1"/>
  <c r="S38" i="20"/>
  <c r="U38" i="20" s="1"/>
  <c r="U83" i="108"/>
  <c r="V118" i="108"/>
  <c r="U118" i="108"/>
  <c r="V222" i="147"/>
  <c r="O119" i="108"/>
  <c r="N119" i="108"/>
  <c r="V117" i="108"/>
  <c r="U117" i="108"/>
  <c r="W38" i="123"/>
  <c r="Z38" i="123" s="1"/>
  <c r="X38" i="123"/>
  <c r="AA38" i="123" s="1"/>
  <c r="V38" i="123"/>
  <c r="Y38" i="123" s="1"/>
  <c r="AF36" i="20"/>
  <c r="W221" i="147"/>
  <c r="K41" i="108" s="1"/>
  <c r="W145" i="147"/>
  <c r="C41" i="108" s="1"/>
  <c r="V145" i="147"/>
  <c r="B41" i="108" s="1"/>
  <c r="D41" i="108" s="1"/>
  <c r="W146" i="147"/>
  <c r="V146" i="147"/>
  <c r="G29" i="20"/>
  <c r="F29" i="20"/>
  <c r="I28" i="123"/>
  <c r="H28" i="123"/>
  <c r="G28" i="123"/>
  <c r="F25" i="72"/>
  <c r="D27" i="72"/>
  <c r="C29" i="123"/>
  <c r="I26" i="20"/>
  <c r="H26" i="20"/>
  <c r="E26" i="72"/>
  <c r="F26" i="72" s="1"/>
  <c r="C27" i="72"/>
  <c r="C25" i="92"/>
  <c r="E24" i="92"/>
  <c r="D24" i="92"/>
  <c r="AG40" i="123" l="1"/>
  <c r="AL40" i="123" s="1"/>
  <c r="AO40" i="123" s="1"/>
  <c r="AI37" i="20"/>
  <c r="N86" i="108"/>
  <c r="P86" i="108" s="1"/>
  <c r="S86" i="108" s="1"/>
  <c r="V82" i="108"/>
  <c r="AI38" i="20"/>
  <c r="T120" i="108"/>
  <c r="U120" i="108" s="1"/>
  <c r="AB38" i="123"/>
  <c r="AD38" i="123" s="1"/>
  <c r="V38" i="20"/>
  <c r="W38" i="20" s="1"/>
  <c r="U84" i="108"/>
  <c r="V84" i="108" s="1"/>
  <c r="AS37" i="123"/>
  <c r="AR37" i="123"/>
  <c r="AS38" i="123"/>
  <c r="AR38" i="123"/>
  <c r="M41" i="108"/>
  <c r="K42" i="108"/>
  <c r="V83" i="108"/>
  <c r="W83" i="108"/>
  <c r="F118" i="108"/>
  <c r="E118" i="108"/>
  <c r="N85" i="108"/>
  <c r="H190" i="108"/>
  <c r="I190" i="108" s="1"/>
  <c r="L42" i="108"/>
  <c r="Y37" i="123"/>
  <c r="U37" i="20"/>
  <c r="I191" i="108"/>
  <c r="B155" i="108"/>
  <c r="C155" i="108" s="1"/>
  <c r="R40" i="123"/>
  <c r="C120" i="108"/>
  <c r="T37" i="20"/>
  <c r="B86" i="108"/>
  <c r="B191" i="108"/>
  <c r="K121" i="108"/>
  <c r="K122" i="108" s="1"/>
  <c r="L121" i="108"/>
  <c r="J122" i="108"/>
  <c r="D42" i="108"/>
  <c r="AQ36" i="123"/>
  <c r="E190" i="108"/>
  <c r="D190" i="108"/>
  <c r="J155" i="108"/>
  <c r="K155" i="108"/>
  <c r="H154" i="108"/>
  <c r="AG39" i="123"/>
  <c r="S119" i="108"/>
  <c r="B119" i="108"/>
  <c r="O39" i="20"/>
  <c r="AE120" i="108"/>
  <c r="AD120" i="108"/>
  <c r="D84" i="108"/>
  <c r="G84" i="108" s="1"/>
  <c r="C84" i="108"/>
  <c r="E41" i="108"/>
  <c r="C42" i="108"/>
  <c r="AH36" i="20"/>
  <c r="O40" i="20"/>
  <c r="B120" i="108"/>
  <c r="E152" i="108"/>
  <c r="D152" i="108"/>
  <c r="AE40" i="20"/>
  <c r="AG40" i="20" s="1"/>
  <c r="AD40" i="20"/>
  <c r="AF40" i="20" s="1"/>
  <c r="E189" i="108"/>
  <c r="D189" i="108"/>
  <c r="F117" i="108"/>
  <c r="E117" i="108"/>
  <c r="C85" i="108"/>
  <c r="D85" i="108"/>
  <c r="G85" i="108" s="1"/>
  <c r="I82" i="108"/>
  <c r="Z37" i="123"/>
  <c r="Z121" i="108"/>
  <c r="Y122" i="108"/>
  <c r="B42" i="108"/>
  <c r="AA39" i="20"/>
  <c r="R119" i="108"/>
  <c r="B154" i="108"/>
  <c r="R39" i="123"/>
  <c r="C119" i="108"/>
  <c r="U81" i="108"/>
  <c r="G30" i="20"/>
  <c r="F30" i="20"/>
  <c r="I29" i="123"/>
  <c r="H29" i="123"/>
  <c r="G29" i="123"/>
  <c r="J26" i="20"/>
  <c r="C30" i="123"/>
  <c r="I27" i="20"/>
  <c r="H27" i="20"/>
  <c r="D28" i="72"/>
  <c r="G26" i="72"/>
  <c r="E27" i="72"/>
  <c r="F27" i="72" s="1"/>
  <c r="D25" i="92"/>
  <c r="E25" i="92"/>
  <c r="C26" i="92"/>
  <c r="C28" i="72"/>
  <c r="O86" i="108" l="1"/>
  <c r="AM40" i="123"/>
  <c r="AP40" i="123" s="1"/>
  <c r="AK40" i="123"/>
  <c r="AN40" i="123" s="1"/>
  <c r="W84" i="108"/>
  <c r="X38" i="20"/>
  <c r="AC38" i="123"/>
  <c r="H192" i="108"/>
  <c r="AH40" i="20"/>
  <c r="AJ40" i="20" s="1"/>
  <c r="V120" i="108"/>
  <c r="E84" i="108"/>
  <c r="H84" i="108" s="1"/>
  <c r="F84" i="108"/>
  <c r="AM39" i="123"/>
  <c r="AL39" i="123"/>
  <c r="AO39" i="123" s="1"/>
  <c r="AK39" i="123"/>
  <c r="D86" i="108"/>
  <c r="G86" i="108" s="1"/>
  <c r="C86" i="108"/>
  <c r="D120" i="108"/>
  <c r="D119" i="108"/>
  <c r="K82" i="108"/>
  <c r="J82" i="108"/>
  <c r="R40" i="20"/>
  <c r="T40" i="20" s="1"/>
  <c r="S40" i="20"/>
  <c r="U40" i="20" s="1"/>
  <c r="F41" i="108"/>
  <c r="G41" i="108"/>
  <c r="E42" i="108"/>
  <c r="R39" i="20"/>
  <c r="S39" i="20"/>
  <c r="I154" i="108"/>
  <c r="AR36" i="123"/>
  <c r="AS36" i="123"/>
  <c r="W40" i="123"/>
  <c r="Z40" i="123" s="1"/>
  <c r="X40" i="123"/>
  <c r="AA40" i="123" s="1"/>
  <c r="V40" i="123"/>
  <c r="Y40" i="123" s="1"/>
  <c r="J190" i="108"/>
  <c r="K190" i="108"/>
  <c r="V39" i="123"/>
  <c r="X39" i="123"/>
  <c r="AA39" i="123" s="1"/>
  <c r="W39" i="123"/>
  <c r="AA121" i="108"/>
  <c r="AA122" i="108" s="1"/>
  <c r="AB121" i="108"/>
  <c r="Z122" i="108"/>
  <c r="E155" i="108"/>
  <c r="D155" i="108"/>
  <c r="O85" i="108"/>
  <c r="P85" i="108"/>
  <c r="N87" i="108"/>
  <c r="N41" i="108"/>
  <c r="O41" i="108"/>
  <c r="M42" i="108"/>
  <c r="V81" i="108"/>
  <c r="W81" i="108"/>
  <c r="C154" i="108"/>
  <c r="AD39" i="20"/>
  <c r="AE39" i="20"/>
  <c r="E85" i="108"/>
  <c r="H85" i="108" s="1"/>
  <c r="F85" i="108"/>
  <c r="AI36" i="20"/>
  <c r="AJ36" i="20"/>
  <c r="B87" i="108"/>
  <c r="Q86" i="108"/>
  <c r="T86" i="108" s="1"/>
  <c r="R86" i="108"/>
  <c r="T119" i="108"/>
  <c r="M121" i="108"/>
  <c r="L122" i="108"/>
  <c r="C191" i="108"/>
  <c r="B192" i="108"/>
  <c r="V37" i="20"/>
  <c r="K191" i="108"/>
  <c r="J191" i="108"/>
  <c r="I192" i="108"/>
  <c r="AB37" i="123"/>
  <c r="G31" i="20"/>
  <c r="I31" i="20" s="1"/>
  <c r="F31" i="20"/>
  <c r="H31" i="20" s="1"/>
  <c r="G21" i="20"/>
  <c r="F21" i="20"/>
  <c r="G22" i="20"/>
  <c r="F22" i="20"/>
  <c r="G30" i="123"/>
  <c r="I30" i="123"/>
  <c r="H30" i="123"/>
  <c r="C22" i="123"/>
  <c r="C20" i="72"/>
  <c r="D20" i="72"/>
  <c r="C18" i="92"/>
  <c r="E18" i="92" s="1"/>
  <c r="K26" i="20"/>
  <c r="L26" i="20"/>
  <c r="J27" i="20"/>
  <c r="D19" i="72"/>
  <c r="C21" i="123"/>
  <c r="C31" i="123"/>
  <c r="H28" i="20"/>
  <c r="I28" i="20"/>
  <c r="E28" i="72"/>
  <c r="F28" i="72" s="1"/>
  <c r="D29" i="72"/>
  <c r="G27" i="72"/>
  <c r="C29" i="72"/>
  <c r="C27" i="92"/>
  <c r="D26" i="92"/>
  <c r="E26" i="92"/>
  <c r="C17" i="92"/>
  <c r="C19" i="72"/>
  <c r="AQ40" i="123" l="1"/>
  <c r="AR40" i="123" s="1"/>
  <c r="AI40" i="20"/>
  <c r="J192" i="108"/>
  <c r="U86" i="108"/>
  <c r="V86" i="108" s="1"/>
  <c r="AB40" i="123"/>
  <c r="AD40" i="123" s="1"/>
  <c r="AD37" i="123"/>
  <c r="AC37" i="123"/>
  <c r="H156" i="108"/>
  <c r="AG41" i="123"/>
  <c r="S121" i="108"/>
  <c r="O42" i="108"/>
  <c r="AL32" i="123" s="1"/>
  <c r="K154" i="108"/>
  <c r="J154" i="108"/>
  <c r="E86" i="108"/>
  <c r="H86" i="108" s="1"/>
  <c r="F86" i="108"/>
  <c r="X37" i="20"/>
  <c r="W37" i="20"/>
  <c r="O121" i="108"/>
  <c r="O122" i="108" s="1"/>
  <c r="N121" i="108"/>
  <c r="N122" i="108" s="1"/>
  <c r="M122" i="108"/>
  <c r="D154" i="108"/>
  <c r="E154" i="108"/>
  <c r="AA41" i="20"/>
  <c r="R121" i="108"/>
  <c r="R122" i="108" s="1"/>
  <c r="N42" i="108"/>
  <c r="AC121" i="108"/>
  <c r="AB122" i="108"/>
  <c r="B156" i="108"/>
  <c r="R41" i="123"/>
  <c r="C121" i="108"/>
  <c r="G42" i="108"/>
  <c r="X32" i="123" s="1"/>
  <c r="E119" i="108"/>
  <c r="F119" i="108"/>
  <c r="AP39" i="123"/>
  <c r="AG39" i="20"/>
  <c r="U39" i="20"/>
  <c r="B121" i="108"/>
  <c r="B122" i="108" s="1"/>
  <c r="O41" i="20"/>
  <c r="F42" i="108"/>
  <c r="AN39" i="123"/>
  <c r="Q85" i="108"/>
  <c r="R85" i="108"/>
  <c r="O87" i="108"/>
  <c r="Z39" i="123"/>
  <c r="K192" i="108"/>
  <c r="E191" i="108"/>
  <c r="E192" i="108" s="1"/>
  <c r="D191" i="108"/>
  <c r="D192" i="108" s="1"/>
  <c r="C192" i="108"/>
  <c r="V119" i="108"/>
  <c r="U119" i="108"/>
  <c r="I85" i="108"/>
  <c r="AF39" i="20"/>
  <c r="S85" i="108"/>
  <c r="S87" i="108" s="1"/>
  <c r="P87" i="108"/>
  <c r="Y39" i="123"/>
  <c r="T39" i="20"/>
  <c r="V40" i="20"/>
  <c r="E120" i="108"/>
  <c r="F120" i="108"/>
  <c r="I84" i="108"/>
  <c r="I21" i="123"/>
  <c r="H21" i="123"/>
  <c r="G21" i="123"/>
  <c r="I31" i="123"/>
  <c r="H31" i="123"/>
  <c r="G31" i="123"/>
  <c r="I22" i="123"/>
  <c r="H22" i="123"/>
  <c r="G22" i="123"/>
  <c r="J31" i="20"/>
  <c r="G20" i="20"/>
  <c r="F20" i="20"/>
  <c r="D18" i="92"/>
  <c r="E20" i="72"/>
  <c r="G20" i="72" s="1"/>
  <c r="C23" i="123"/>
  <c r="C21" i="72"/>
  <c r="C19" i="92"/>
  <c r="D21" i="72"/>
  <c r="K27" i="20"/>
  <c r="L27" i="20"/>
  <c r="G28" i="72"/>
  <c r="J28" i="20"/>
  <c r="H21" i="20"/>
  <c r="I21" i="20"/>
  <c r="E19" i="72"/>
  <c r="G19" i="72" s="1"/>
  <c r="D18" i="72"/>
  <c r="C20" i="123"/>
  <c r="H29" i="20"/>
  <c r="I29" i="20"/>
  <c r="K30" i="123"/>
  <c r="J30" i="123"/>
  <c r="L30" i="123"/>
  <c r="E29" i="72"/>
  <c r="G29" i="72" s="1"/>
  <c r="C16" i="92"/>
  <c r="C18" i="72"/>
  <c r="D17" i="92"/>
  <c r="E17" i="92"/>
  <c r="D27" i="92"/>
  <c r="E27" i="92"/>
  <c r="AS40" i="123" l="1"/>
  <c r="W86" i="108"/>
  <c r="B21" i="47"/>
  <c r="E13" i="154" s="1"/>
  <c r="C21" i="47"/>
  <c r="AC40" i="123"/>
  <c r="I86" i="108"/>
  <c r="J86" i="108" s="1"/>
  <c r="T85" i="108"/>
  <c r="T87" i="108" s="1"/>
  <c r="Q87" i="108"/>
  <c r="AE121" i="108"/>
  <c r="AE122" i="108" s="1"/>
  <c r="C20" i="47" s="1"/>
  <c r="AD121" i="108"/>
  <c r="AD122" i="108" s="1"/>
  <c r="B20" i="47" s="1"/>
  <c r="E12" i="154" s="1"/>
  <c r="AC122" i="108"/>
  <c r="X40" i="20"/>
  <c r="W40" i="20"/>
  <c r="AB39" i="123"/>
  <c r="V39" i="20"/>
  <c r="AA32" i="123"/>
  <c r="T121" i="108"/>
  <c r="S122" i="108"/>
  <c r="AQ39" i="123"/>
  <c r="C156" i="108"/>
  <c r="B157" i="108"/>
  <c r="K84" i="108"/>
  <c r="J84" i="108"/>
  <c r="AH39" i="20"/>
  <c r="S41" i="20"/>
  <c r="R41" i="20"/>
  <c r="O42" i="20"/>
  <c r="D121" i="108"/>
  <c r="C122" i="108"/>
  <c r="AL41" i="123"/>
  <c r="AO41" i="123" s="1"/>
  <c r="AM41" i="123"/>
  <c r="AK41" i="123"/>
  <c r="AO32" i="123"/>
  <c r="J85" i="108"/>
  <c r="K85" i="108"/>
  <c r="R87" i="108"/>
  <c r="X41" i="123"/>
  <c r="AA41" i="123" s="1"/>
  <c r="V41" i="123"/>
  <c r="W41" i="123"/>
  <c r="AD41" i="20"/>
  <c r="AE41" i="20"/>
  <c r="AA42" i="20"/>
  <c r="I156" i="108"/>
  <c r="H157" i="108"/>
  <c r="I23" i="123"/>
  <c r="G23" i="123"/>
  <c r="H23" i="123"/>
  <c r="I20" i="123"/>
  <c r="H20" i="123"/>
  <c r="G20" i="123"/>
  <c r="L31" i="20"/>
  <c r="K31" i="20"/>
  <c r="G19" i="20"/>
  <c r="F19" i="20"/>
  <c r="G23" i="20"/>
  <c r="F23" i="20"/>
  <c r="F20" i="72"/>
  <c r="I22" i="20"/>
  <c r="H22" i="20"/>
  <c r="E19" i="92"/>
  <c r="D19" i="92"/>
  <c r="C24" i="123"/>
  <c r="C22" i="72"/>
  <c r="D22" i="72"/>
  <c r="C20" i="92"/>
  <c r="E21" i="72"/>
  <c r="F19" i="72"/>
  <c r="K28" i="20"/>
  <c r="L28" i="20"/>
  <c r="E18" i="72"/>
  <c r="G18" i="72" s="1"/>
  <c r="J21" i="20"/>
  <c r="J29" i="20"/>
  <c r="H20" i="20"/>
  <c r="I20" i="20"/>
  <c r="D17" i="72"/>
  <c r="C19" i="123"/>
  <c r="I30" i="20"/>
  <c r="H30" i="20"/>
  <c r="J31" i="123"/>
  <c r="L31" i="123"/>
  <c r="K31" i="123"/>
  <c r="F29" i="72"/>
  <c r="M30" i="123"/>
  <c r="O30" i="123" s="1"/>
  <c r="C17" i="72"/>
  <c r="C15" i="92"/>
  <c r="E16" i="92"/>
  <c r="D16" i="92"/>
  <c r="K86" i="108" l="1"/>
  <c r="U85" i="108"/>
  <c r="U87" i="108" s="1"/>
  <c r="Z41" i="123"/>
  <c r="Z42" i="123" s="1"/>
  <c r="W42" i="123"/>
  <c r="AO42" i="123"/>
  <c r="AQ32" i="123"/>
  <c r="E121" i="108"/>
  <c r="E122" i="108" s="1"/>
  <c r="F121" i="108"/>
  <c r="F122" i="108" s="1"/>
  <c r="D122" i="108"/>
  <c r="AR39" i="123"/>
  <c r="AS39" i="123"/>
  <c r="AB32" i="123"/>
  <c r="AA42" i="123"/>
  <c r="Y41" i="123"/>
  <c r="V42" i="123"/>
  <c r="AN41" i="123"/>
  <c r="AK42" i="123"/>
  <c r="AG41" i="20"/>
  <c r="AE42" i="20"/>
  <c r="W85" i="108"/>
  <c r="W87" i="108" s="1"/>
  <c r="T41" i="20"/>
  <c r="R42" i="20"/>
  <c r="AI39" i="20"/>
  <c r="AJ39" i="20"/>
  <c r="D156" i="108"/>
  <c r="D157" i="108" s="1"/>
  <c r="E156" i="108"/>
  <c r="E157" i="108" s="1"/>
  <c r="C157" i="108"/>
  <c r="AD39" i="123"/>
  <c r="AC39" i="123"/>
  <c r="K156" i="108"/>
  <c r="K157" i="108" s="1"/>
  <c r="J156" i="108"/>
  <c r="J157" i="108" s="1"/>
  <c r="I157" i="108"/>
  <c r="AF41" i="20"/>
  <c r="AF42" i="20" s="1"/>
  <c r="AD42" i="20"/>
  <c r="AL42" i="123"/>
  <c r="AP41" i="123"/>
  <c r="AP42" i="123" s="1"/>
  <c r="AM42" i="123"/>
  <c r="U41" i="20"/>
  <c r="U42" i="20" s="1"/>
  <c r="S42" i="20"/>
  <c r="U121" i="108"/>
  <c r="U122" i="108" s="1"/>
  <c r="V121" i="108"/>
  <c r="V122" i="108" s="1"/>
  <c r="T122" i="108"/>
  <c r="X42" i="123"/>
  <c r="W39" i="20"/>
  <c r="X39" i="20"/>
  <c r="G18" i="20"/>
  <c r="F18" i="20"/>
  <c r="I19" i="123"/>
  <c r="H19" i="123"/>
  <c r="G19" i="123"/>
  <c r="I24" i="123"/>
  <c r="H24" i="123"/>
  <c r="G24" i="123"/>
  <c r="G24" i="20"/>
  <c r="F24" i="20"/>
  <c r="D23" i="72"/>
  <c r="C25" i="123"/>
  <c r="C23" i="72"/>
  <c r="C21" i="92"/>
  <c r="E22" i="72"/>
  <c r="G21" i="72"/>
  <c r="F21" i="72"/>
  <c r="F18" i="72"/>
  <c r="D20" i="92"/>
  <c r="E20" i="92"/>
  <c r="H23" i="20"/>
  <c r="I23" i="20"/>
  <c r="J22" i="20"/>
  <c r="K29" i="20"/>
  <c r="L29" i="20"/>
  <c r="K21" i="20"/>
  <c r="L21" i="20"/>
  <c r="J20" i="20"/>
  <c r="J30" i="20"/>
  <c r="D16" i="72"/>
  <c r="C18" i="123"/>
  <c r="I19" i="20"/>
  <c r="H19" i="20"/>
  <c r="E17" i="72"/>
  <c r="F17" i="72" s="1"/>
  <c r="M31" i="123"/>
  <c r="O31" i="123" s="1"/>
  <c r="D15" i="92"/>
  <c r="E15" i="92"/>
  <c r="C16" i="72"/>
  <c r="C14" i="92"/>
  <c r="N30" i="123"/>
  <c r="C18" i="47" l="1"/>
  <c r="V85" i="108"/>
  <c r="V87" i="108" s="1"/>
  <c r="C19" i="47"/>
  <c r="AR32" i="123"/>
  <c r="AS32" i="123"/>
  <c r="V41" i="20"/>
  <c r="T42" i="20"/>
  <c r="AB41" i="123"/>
  <c r="AB42" i="123" s="1"/>
  <c r="Y42" i="123"/>
  <c r="AH41" i="20"/>
  <c r="AG42" i="20"/>
  <c r="AC32" i="123"/>
  <c r="AD32" i="123"/>
  <c r="AQ41" i="123"/>
  <c r="AQ42" i="123" s="1"/>
  <c r="AN42" i="123"/>
  <c r="I25" i="123"/>
  <c r="H25" i="123"/>
  <c r="G25" i="123"/>
  <c r="G17" i="20"/>
  <c r="F17" i="20"/>
  <c r="I18" i="123"/>
  <c r="G18" i="123"/>
  <c r="H18" i="123"/>
  <c r="G25" i="20"/>
  <c r="I25" i="20" s="1"/>
  <c r="F25" i="20"/>
  <c r="H25" i="20" s="1"/>
  <c r="E23" i="72"/>
  <c r="G23" i="72" s="1"/>
  <c r="L22" i="20"/>
  <c r="K22" i="20"/>
  <c r="J23" i="20"/>
  <c r="F22" i="72"/>
  <c r="G22" i="72"/>
  <c r="E21" i="92"/>
  <c r="D21" i="92"/>
  <c r="H24" i="20"/>
  <c r="I24" i="20"/>
  <c r="K30" i="20"/>
  <c r="L30" i="20"/>
  <c r="K20" i="20"/>
  <c r="L20" i="20"/>
  <c r="J19" i="20"/>
  <c r="D15" i="72"/>
  <c r="C17" i="123"/>
  <c r="I18" i="20"/>
  <c r="H18" i="20"/>
  <c r="G17" i="72"/>
  <c r="N31" i="123"/>
  <c r="C15" i="72"/>
  <c r="C13" i="92"/>
  <c r="E16" i="72"/>
  <c r="D14" i="92"/>
  <c r="E14" i="92"/>
  <c r="AJ41" i="20" l="1"/>
  <c r="AJ42" i="20" s="1"/>
  <c r="AI41" i="20"/>
  <c r="AI42" i="20" s="1"/>
  <c r="AH42" i="20"/>
  <c r="AR41" i="123"/>
  <c r="AR42" i="123" s="1"/>
  <c r="AS41" i="123"/>
  <c r="AS42" i="123" s="1"/>
  <c r="AC41" i="123"/>
  <c r="AC42" i="123" s="1"/>
  <c r="AD41" i="123"/>
  <c r="AD42" i="123" s="1"/>
  <c r="W41" i="20"/>
  <c r="W42" i="20" s="1"/>
  <c r="X41" i="20"/>
  <c r="X42" i="20" s="1"/>
  <c r="V42" i="20"/>
  <c r="J25" i="20"/>
  <c r="L25" i="20" s="1"/>
  <c r="G16" i="20"/>
  <c r="F16" i="20"/>
  <c r="I17" i="123"/>
  <c r="H17" i="123"/>
  <c r="G17" i="123"/>
  <c r="F23" i="72"/>
  <c r="L23" i="20"/>
  <c r="K23" i="20"/>
  <c r="J24" i="20"/>
  <c r="K19" i="20"/>
  <c r="L19" i="20"/>
  <c r="J18" i="20"/>
  <c r="H17" i="20"/>
  <c r="I17" i="20"/>
  <c r="D14" i="72"/>
  <c r="C16" i="123"/>
  <c r="E15" i="72"/>
  <c r="F15" i="72" s="1"/>
  <c r="C12" i="92"/>
  <c r="C14" i="72"/>
  <c r="E13" i="92"/>
  <c r="D13" i="92"/>
  <c r="F16" i="72"/>
  <c r="G16" i="72"/>
  <c r="K25" i="20" l="1"/>
  <c r="F15" i="20"/>
  <c r="G15" i="20"/>
  <c r="I16" i="123"/>
  <c r="H16" i="123"/>
  <c r="G16" i="123"/>
  <c r="K24" i="20"/>
  <c r="L24" i="20"/>
  <c r="E14" i="72"/>
  <c r="F14" i="72" s="1"/>
  <c r="K18" i="20"/>
  <c r="L18" i="20"/>
  <c r="J17" i="20"/>
  <c r="D13" i="72"/>
  <c r="C15" i="123"/>
  <c r="H16" i="20"/>
  <c r="I16" i="20"/>
  <c r="G15" i="72"/>
  <c r="E12" i="92"/>
  <c r="D12" i="92"/>
  <c r="C11" i="92"/>
  <c r="C13" i="72"/>
  <c r="G14" i="20" l="1"/>
  <c r="F14" i="20"/>
  <c r="I15" i="123"/>
  <c r="H15" i="123"/>
  <c r="G15" i="123"/>
  <c r="G14" i="72"/>
  <c r="K17" i="20"/>
  <c r="L17" i="20"/>
  <c r="E13" i="72"/>
  <c r="F13" i="72" s="1"/>
  <c r="D12" i="72"/>
  <c r="C14" i="123"/>
  <c r="H15" i="20"/>
  <c r="I15" i="20"/>
  <c r="J16" i="20"/>
  <c r="E11" i="92"/>
  <c r="D11" i="92"/>
  <c r="C12" i="72"/>
  <c r="I14" i="123" l="1"/>
  <c r="H14" i="123"/>
  <c r="G14" i="123"/>
  <c r="G13" i="72"/>
  <c r="D11" i="72"/>
  <c r="J15" i="20"/>
  <c r="L16" i="20"/>
  <c r="K16" i="20"/>
  <c r="I14" i="20"/>
  <c r="H14" i="20"/>
  <c r="C11" i="72"/>
  <c r="C10" i="92"/>
  <c r="E12" i="72"/>
  <c r="C12" i="123" l="1"/>
  <c r="C12" i="20"/>
  <c r="C42" i="20" s="1"/>
  <c r="G13" i="20"/>
  <c r="I13" i="20" s="1"/>
  <c r="F13" i="20"/>
  <c r="H13" i="20" s="1"/>
  <c r="C9" i="92"/>
  <c r="D10" i="72"/>
  <c r="D40" i="72" s="1"/>
  <c r="K15" i="20"/>
  <c r="L15" i="20"/>
  <c r="J14" i="20"/>
  <c r="E11" i="72"/>
  <c r="D10" i="92"/>
  <c r="E10" i="92"/>
  <c r="F12" i="72"/>
  <c r="G12" i="72"/>
  <c r="C10" i="72"/>
  <c r="C40" i="72" s="1"/>
  <c r="G12" i="20" l="1"/>
  <c r="F12" i="20"/>
  <c r="C8" i="92"/>
  <c r="C38" i="92" s="1"/>
  <c r="I12" i="123"/>
  <c r="I42" i="123" s="1"/>
  <c r="H12" i="123"/>
  <c r="H42" i="123" s="1"/>
  <c r="G12" i="123"/>
  <c r="G42" i="123" s="1"/>
  <c r="D9" i="92"/>
  <c r="E9" i="92"/>
  <c r="G11" i="72"/>
  <c r="K14" i="20"/>
  <c r="L14" i="20"/>
  <c r="J13" i="20"/>
  <c r="F11" i="72"/>
  <c r="E10" i="72"/>
  <c r="E40" i="72" s="1"/>
  <c r="H12" i="20" l="1"/>
  <c r="H42" i="20" s="1"/>
  <c r="F42" i="20"/>
  <c r="I12" i="20"/>
  <c r="I42" i="20" s="1"/>
  <c r="G42" i="20"/>
  <c r="E8" i="92"/>
  <c r="D8" i="92"/>
  <c r="K13" i="20"/>
  <c r="L13" i="20"/>
  <c r="F10" i="72"/>
  <c r="G10" i="72"/>
  <c r="J12" i="20" l="1"/>
  <c r="J42" i="20" s="1"/>
  <c r="G40" i="72"/>
  <c r="C15" i="47" s="1"/>
  <c r="E38" i="92"/>
  <c r="C17" i="47" s="1"/>
  <c r="F40" i="72"/>
  <c r="B15" i="47" s="1"/>
  <c r="D38" i="92"/>
  <c r="B17" i="47" s="1"/>
  <c r="E9" i="154" s="1"/>
  <c r="C22" i="47" l="1"/>
  <c r="E7" i="154"/>
  <c r="L12" i="20"/>
  <c r="L42" i="20" s="1"/>
  <c r="C28" i="47" s="1"/>
  <c r="K12" i="20"/>
  <c r="K42" i="20" s="1"/>
  <c r="B28" i="47" s="1"/>
  <c r="E18" i="154" s="1"/>
  <c r="K21" i="32" l="1"/>
  <c r="K22" i="32"/>
  <c r="K23" i="32"/>
  <c r="K24" i="32"/>
  <c r="K25" i="32"/>
  <c r="K26" i="32"/>
  <c r="K27" i="32"/>
  <c r="K28" i="32"/>
  <c r="K29" i="32"/>
  <c r="K30" i="32"/>
  <c r="K31" i="32"/>
  <c r="K32" i="32"/>
  <c r="K33" i="32"/>
  <c r="K34" i="32"/>
  <c r="K35" i="32"/>
  <c r="K36" i="32"/>
  <c r="K37" i="32"/>
  <c r="K20" i="32"/>
  <c r="K48" i="32" l="1"/>
  <c r="M24" i="32" l="1"/>
  <c r="M32" i="32"/>
  <c r="M21" i="32"/>
  <c r="M25" i="32"/>
  <c r="M29" i="32"/>
  <c r="M33" i="32"/>
  <c r="M37" i="32"/>
  <c r="M22" i="32"/>
  <c r="M26" i="32"/>
  <c r="M30" i="32"/>
  <c r="M34" i="32"/>
  <c r="M23" i="32"/>
  <c r="M27" i="32"/>
  <c r="M31" i="32"/>
  <c r="M35" i="32"/>
  <c r="M28" i="32"/>
  <c r="M36" i="32"/>
  <c r="M20" i="32"/>
  <c r="M48" i="32" l="1"/>
  <c r="H22" i="32" l="1"/>
  <c r="G22" i="32"/>
  <c r="H23" i="32"/>
  <c r="G23" i="32"/>
  <c r="H12" i="32"/>
  <c r="G12" i="32"/>
  <c r="G11" i="32"/>
  <c r="H11" i="32"/>
  <c r="G48" i="32" l="1"/>
  <c r="H48" i="32"/>
  <c r="C6" i="47" s="1"/>
  <c r="D69" i="108" l="1"/>
  <c r="G69" i="108" s="1"/>
  <c r="C69" i="108"/>
  <c r="F69" i="108" s="1"/>
  <c r="E69" i="108" l="1"/>
  <c r="H69" i="108" s="1"/>
  <c r="I69" i="108" s="1"/>
  <c r="C70" i="108"/>
  <c r="F70" i="108" s="1"/>
  <c r="D70" i="108"/>
  <c r="G70" i="108" s="1"/>
  <c r="K69" i="108" l="1"/>
  <c r="J69" i="108"/>
  <c r="E70" i="108"/>
  <c r="H70" i="108" s="1"/>
  <c r="I70" i="108" s="1"/>
  <c r="J70" i="108" l="1"/>
  <c r="K70" i="108"/>
  <c r="N17" i="32"/>
  <c r="O17" i="32"/>
  <c r="N13" i="32"/>
  <c r="O13" i="32"/>
  <c r="N9" i="32"/>
  <c r="O9" i="32"/>
  <c r="O16" i="32"/>
  <c r="N16" i="32"/>
  <c r="O12" i="32"/>
  <c r="N12" i="32"/>
  <c r="O8" i="32"/>
  <c r="N8" i="32"/>
  <c r="N15" i="32"/>
  <c r="O15" i="32"/>
  <c r="N11" i="32"/>
  <c r="O11" i="32"/>
  <c r="N7" i="32"/>
  <c r="O7" i="32"/>
  <c r="O18" i="32"/>
  <c r="N18" i="32"/>
  <c r="O14" i="32"/>
  <c r="N14" i="32"/>
  <c r="O10" i="32"/>
  <c r="N10" i="32"/>
  <c r="D72" i="108"/>
  <c r="G72" i="108" s="1"/>
  <c r="C72" i="108"/>
  <c r="F72" i="108" s="1"/>
  <c r="D58" i="108"/>
  <c r="C58" i="108"/>
  <c r="F58" i="108" l="1"/>
  <c r="G58" i="108"/>
  <c r="E58" i="108"/>
  <c r="E72" i="108"/>
  <c r="H72" i="108" s="1"/>
  <c r="I72" i="108" s="1"/>
  <c r="D73" i="108"/>
  <c r="G73" i="108" s="1"/>
  <c r="C73" i="108"/>
  <c r="F73" i="108" s="1"/>
  <c r="D59" i="108"/>
  <c r="G59" i="108" s="1"/>
  <c r="C59" i="108"/>
  <c r="J72" i="108" l="1"/>
  <c r="K72" i="108"/>
  <c r="H58" i="108"/>
  <c r="E59" i="108"/>
  <c r="H59" i="108" s="1"/>
  <c r="F59" i="108"/>
  <c r="E73" i="108"/>
  <c r="H73" i="108" s="1"/>
  <c r="I73" i="108" s="1"/>
  <c r="O31" i="32"/>
  <c r="N31" i="32"/>
  <c r="O29" i="32"/>
  <c r="N29" i="32"/>
  <c r="N32" i="32"/>
  <c r="O32" i="32"/>
  <c r="N26" i="32"/>
  <c r="O26" i="32"/>
  <c r="O25" i="32"/>
  <c r="N25" i="32"/>
  <c r="N24" i="32"/>
  <c r="O24" i="32"/>
  <c r="N22" i="32"/>
  <c r="O22" i="32"/>
  <c r="O21" i="32"/>
  <c r="N21" i="32"/>
  <c r="N20" i="32"/>
  <c r="O20" i="32"/>
  <c r="N34" i="32"/>
  <c r="O34" i="32"/>
  <c r="N36" i="32"/>
  <c r="O36" i="32"/>
  <c r="O33" i="32"/>
  <c r="N33" i="32"/>
  <c r="N30" i="32"/>
  <c r="O30" i="32"/>
  <c r="N28" i="32"/>
  <c r="O28" i="32"/>
  <c r="O23" i="32"/>
  <c r="N23" i="32"/>
  <c r="O35" i="32"/>
  <c r="N35" i="32"/>
  <c r="O37" i="32"/>
  <c r="N37" i="32"/>
  <c r="O27" i="32"/>
  <c r="N27" i="32"/>
  <c r="D74" i="108"/>
  <c r="G74" i="108" s="1"/>
  <c r="C74" i="108"/>
  <c r="F74" i="108" s="1"/>
  <c r="C60" i="108"/>
  <c r="D60" i="108"/>
  <c r="G60" i="108" l="1"/>
  <c r="K73" i="108"/>
  <c r="J73" i="108"/>
  <c r="I58" i="108"/>
  <c r="F60" i="108"/>
  <c r="I59" i="108"/>
  <c r="E74" i="108"/>
  <c r="H74" i="108" s="1"/>
  <c r="I74" i="108" s="1"/>
  <c r="E60" i="108"/>
  <c r="H60" i="108" s="1"/>
  <c r="N19" i="32"/>
  <c r="N48" i="32" s="1"/>
  <c r="O19" i="32"/>
  <c r="O48" i="32" s="1"/>
  <c r="D75" i="108"/>
  <c r="G75" i="108" s="1"/>
  <c r="C75" i="108"/>
  <c r="D61" i="108"/>
  <c r="G61" i="108" s="1"/>
  <c r="C61" i="108"/>
  <c r="F75" i="108" l="1"/>
  <c r="K58" i="108"/>
  <c r="J58" i="108"/>
  <c r="J74" i="108"/>
  <c r="K74" i="108"/>
  <c r="K59" i="108"/>
  <c r="J59" i="108"/>
  <c r="I60" i="108"/>
  <c r="E61" i="108"/>
  <c r="F61" i="108"/>
  <c r="E75" i="108"/>
  <c r="H75" i="108" s="1"/>
  <c r="C62" i="108"/>
  <c r="F62" i="108" s="1"/>
  <c r="D62" i="108"/>
  <c r="G62" i="108" s="1"/>
  <c r="I75" i="108" l="1"/>
  <c r="J75" i="108" s="1"/>
  <c r="H61" i="108"/>
  <c r="I61" i="108" s="1"/>
  <c r="J60" i="108"/>
  <c r="K60" i="108"/>
  <c r="E62" i="108"/>
  <c r="H62" i="108" s="1"/>
  <c r="I62" i="108" s="1"/>
  <c r="C63" i="108"/>
  <c r="F63" i="108" s="1"/>
  <c r="D63" i="108"/>
  <c r="G63" i="108" s="1"/>
  <c r="K75" i="108" l="1"/>
  <c r="J62" i="108"/>
  <c r="K62" i="108"/>
  <c r="K61" i="108"/>
  <c r="J61" i="108"/>
  <c r="E63" i="108"/>
  <c r="D64" i="108"/>
  <c r="C64" i="108"/>
  <c r="G64" i="108" l="1"/>
  <c r="H63" i="108"/>
  <c r="E64" i="108"/>
  <c r="H64" i="108" s="1"/>
  <c r="F64" i="108"/>
  <c r="K19" i="123"/>
  <c r="L19" i="123"/>
  <c r="J19" i="123"/>
  <c r="J15" i="123"/>
  <c r="K15" i="123"/>
  <c r="L15" i="123"/>
  <c r="K28" i="123"/>
  <c r="L28" i="123"/>
  <c r="J28" i="123"/>
  <c r="J18" i="123"/>
  <c r="K18" i="123"/>
  <c r="L18" i="123"/>
  <c r="K16" i="123"/>
  <c r="L16" i="123"/>
  <c r="J16" i="123"/>
  <c r="L26" i="123"/>
  <c r="K26" i="123"/>
  <c r="J26" i="123"/>
  <c r="J24" i="123"/>
  <c r="L24" i="123"/>
  <c r="K24" i="123"/>
  <c r="K21" i="123"/>
  <c r="L21" i="123"/>
  <c r="J21" i="123"/>
  <c r="L14" i="123"/>
  <c r="K14" i="123"/>
  <c r="J14" i="123"/>
  <c r="J12" i="123"/>
  <c r="L12" i="123"/>
  <c r="K12" i="123"/>
  <c r="L17" i="123"/>
  <c r="J17" i="123"/>
  <c r="K17" i="123"/>
  <c r="L13" i="123"/>
  <c r="K13" i="123"/>
  <c r="J13" i="123"/>
  <c r="K25" i="123"/>
  <c r="L25" i="123"/>
  <c r="J25" i="123"/>
  <c r="K23" i="123"/>
  <c r="J23" i="123"/>
  <c r="L23" i="123"/>
  <c r="L20" i="123"/>
  <c r="J20" i="123"/>
  <c r="K20" i="123"/>
  <c r="L29" i="123"/>
  <c r="J29" i="123"/>
  <c r="K29" i="123"/>
  <c r="K27" i="123"/>
  <c r="L27" i="123"/>
  <c r="J27" i="123"/>
  <c r="L22" i="123"/>
  <c r="K22" i="123"/>
  <c r="J22" i="123"/>
  <c r="C71" i="108"/>
  <c r="D71" i="108"/>
  <c r="C65" i="108"/>
  <c r="F65" i="108" s="1"/>
  <c r="D65" i="108"/>
  <c r="G65" i="108" s="1"/>
  <c r="J42" i="123" l="1"/>
  <c r="K42" i="123"/>
  <c r="L42" i="123"/>
  <c r="I63" i="108"/>
  <c r="J63" i="108" s="1"/>
  <c r="F71" i="108"/>
  <c r="G71" i="108"/>
  <c r="I64" i="108"/>
  <c r="E71" i="108"/>
  <c r="E65" i="108"/>
  <c r="H65" i="108" s="1"/>
  <c r="I65" i="108" s="1"/>
  <c r="C66" i="108"/>
  <c r="F66" i="108" s="1"/>
  <c r="D66" i="108"/>
  <c r="G66" i="108" s="1"/>
  <c r="K63" i="108" l="1"/>
  <c r="J64" i="108"/>
  <c r="K64" i="108"/>
  <c r="K65" i="108"/>
  <c r="J65" i="108"/>
  <c r="H71" i="108"/>
  <c r="E66" i="108"/>
  <c r="H66" i="108" s="1"/>
  <c r="I66" i="108" s="1"/>
  <c r="D68" i="108"/>
  <c r="G68" i="108" s="1"/>
  <c r="C68" i="108"/>
  <c r="C67" i="108"/>
  <c r="F67" i="108" s="1"/>
  <c r="D67" i="108"/>
  <c r="G67" i="108" s="1"/>
  <c r="G87" i="108" l="1"/>
  <c r="C87" i="108"/>
  <c r="D87" i="108"/>
  <c r="J66" i="108"/>
  <c r="K66" i="108"/>
  <c r="I71" i="108"/>
  <c r="E68" i="108"/>
  <c r="F68" i="108"/>
  <c r="F87" i="108" s="1"/>
  <c r="E67" i="108"/>
  <c r="H67" i="108" s="1"/>
  <c r="E87" i="108" l="1"/>
  <c r="I67" i="108"/>
  <c r="J67" i="108" s="1"/>
  <c r="H68" i="108"/>
  <c r="H87" i="108" s="1"/>
  <c r="K71" i="108"/>
  <c r="J71" i="108"/>
  <c r="K67" i="108"/>
  <c r="I68" i="108" l="1"/>
  <c r="I87" i="108" s="1"/>
  <c r="K68" i="108" l="1"/>
  <c r="K87" i="108" s="1"/>
  <c r="C12" i="47" s="1"/>
  <c r="J68" i="108"/>
  <c r="J87" i="108" s="1"/>
  <c r="B19" i="47" l="1"/>
  <c r="E11" i="154" s="1"/>
  <c r="B33" i="47" l="1"/>
  <c r="C33" i="47"/>
  <c r="C34" i="47" l="1"/>
  <c r="B34" i="47"/>
  <c r="B18" i="47" l="1"/>
  <c r="E10" i="154" l="1"/>
  <c r="B22" i="47"/>
  <c r="M29" i="123"/>
  <c r="O29" i="123" s="1"/>
  <c r="M25" i="123"/>
  <c r="O25" i="123" s="1"/>
  <c r="M23" i="123"/>
  <c r="O23" i="123" s="1"/>
  <c r="M12" i="123"/>
  <c r="M22" i="123"/>
  <c r="O22" i="123" s="1"/>
  <c r="M27" i="123"/>
  <c r="O27" i="123" s="1"/>
  <c r="M24" i="123"/>
  <c r="O24" i="123" s="1"/>
  <c r="M20" i="123"/>
  <c r="O20" i="123" s="1"/>
  <c r="M13" i="123"/>
  <c r="O13" i="123" s="1"/>
  <c r="M17" i="123"/>
  <c r="O17" i="123" s="1"/>
  <c r="M16" i="123"/>
  <c r="O16" i="123" s="1"/>
  <c r="M18" i="123"/>
  <c r="O18" i="123" s="1"/>
  <c r="M21" i="123"/>
  <c r="O21" i="123" s="1"/>
  <c r="M14" i="123"/>
  <c r="O14" i="123" s="1"/>
  <c r="M15" i="123"/>
  <c r="O15" i="123" s="1"/>
  <c r="M28" i="123"/>
  <c r="O28" i="123" s="1"/>
  <c r="M19" i="123"/>
  <c r="O19" i="123" s="1"/>
  <c r="M26" i="123"/>
  <c r="O26" i="123" s="1"/>
  <c r="M42" i="123" l="1"/>
  <c r="O12" i="123"/>
  <c r="N15" i="123"/>
  <c r="N19" i="123"/>
  <c r="N16" i="123"/>
  <c r="N12" i="123"/>
  <c r="N14" i="123"/>
  <c r="N17" i="123"/>
  <c r="N27" i="123"/>
  <c r="N28" i="123"/>
  <c r="N21" i="123"/>
  <c r="N18" i="123"/>
  <c r="N13" i="123"/>
  <c r="N22" i="123"/>
  <c r="N23" i="123"/>
  <c r="N29" i="123"/>
  <c r="N26" i="123"/>
  <c r="N20" i="123"/>
  <c r="N24" i="123"/>
  <c r="N25" i="123"/>
  <c r="O42" i="123" l="1"/>
  <c r="C29" i="47" s="1"/>
  <c r="N42" i="123"/>
  <c r="B29" i="47" s="1"/>
  <c r="E19" i="154" s="1"/>
  <c r="C13" i="47"/>
  <c r="B12" i="47" l="1"/>
  <c r="E5" i="154" s="1"/>
  <c r="B13" i="47" l="1"/>
  <c r="B30" i="47"/>
  <c r="C30" i="47"/>
  <c r="C21" i="54" l="1"/>
  <c r="C7" i="47" l="1"/>
  <c r="B6" i="47"/>
  <c r="D22" i="54"/>
  <c r="D24" i="54" l="1"/>
  <c r="C29" i="54" s="1"/>
  <c r="B24" i="47" s="1"/>
  <c r="B26" i="47" s="1"/>
  <c r="D23" i="54"/>
  <c r="C28" i="54" s="1"/>
  <c r="C27" i="54"/>
  <c r="B7" i="47"/>
  <c r="E15" i="154" l="1"/>
  <c r="C24" i="47"/>
  <c r="C26" i="47" s="1"/>
  <c r="B38" i="47"/>
  <c r="B39" i="47" l="1"/>
  <c r="C39" i="47"/>
  <c r="C38" i="47" l="1"/>
  <c r="N19" i="158"/>
  <c r="L22" i="158"/>
  <c r="N22" i="158" s="1"/>
  <c r="K23" i="158" l="1"/>
  <c r="M23" i="158"/>
  <c r="N23" i="158"/>
  <c r="L23" i="158"/>
</calcChain>
</file>

<file path=xl/sharedStrings.xml><?xml version="1.0" encoding="utf-8"?>
<sst xmlns="http://schemas.openxmlformats.org/spreadsheetml/2006/main" count="1361" uniqueCount="639">
  <si>
    <t>Total</t>
  </si>
  <si>
    <t>Year</t>
  </si>
  <si>
    <t xml:space="preserve">Year </t>
  </si>
  <si>
    <t xml:space="preserve">Discount Rate </t>
  </si>
  <si>
    <t xml:space="preserve">Total </t>
  </si>
  <si>
    <t>Total Benefits</t>
  </si>
  <si>
    <t>VOC</t>
  </si>
  <si>
    <t>Emission Costs Saved</t>
  </si>
  <si>
    <t xml:space="preserve">VOC </t>
  </si>
  <si>
    <t xml:space="preserve">Value </t>
  </si>
  <si>
    <t xml:space="preserve">Source </t>
  </si>
  <si>
    <t>Input</t>
  </si>
  <si>
    <t>PDO</t>
  </si>
  <si>
    <t>Social Cost of Carbon</t>
  </si>
  <si>
    <t xml:space="preserve">Passenger Car Gasoline Consumption Per mile </t>
  </si>
  <si>
    <t>http://www.epa.gov/otaq/consumer/420f08024.pdf</t>
  </si>
  <si>
    <t>Safety</t>
  </si>
  <si>
    <t>General</t>
  </si>
  <si>
    <t xml:space="preserve">NOx </t>
  </si>
  <si>
    <r>
      <t>PM</t>
    </r>
    <r>
      <rPr>
        <b/>
        <sz val="8"/>
        <color theme="1"/>
        <rFont val="Calibri"/>
        <family val="2"/>
        <scheme val="minor"/>
      </rPr>
      <t>25</t>
    </r>
  </si>
  <si>
    <t>Discounted at 7%</t>
  </si>
  <si>
    <t>Discounted at 3%</t>
  </si>
  <si>
    <t>Costs</t>
  </si>
  <si>
    <t>Capital Costs</t>
  </si>
  <si>
    <t>Total Costs</t>
  </si>
  <si>
    <t>Benefits</t>
  </si>
  <si>
    <t>Residual Value</t>
  </si>
  <si>
    <t>BC Ratio</t>
  </si>
  <si>
    <t>Passenger Car Emission Rates per Mile, VOC, 2013-2024</t>
  </si>
  <si>
    <t>Passenger Car Emission Rates per Mile, Nox, 2013-2024</t>
  </si>
  <si>
    <t>Passenger Car Emission Rates per Mile, PM25, 2013-2024</t>
  </si>
  <si>
    <t>Passenger Car Emission Rates per Mile, CO2, 2013-2024</t>
  </si>
  <si>
    <t>Passenger Car Emission Rates per Mile, VOC, 2025-2034</t>
  </si>
  <si>
    <t>Passenger Car Emission Rates per Mile, Nox, 2025-2034</t>
  </si>
  <si>
    <t>Passenger Car Emission Rates per Mile, PM25, 2025-2034</t>
  </si>
  <si>
    <t>Passenger Car Emission Rates per Mile, CO2, 2025-2034</t>
  </si>
  <si>
    <t>Passenger Car Emission Rates per Mile, VOC, 2035-</t>
  </si>
  <si>
    <t>Passenger Car Emission Rates per Mile, Nox, 2035-</t>
  </si>
  <si>
    <t>Passenger Car Emission Rates per Mile, PM25, 2035-</t>
  </si>
  <si>
    <t>Passenger Car Emission Rates per Mile, CO2, 2035-</t>
  </si>
  <si>
    <t>Discounted Emissions 7%</t>
  </si>
  <si>
    <t>Discounted Emissions 3%</t>
  </si>
  <si>
    <t>Discounted Capital Total (3%)</t>
  </si>
  <si>
    <t>Discounted Capital Total (7%)</t>
  </si>
  <si>
    <t>2004</t>
  </si>
  <si>
    <t>1988</t>
  </si>
  <si>
    <t>2012</t>
  </si>
  <si>
    <t>1953</t>
  </si>
  <si>
    <t>2014</t>
  </si>
  <si>
    <t>1943</t>
  </si>
  <si>
    <t>2010</t>
  </si>
  <si>
    <t>Type of asset</t>
  </si>
  <si>
    <t>Service life (years)</t>
  </si>
  <si>
    <t>Highways and streets</t>
  </si>
  <si>
    <t>Sewer systems</t>
  </si>
  <si>
    <t>Source: BEA Rate of Depreciation, Service Lives, Declining-Balance Rates, and Hulten-Wykoff Categories</t>
  </si>
  <si>
    <t>http://www.bea.gov/scb/account_articles/national/wlth2594/tableC.htm</t>
  </si>
  <si>
    <t>ROW does not depreciate</t>
  </si>
  <si>
    <t>Remaining Value</t>
  </si>
  <si>
    <t>Residual Summary</t>
  </si>
  <si>
    <t>Total ($M)</t>
  </si>
  <si>
    <t>Accidents by Type Per 100,000,000 VMT</t>
  </si>
  <si>
    <t>Rate</t>
  </si>
  <si>
    <t>Fatalities</t>
  </si>
  <si>
    <t>per 100,000,000 VMT</t>
  </si>
  <si>
    <t>Injured persons</t>
  </si>
  <si>
    <t>Discounted Crash Costs at 7%</t>
  </si>
  <si>
    <t>Discounted Crash Costs at 3%</t>
  </si>
  <si>
    <t>Values stated in 2017 $M</t>
  </si>
  <si>
    <t>Fiscal Year</t>
  </si>
  <si>
    <t>Composite Outlay Deflators</t>
  </si>
  <si>
    <t>Payment for Individuals</t>
  </si>
  <si>
    <t>Net Interest</t>
  </si>
  <si>
    <t>All Other</t>
  </si>
  <si>
    <t>Addendum: Direct Capital</t>
  </si>
  <si>
    <t>Direct</t>
  </si>
  <si>
    <t>Grants</t>
  </si>
  <si>
    <t>Defense</t>
  </si>
  <si>
    <t>1940</t>
  </si>
  <si>
    <t>1941</t>
  </si>
  <si>
    <t>1942</t>
  </si>
  <si>
    <t>1944</t>
  </si>
  <si>
    <t>1945</t>
  </si>
  <si>
    <t>1946</t>
  </si>
  <si>
    <t>1947</t>
  </si>
  <si>
    <t>1948</t>
  </si>
  <si>
    <t>1949</t>
  </si>
  <si>
    <t>1950</t>
  </si>
  <si>
    <t>1951</t>
  </si>
  <si>
    <t>1952</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</si>
  <si>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</si>
  <si>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</si>
  <si>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</si>
  <si>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</si>
  <si>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</si>
  <si>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</si>
  <si>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</si>
  <si>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</si>
  <si>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</si>
  <si>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</si>
  <si>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</si>
  <si>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</si>
  <si>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</si>
  <si>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</si>
  <si>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</si>
  <si>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</si>
  <si>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</si>
  <si>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</si>
  <si>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</si>
  <si>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</si>
  <si>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</si>
  <si>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</si>
  <si>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</si>
  <si>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TQ</t>
  </si>
  <si>
    <t>1977</t>
  </si>
  <si>
    <t>1978</t>
  </si>
  <si>
    <t>1979</t>
  </si>
  <si>
    <t>1980</t>
  </si>
  <si>
    <t>1981</t>
  </si>
  <si>
    <t>1982</t>
  </si>
  <si>
    <t>1983</t>
  </si>
  <si>
    <t>1984</t>
  </si>
  <si>
    <t>1985</t>
  </si>
  <si>
    <t>1986</t>
  </si>
  <si>
    <t>1987</t>
  </si>
  <si>
    <t>1989</t>
  </si>
  <si>
    <t>1990</t>
  </si>
  <si>
    <t>1991</t>
  </si>
  <si>
    <t>1992</t>
  </si>
  <si>
    <t>1993</t>
  </si>
  <si>
    <t>1994</t>
  </si>
  <si>
    <t>1995</t>
  </si>
  <si>
    <t>1996</t>
  </si>
  <si>
    <t>1997</t>
  </si>
  <si>
    <t>1998</t>
  </si>
  <si>
    <t>1999</t>
  </si>
  <si>
    <t>2000</t>
  </si>
  <si>
    <t>2001</t>
  </si>
  <si>
    <t>2002</t>
  </si>
  <si>
    <t>2003</t>
  </si>
  <si>
    <t>2005</t>
  </si>
  <si>
    <t>2006</t>
  </si>
  <si>
    <t>2007</t>
  </si>
  <si>
    <t>2008</t>
  </si>
  <si>
    <t>2009</t>
  </si>
  <si>
    <t>2011</t>
  </si>
  <si>
    <t>2013</t>
  </si>
  <si>
    <t>2015</t>
  </si>
  <si>
    <t>2016</t>
  </si>
  <si>
    <t>2019 estimate</t>
  </si>
  <si>
    <t>2020 estimate</t>
  </si>
  <si>
    <t>2021 estimate</t>
  </si>
  <si>
    <t>2022 estimate</t>
  </si>
  <si>
    <t>Note: Constant dollar research and development outlays are based on the GDP (chained) price index.</t>
  </si>
  <si>
    <t>Net Present value</t>
  </si>
  <si>
    <t>Net O&amp;M</t>
  </si>
  <si>
    <t>Deflator</t>
  </si>
  <si>
    <t xml:space="preserve">See "Deflator" Sheet </t>
  </si>
  <si>
    <t>https://www.whitehouse.gov/sites/whitehouse.gov/files/omb/budget/fy2018/hist10z1.xls</t>
  </si>
  <si>
    <t>O&amp;M Costs</t>
  </si>
  <si>
    <t>http://www.apta.com/gap/fedreg/Documents/NS-SS_Final_PolicyGuidance_August_2013.pdf</t>
  </si>
  <si>
    <t>Beginning POA</t>
  </si>
  <si>
    <t>Ending POA</t>
  </si>
  <si>
    <t>Sub-Total Emissions</t>
  </si>
  <si>
    <t>Subtotal</t>
  </si>
  <si>
    <t>2017$</t>
  </si>
  <si>
    <t>Auto Occupancy</t>
  </si>
  <si>
    <t>Value of Time All Purposes, 2017$</t>
  </si>
  <si>
    <t>Discounted Travel Time Savings</t>
  </si>
  <si>
    <t>Travel Time Savings</t>
  </si>
  <si>
    <t xml:space="preserve">Reduced Pollutants per Year (tons) </t>
  </si>
  <si>
    <t>Utilities</t>
  </si>
  <si>
    <t>Construction</t>
  </si>
  <si>
    <t>Economic Vitality</t>
  </si>
  <si>
    <t>Environmental</t>
  </si>
  <si>
    <t>I-95</t>
  </si>
  <si>
    <t>2017 $</t>
  </si>
  <si>
    <t>Highway</t>
  </si>
  <si>
    <t>TTS</t>
  </si>
  <si>
    <t>Truck share I-95</t>
  </si>
  <si>
    <t>Truck Time</t>
  </si>
  <si>
    <t>Auto Time</t>
  </si>
  <si>
    <t>Total Travel Time Savings</t>
  </si>
  <si>
    <t>Truck Operating Savings</t>
  </si>
  <si>
    <t>Truck operating savings per hour (2017$)</t>
  </si>
  <si>
    <t>Annual Truck Hours Saved</t>
  </si>
  <si>
    <t>Total Truck Operating Costs Saved</t>
  </si>
  <si>
    <t>C - possible injury (2017$)</t>
  </si>
  <si>
    <t>B - non-incapacitating injury (2017$)</t>
  </si>
  <si>
    <t>A - incapacitating (2017$)</t>
  </si>
  <si>
    <t>K - killed (2017$)</t>
  </si>
  <si>
    <t>miles</t>
  </si>
  <si>
    <t>hours</t>
  </si>
  <si>
    <t>Value of Passenger Hours</t>
  </si>
  <si>
    <t>Value of Truck Hours</t>
  </si>
  <si>
    <t>Annual VMT Reduced</t>
  </si>
  <si>
    <t>Reduced Fatalities</t>
  </si>
  <si>
    <t>Reduced Injuries</t>
  </si>
  <si>
    <t>Richmond</t>
  </si>
  <si>
    <t>Source:</t>
  </si>
  <si>
    <t>LDGV Emissions Rates g/hr VOC</t>
  </si>
  <si>
    <t>LDGV Emissions Rates g/hr NOX</t>
  </si>
  <si>
    <t>nepis.epa.gov/Exe/ZyPURL.cgi?Dockey=P100EVXV.TXT</t>
  </si>
  <si>
    <t>Pollutant Emissions Rates per VMT (grams/hr)</t>
  </si>
  <si>
    <t>Reduced Auto Hours</t>
  </si>
  <si>
    <t>Truck Emissions Rate g per hour VOC (average of 8a and 8b trucks)</t>
  </si>
  <si>
    <t>Source: https://www3.epa.gov/otaq/consumer/420f08025.pdf, Class 8 trucks include long-haul semi-tractor trailer rigs ranging from 33,001 lbs to &gt;60,000 lbs</t>
  </si>
  <si>
    <t>Truck Emissions Rate g per hour Nox (average of 8a and 8b trucks)</t>
  </si>
  <si>
    <t>Truck Emissions Rate g per hour PM2.5 (average of 8a and 8b trucks)</t>
  </si>
  <si>
    <t>Reduced Truck Hours</t>
  </si>
  <si>
    <t>Reduced Highway Fatalities and Crashes</t>
  </si>
  <si>
    <t>Total Value Remaining after 2047</t>
  </si>
  <si>
    <t>assumed share of costs for highway infrastructure of construction costs</t>
  </si>
  <si>
    <t>assumed share of costs for utilities infrastructure of construction costs</t>
  </si>
  <si>
    <t>Reduced Auto Emissions</t>
  </si>
  <si>
    <t>Reduced Truck Emissions</t>
  </si>
  <si>
    <t>Fatal</t>
  </si>
  <si>
    <t>Source: AECOM Safety Analysis</t>
  </si>
  <si>
    <t>Truck Vehicle Operating Savings</t>
  </si>
  <si>
    <t>NCDOT</t>
  </si>
  <si>
    <t>2018 TIGER BCA Resource Guide, FHWA Statistics 2016, Table VM1</t>
  </si>
  <si>
    <t>Discount Year</t>
  </si>
  <si>
    <t>Dollar Year</t>
  </si>
  <si>
    <t>VOC Value of Emissions (2017$) per short ton</t>
  </si>
  <si>
    <t>NOx Value of Emissions (2017$) per short ton</t>
  </si>
  <si>
    <t>SOx Value of Emissions (2017$) per short ton</t>
  </si>
  <si>
    <t>2018 Benefit-Cost Analysis Guidance for Discretionary Grant Programs</t>
  </si>
  <si>
    <t>O- No injury (2017$)</t>
  </si>
  <si>
    <t>U - Injured (severity unknown) (2017$)</t>
  </si>
  <si>
    <t>GDP (in
billions of
dollars)</t>
  </si>
  <si>
    <t>GDP
(Chained)
Price Index</t>
  </si>
  <si>
    <t>Total
Defense</t>
  </si>
  <si>
    <t>Total
Nondefense</t>
  </si>
  <si>
    <t>Other
Grants</t>
  </si>
  <si>
    <t>Undis-
tributed
Offsetting
Receipts</t>
  </si>
  <si>
    <t>Nondefense</t>
  </si>
  <si>
    <t>2017</t>
  </si>
  <si>
    <t>2023 estimate</t>
  </si>
  <si>
    <t>Value of Time Truck, 2017$</t>
  </si>
  <si>
    <t>Vehicle Operating Cost per mile (2017$), auto</t>
  </si>
  <si>
    <t>2017$ per metric ton</t>
  </si>
  <si>
    <t>http://ncdot.maps.arcgis.com/home/webmap/viewer.html?webmap=b7a26d6d8abd419f8c27f58a607b25a1</t>
  </si>
  <si>
    <t>VMT</t>
  </si>
  <si>
    <t>VHT</t>
  </si>
  <si>
    <t>Statewide Travel Demand Model, February 2019</t>
  </si>
  <si>
    <t>Daily VHT</t>
  </si>
  <si>
    <t>Discounted Freight Operating Savings 7%</t>
  </si>
  <si>
    <t>Discounted Freight Operating Savings 3%</t>
  </si>
  <si>
    <t>Exit 31-33</t>
  </si>
  <si>
    <t>Exit 22-25</t>
  </si>
  <si>
    <t>Exit 19-20</t>
  </si>
  <si>
    <t>Exit 14-17</t>
  </si>
  <si>
    <t>I-95 Widen to 8 Lanes between Exits 13-40; Interchange improvements; Flood Resiliency</t>
  </si>
  <si>
    <t>I-5987</t>
  </si>
  <si>
    <t>I-5879</t>
  </si>
  <si>
    <t>STIP #</t>
  </si>
  <si>
    <t>STIP Page</t>
  </si>
  <si>
    <t>Description</t>
  </si>
  <si>
    <t>Utilities Cost</t>
  </si>
  <si>
    <t>Right-of-Way Cost</t>
  </si>
  <si>
    <t>Construction Cost</t>
  </si>
  <si>
    <t>Right-of-Way</t>
  </si>
  <si>
    <t>6-6</t>
  </si>
  <si>
    <t>US 301 (EXIT 22) TO I-95 BUSINESS/US 301
(EXIT 40). WIDEN TO EIGHT LANES.</t>
  </si>
  <si>
    <t>6-20</t>
  </si>
  <si>
    <t>SR 1528 (CARTHAGE ROAD) (EXIT 19).
IMPROVE INTERCHANGE.</t>
  </si>
  <si>
    <t>2019 (540)</t>
  </si>
  <si>
    <t>Completed November 2018 CE III</t>
  </si>
  <si>
    <t>H129200-BB</t>
  </si>
  <si>
    <t>CARTHAGE ROAD TO US 301 (FAYETTEVILLE ROAD) (EXIT 22). WIDEN ROADWAY TO 8 LANES</t>
  </si>
  <si>
    <t>Not Started Assumed CE</t>
  </si>
  <si>
    <t>H129200-BA</t>
  </si>
  <si>
    <t>I-74 TO CARTHAGE ROAD. WIDEN ROADWAY TO 8 LANES.</t>
  </si>
  <si>
    <t>Environmental Document Status</t>
  </si>
  <si>
    <t>N/A</t>
  </si>
  <si>
    <t>Lane Miles of I-95 in NC</t>
  </si>
  <si>
    <t>Lane Miles of US 70 from I-40 to Morehead City</t>
  </si>
  <si>
    <t>Annual O&amp;M Fiber (2017$)</t>
  </si>
  <si>
    <t>AADT I-95 (2017)</t>
  </si>
  <si>
    <t xml:space="preserve">BOT Approved Live STIP </t>
  </si>
  <si>
    <t>Funded w/o Grant</t>
  </si>
  <si>
    <t>INFRA "Ask" Cost Estimate</t>
  </si>
  <si>
    <t>Total State Funds</t>
  </si>
  <si>
    <t>Total Federal Funds (with INFRA Ask)</t>
  </si>
  <si>
    <t>State + Federal</t>
  </si>
  <si>
    <t>Project Build Cost (R, U, C, Res)</t>
  </si>
  <si>
    <t>Resilience Cost</t>
  </si>
  <si>
    <t>Construction Finish Date</t>
  </si>
  <si>
    <t>Construction Finish Date with INFRA</t>
  </si>
  <si>
    <t>YES</t>
  </si>
  <si>
    <t>NO</t>
  </si>
  <si>
    <t>unfunded</t>
  </si>
  <si>
    <t>Proposed Let Date</t>
  </si>
  <si>
    <t>2022 (1000)</t>
  </si>
  <si>
    <t>2022 (3200)</t>
  </si>
  <si>
    <t>October 2020 (DB)</t>
  </si>
  <si>
    <t>2021 (12399)</t>
  </si>
  <si>
    <t>Total (for Costs tab)</t>
  </si>
  <si>
    <t>O&amp;M and R&amp;R Summary</t>
  </si>
  <si>
    <t>Checks:</t>
  </si>
  <si>
    <t>FY</t>
  </si>
  <si>
    <t>Maintenance</t>
  </si>
  <si>
    <t>R&amp;R</t>
  </si>
  <si>
    <t>I-95 Exits 13-19</t>
  </si>
  <si>
    <t>Existing O&amp;M</t>
  </si>
  <si>
    <t>Improved O&amp;M</t>
  </si>
  <si>
    <t xml:space="preserve"> $                       -  </t>
  </si>
  <si>
    <t xml:space="preserve"> TRUE</t>
  </si>
  <si>
    <t>I-95 Exits 19-22</t>
  </si>
  <si>
    <t>I-95 Exits 22-40</t>
  </si>
  <si>
    <t>Exits 13-19 Existing</t>
  </si>
  <si>
    <t>Exits 13-19 Improved</t>
  </si>
  <si>
    <t>Exits 13-19 Net New O&amp;M</t>
  </si>
  <si>
    <t>Exits 19-22 Existing</t>
  </si>
  <si>
    <t>Exits 19-22 Improved</t>
  </si>
  <si>
    <t>Exits 19-22 Net New O&amp;M</t>
  </si>
  <si>
    <t>Exits 22-40 Existing</t>
  </si>
  <si>
    <t>Exits 22-40 Improved</t>
  </si>
  <si>
    <t>Exits 22-40 Net New O&amp;M</t>
  </si>
  <si>
    <t>Excel Sources from NCDOT:</t>
  </si>
  <si>
    <t>Assumed opening is same month as Let</t>
  </si>
  <si>
    <t>Costs in 2019 dollars</t>
  </si>
  <si>
    <t>Short tons per Metric Ton</t>
  </si>
  <si>
    <t>Reduced Pollutants per Year</t>
  </si>
  <si>
    <t>VOC (short tons)</t>
  </si>
  <si>
    <t>NOx (short tons)</t>
  </si>
  <si>
    <t>TOTAL:</t>
  </si>
  <si>
    <t>I-95 Maintenance Cost I-95 Exit 13 to Exit 19 existing (002)</t>
  </si>
  <si>
    <t>I-95 Maintenance Cost I-95 Exit 13 to Exit 19 Improve (002)</t>
  </si>
  <si>
    <t>I-95 Maintenance Cost I-95 Exit 19 to Exit 22 Existing (002)</t>
  </si>
  <si>
    <t>I-95 Maintenance Cost I-95 Exit 19 to Exit 22 improved (002)</t>
  </si>
  <si>
    <t>I-95 Maintenance Cost I-95 Exit 22 to Exit 40 existing (002)</t>
  </si>
  <si>
    <t>I-95 Maintenance Cost I-95 Exit 22 to Exit 40 improved (002)</t>
  </si>
  <si>
    <t>Total Net New O&amp;M</t>
  </si>
  <si>
    <t>O&amp;M savings for I-87 Resilience project</t>
  </si>
  <si>
    <t>The $1 million in plating the roadway embankment will save NCDOT and taxpayers up to $40 million in the event of a 50-year flood. In other words, approximately $800,000 per year.</t>
  </si>
  <si>
    <t>Repair costs avoided</t>
  </si>
  <si>
    <t>Value of Life and Property Damage</t>
  </si>
  <si>
    <t>https://www.wral.com/dot-recommends-detour-around-nc-sc-for-southbound-drivers/17846443/</t>
  </si>
  <si>
    <t>Detour</t>
  </si>
  <si>
    <t xml:space="preserve">Source: </t>
  </si>
  <si>
    <t xml:space="preserve">The North Carolina Department of Transportation on Friday night recommended a detour of hundreds of miles for travelers headed southbound to avoid Interstate 95 through the Tar Heel state, as well as I-40 east of I-95.
"This is an extremely long detour, but it is the detour that offers the lowest risk of flooding at this time," the DOT wrote, noting that travel is hazardous and the risk of flooding is present at any time over the next 24 hours on all roads south of U.S. Highway 64 and east of Interstate 73/74.
The recommended route takes travelers west on Interstate 64 in Virginia to I-81 South, to I-75 south in Tennessee to I-16 East in Georgia back to I-95.
</t>
  </si>
  <si>
    <t>Baseline</t>
  </si>
  <si>
    <t>I-95 Traffic</t>
  </si>
  <si>
    <t>During closure, NCDOT recommended a detour around North Carolina for southbound drivers.</t>
  </si>
  <si>
    <t>AADT</t>
  </si>
  <si>
    <t>https://www.postandcourier.com/news/how-to-get-around-sc-road-closures-during-florence-flooding/article_24a78c0a-bd23-11e8-8f12-bb3374d2a311.html</t>
  </si>
  <si>
    <t>While I-95 was open throughout South Carolina by the end of day Friday (9/21), less than 50 miles north motorists would find the interstate closed in North Carolina.
South Carolina suggested using I-77 to Charlotte as an alternative to northbound I-95. North Carolina was directing southbound traffic through Charlotte, via I-85.</t>
  </si>
  <si>
    <t>https://www.arcgis.com/home/webmap/viewer.html?webmap=bff29e1bc0fd4908b2c035fe67695088</t>
  </si>
  <si>
    <t>I-95 in South Carolina reopened at 4 p.m. Friday, allowing North Carolina to provide a shorter detour for people traveling through the state. Drivers from Virginia now will be directed to use U.S. 64 West (Exit 138) to I-440 West to I-40 West to U.S. 1 South to U.S. 15/501 in Aberdeen to U.S. 74 back to I-95 in Robeson County.</t>
  </si>
  <si>
    <t>https://www.wfmynews2.com/article/news/traffic/best-detours-hundreds-of-nc-roads-impassable-a-week-after-florence/83-596590256</t>
  </si>
  <si>
    <t>Crash severity</t>
  </si>
  <si>
    <t>Injury</t>
  </si>
  <si>
    <t>3-year average</t>
  </si>
  <si>
    <t>Latest 3 years with data</t>
  </si>
  <si>
    <t>https://crashstats.nhtsa.dot.gov/Api/Public/ViewPublication/812554</t>
  </si>
  <si>
    <t>Source: Table 1, https://crashstats.nhtsa.dot.gov/Api/Public/ViewPublication/812554</t>
  </si>
  <si>
    <t>Source: 2015 Crash Stats</t>
  </si>
  <si>
    <t>Reduced PDO Crashes</t>
  </si>
  <si>
    <t>Cost Savings from Accidents Avoided</t>
  </si>
  <si>
    <t>Injuries</t>
  </si>
  <si>
    <t>Resilience Benefits: Repair Costs Avoided</t>
  </si>
  <si>
    <t>Annual repair costs saved</t>
  </si>
  <si>
    <t>Flood Resilience Repair Cost Savings</t>
  </si>
  <si>
    <t>Repair Costs Factored for Frequency</t>
  </si>
  <si>
    <t>Discounted Repair Cost Savings 7%</t>
  </si>
  <si>
    <t>Discounted Repair Cost Savings 3%</t>
  </si>
  <si>
    <t>Truck Operating Cost Savings</t>
  </si>
  <si>
    <r>
      <t>1.</t>
    </r>
    <r>
      <rPr>
        <sz val="7"/>
        <color theme="1"/>
        <rFont val="Times New Roman"/>
        <family val="1"/>
      </rPr>
      <t xml:space="preserve">      </t>
    </r>
    <r>
      <rPr>
        <sz val="11"/>
        <color theme="1"/>
        <rFont val="Calibri"/>
        <family val="2"/>
        <scheme val="minor"/>
      </rPr>
      <t>Initial detour (implemented 9/15 for approximately 3 hours): (Northbound reverse directions): Exit 138 (US-64) to I-40 West to US-1 South to US-15/501 South at Aberdeen to US-74 East back to I-95</t>
    </r>
  </si>
  <si>
    <r>
      <t>2.</t>
    </r>
    <r>
      <rPr>
        <sz val="7"/>
        <color theme="1"/>
        <rFont val="Times New Roman"/>
        <family val="1"/>
      </rPr>
      <t xml:space="preserve">      </t>
    </r>
    <r>
      <rPr>
        <sz val="11"/>
        <color theme="1"/>
        <rFont val="Calibri"/>
        <family val="2"/>
        <scheme val="minor"/>
      </rPr>
      <t>Get traffic away from Eastern NC (9/15 from approximately 12PM until approximately 9/22 at 12PM) (Southbound Only, Northbound traffic could not enter NC): 1. Take Exit 138-B to US-64 West, to I-540 West, to I-40 West, to US-321 South (at Hickory), to I-85 South.  Route terminated at SC State Line.</t>
    </r>
  </si>
  <si>
    <r>
      <t>3.</t>
    </r>
    <r>
      <rPr>
        <sz val="7"/>
        <color theme="1"/>
        <rFont val="Times New Roman"/>
        <family val="1"/>
      </rPr>
      <t xml:space="preserve">      </t>
    </r>
    <r>
      <rPr>
        <sz val="11"/>
        <color theme="1"/>
        <rFont val="Calibri"/>
        <family val="2"/>
        <scheme val="minor"/>
      </rPr>
      <t>Bypass NC Completely (during worries about I-40 and I-85 in Div 12 – ran concurrently with #2 from approximately 9/15 @ 8PM to 9/17 or 9/18) Northbound directions reversed: (From Richmond, VA: I-64 West to I-81 South, to I-40 West, to I-75 South, to I-16 East, to I-95 @ Savannah, GA).</t>
    </r>
  </si>
  <si>
    <r>
      <t>4.</t>
    </r>
    <r>
      <rPr>
        <sz val="7"/>
        <color theme="1"/>
        <rFont val="Times New Roman"/>
        <family val="1"/>
      </rPr>
      <t xml:space="preserve">      </t>
    </r>
    <r>
      <rPr>
        <sz val="11"/>
        <color theme="1"/>
        <rFont val="Calibri"/>
        <family val="2"/>
        <scheme val="minor"/>
      </rPr>
      <t>Water Receding (ran approximately 9/22 @ 12 PM to 9/24 @ 12 PM) (Northbound reverse directions): Exit 138 (US-64) to I-440 West to US-1 South to US-15/501 South at Aberdeen to US-74 East back to I-95</t>
    </r>
  </si>
  <si>
    <t>From the NCDOT Traffic Systems Operations Unit, the I-95 Florence Published/Official Detours were:</t>
  </si>
  <si>
    <t>days</t>
  </si>
  <si>
    <t>Detour routes 1 and 4</t>
  </si>
  <si>
    <t>Detour route 3</t>
  </si>
  <si>
    <t>Detour route 2</t>
  </si>
  <si>
    <t>Detour 1</t>
  </si>
  <si>
    <t>NB traffic could not enter NC</t>
  </si>
  <si>
    <t>SB traffic - assume going from Rocky Mount to Savannah, GA</t>
  </si>
  <si>
    <t>Net</t>
  </si>
  <si>
    <t>Net Savings of Baseline Route vs. Detour Route</t>
  </si>
  <si>
    <t>Hours</t>
  </si>
  <si>
    <t>Miles</t>
  </si>
  <si>
    <t>Route 1</t>
  </si>
  <si>
    <t>Route 2</t>
  </si>
  <si>
    <t>Route 3</t>
  </si>
  <si>
    <t>Route 4</t>
  </si>
  <si>
    <t>Savannah</t>
  </si>
  <si>
    <t>Lumberton</t>
  </si>
  <si>
    <t>Days</t>
  </si>
  <si>
    <t>Factored for Length of Time</t>
  </si>
  <si>
    <t>Detour 3</t>
  </si>
  <si>
    <t>Detour 4</t>
  </si>
  <si>
    <t>https://gdottrafficdata.drakewell.com/publicmultinodemap.asp</t>
  </si>
  <si>
    <t>Note: Routes 2 and 3 ran concurrently, 2 for 7 days and 3 for 2 days. To avoid double-counting, assumes 5 days of Route 2, and 2 days of Route 3.</t>
  </si>
  <si>
    <t>Detour 2* SB ONLY</t>
  </si>
  <si>
    <t>Total (Detours 1+2+3+4)</t>
  </si>
  <si>
    <t>VMT Factored for Frequency</t>
  </si>
  <si>
    <t>VHT Factored for Frequency</t>
  </si>
  <si>
    <t>Passenger Hours Saved</t>
  </si>
  <si>
    <t>Truck Hours Saved</t>
  </si>
  <si>
    <t>VMT Saved</t>
  </si>
  <si>
    <t>VHT Saved</t>
  </si>
  <si>
    <t>The analysis is based on Federal Emergency Management Agency (FEMA) guidance, which assumes a 12-hour penalty for each one-way trip lost.[1]</t>
  </si>
  <si>
    <t>[1] Federal Transit Administration, How to Use the FTA HMCE Tool, 2014, http://www.fta.dot.gov/documents/FTA-User_Guide-final.pdf</t>
  </si>
  <si>
    <t>Cost of a Trip Not Taken</t>
  </si>
  <si>
    <t xml:space="preserve">Under Detour 2, I-95 in NC is closed to northbound traffic, so autos and trucks will not make the trip rather than diverting to other routes. When a trip is not made, the productivity and spending impacts associated with that trip are lost to the region. The analysis estimates the value of the loss in productivity and spending for each trip that is not made. The avoidance of this loss is benefit for North Carolina. </t>
  </si>
  <si>
    <t>hours to account for the trip not taken</t>
  </si>
  <si>
    <t>Value of Passenger Trips</t>
  </si>
  <si>
    <t>Value of Truck Trips</t>
  </si>
  <si>
    <t>Estimated frequency of extreme wind events; one every</t>
  </si>
  <si>
    <t>Detour Savings on I-95</t>
  </si>
  <si>
    <t>Detours were established for over a week on I-95 during Florence. The infrastructure upgrades near Lumberton will avoid much of the time and mileage costs associated with the detours.</t>
  </si>
  <si>
    <t>Inputs. See Detour Data tab.</t>
  </si>
  <si>
    <t xml:space="preserve">Crash Reduction </t>
  </si>
  <si>
    <t>Annual Crash Reduction (Number of Crashes)</t>
  </si>
  <si>
    <t>Project</t>
  </si>
  <si>
    <t>Fatal/Injury</t>
  </si>
  <si>
    <t>Value of Crashes Avoided</t>
  </si>
  <si>
    <t># Accidents Reported (unknown if injured) (2017$)</t>
  </si>
  <si>
    <t>Total Annual PDO Crashes Avoided</t>
  </si>
  <si>
    <t>Value of Fatal/Injury Crashes Avoided</t>
  </si>
  <si>
    <t>Value of PDO Crashes Avoided</t>
  </si>
  <si>
    <t>Total Value</t>
  </si>
  <si>
    <t>Note: assumes one person per crash</t>
  </si>
  <si>
    <t>**Reduced PDO crashes held constant at 72% of all crashes</t>
  </si>
  <si>
    <t>50-year storm</t>
  </si>
  <si>
    <t>Detour Travel Time Savings**</t>
  </si>
  <si>
    <t>Detour Truck Operating Savings**</t>
  </si>
  <si>
    <t>Detour Value of Trips not Taken**</t>
  </si>
  <si>
    <t>Detour Safety Savings**</t>
  </si>
  <si>
    <t>50-year storm annual likelihood</t>
  </si>
  <si>
    <t>During and after Hurricane Florence (September 2018), I-95 in NC flooded in a number of sections, including the project area. Portions of I-95 were closed for up to 8 days (9/15-9/24).</t>
  </si>
  <si>
    <t>years. The fatality occurred under winds of 60kt and gusts of 70 kt (https://www.nhc.noaa.gov/data/tcr/AL092016_Hermine.pdf). Winds of 60 kt in the area were recorded in 2012 and 2016 per North Carolina Climate Office records; http://climate.ncsu.edu/climate/storm_reports?event=wind&amp;reports=wind_reports&amp;event_filter=&amp;time=10yr&amp;time_start=&amp;time_end=&amp;months_filter=&amp;states=NC</t>
  </si>
  <si>
    <t>I-95 Detours</t>
  </si>
  <si>
    <t>NB + SB AADT, 2017</t>
  </si>
  <si>
    <r>
      <rPr>
        <b/>
        <sz val="12"/>
        <rFont val="Calibri"/>
        <family val="2"/>
      </rPr>
      <t>MATTHEW</t>
    </r>
  </si>
  <si>
    <r>
      <rPr>
        <b/>
        <sz val="12"/>
        <rFont val="Arial"/>
        <family val="2"/>
      </rPr>
      <t>SITE CODE</t>
    </r>
  </si>
  <si>
    <r>
      <rPr>
        <b/>
        <sz val="12"/>
        <rFont val="Arial"/>
        <family val="2"/>
      </rPr>
      <t>ROUTE</t>
    </r>
  </si>
  <si>
    <r>
      <rPr>
        <b/>
        <sz val="12"/>
        <rFont val="Arial"/>
        <family val="2"/>
      </rPr>
      <t>M.P.</t>
    </r>
  </si>
  <si>
    <r>
      <rPr>
        <b/>
        <sz val="12"/>
        <rFont val="Arial"/>
        <family val="2"/>
      </rPr>
      <t>LOCATION</t>
    </r>
  </si>
  <si>
    <r>
      <rPr>
        <b/>
        <sz val="12"/>
        <rFont val="Arial"/>
        <family val="2"/>
      </rPr>
      <t>WBS</t>
    </r>
  </si>
  <si>
    <r>
      <rPr>
        <b/>
        <sz val="12"/>
        <rFont val="Arial"/>
        <family val="2"/>
      </rPr>
      <t>STRUCTURE NUMBER</t>
    </r>
  </si>
  <si>
    <r>
      <rPr>
        <b/>
        <sz val="12"/>
        <rFont val="Arial"/>
        <family val="2"/>
      </rPr>
      <t>COMMENT</t>
    </r>
  </si>
  <si>
    <r>
      <rPr>
        <b/>
        <sz val="12"/>
        <rFont val="Arial"/>
        <family val="2"/>
      </rPr>
      <t>CHARGES</t>
    </r>
  </si>
  <si>
    <r>
      <rPr>
        <sz val="12"/>
        <rFont val="Arial"/>
        <family val="2"/>
      </rPr>
      <t>I-95</t>
    </r>
  </si>
  <si>
    <r>
      <rPr>
        <sz val="12"/>
        <rFont val="Arial"/>
        <family val="2"/>
      </rPr>
      <t>0.55 miles N of US 301</t>
    </r>
  </si>
  <si>
    <r>
      <rPr>
        <sz val="12"/>
        <rFont val="Arial"/>
        <family val="2"/>
      </rPr>
      <t xml:space="preserve">017-23-078 Culvert(NI)-Wing SW Corner Broken Off.
</t>
    </r>
    <r>
      <rPr>
        <sz val="12"/>
        <rFont val="Arial"/>
        <family val="2"/>
      </rPr>
      <t>Undermined Under Culvert</t>
    </r>
  </si>
  <si>
    <r>
      <rPr>
        <sz val="12"/>
        <rFont val="Arial"/>
        <family val="2"/>
      </rPr>
      <t>0.77 miles N of NC 711</t>
    </r>
  </si>
  <si>
    <r>
      <rPr>
        <sz val="12"/>
        <rFont val="Arial"/>
        <family val="2"/>
      </rPr>
      <t>B-144 &amp; B-146</t>
    </r>
  </si>
  <si>
    <r>
      <rPr>
        <sz val="12"/>
        <rFont val="Arial"/>
        <family val="2"/>
      </rPr>
      <t>001-19-078 Substructure flooded, end bent, bent 1 and bent 2 fill washed partly away</t>
    </r>
  </si>
  <si>
    <r>
      <rPr>
        <sz val="12"/>
        <rFont val="Arial"/>
        <family val="2"/>
      </rPr>
      <t>0.1miles N of SR 1718</t>
    </r>
  </si>
  <si>
    <r>
      <rPr>
        <sz val="12"/>
        <rFont val="Arial"/>
        <family val="2"/>
      </rPr>
      <t>0.8 miles north of SR 1726</t>
    </r>
  </si>
  <si>
    <r>
      <rPr>
        <sz val="12"/>
        <rFont val="Arial"/>
        <family val="2"/>
      </rPr>
      <t>Shoulder washed out &amp; 2' +/- of asphalt emergency lane for 20'+/-</t>
    </r>
  </si>
  <si>
    <r>
      <rPr>
        <sz val="12"/>
        <rFont val="Arial"/>
        <family val="2"/>
      </rPr>
      <t>Exit 17</t>
    </r>
  </si>
  <si>
    <r>
      <rPr>
        <sz val="12"/>
        <rFont val="Arial"/>
        <family val="2"/>
      </rPr>
      <t>Shoulder wash outs</t>
    </r>
  </si>
  <si>
    <r>
      <rPr>
        <sz val="12"/>
        <rFont val="Arial"/>
        <family val="2"/>
      </rPr>
      <t>0.3 miles south from SR 1536</t>
    </r>
  </si>
  <si>
    <r>
      <rPr>
        <sz val="12"/>
        <rFont val="Arial"/>
        <family val="2"/>
      </rPr>
      <t>Bridge #147</t>
    </r>
  </si>
  <si>
    <r>
      <rPr>
        <sz val="12"/>
        <rFont val="Arial"/>
        <family val="2"/>
      </rPr>
      <t>Bent 6 Pile 2 has a scour hole around pile 30'x40'x60'</t>
    </r>
  </si>
  <si>
    <r>
      <rPr>
        <b/>
        <sz val="14"/>
        <rFont val="Calibri"/>
        <family val="2"/>
      </rPr>
      <t>SUBTOTAL</t>
    </r>
  </si>
  <si>
    <r>
      <rPr>
        <b/>
        <sz val="12"/>
        <rFont val="Calibri"/>
        <family val="2"/>
      </rPr>
      <t>FLORENCE</t>
    </r>
  </si>
  <si>
    <r>
      <rPr>
        <b/>
        <sz val="12"/>
        <rFont val="Arial"/>
        <family val="2"/>
      </rPr>
      <t xml:space="preserve">STRUCTURE
</t>
    </r>
    <r>
      <rPr>
        <b/>
        <sz val="12"/>
        <rFont val="Arial"/>
        <family val="2"/>
      </rPr>
      <t>NUMBER</t>
    </r>
  </si>
  <si>
    <r>
      <rPr>
        <b/>
        <sz val="12"/>
        <rFont val="Calibri"/>
        <family val="2"/>
      </rPr>
      <t>CHARGES</t>
    </r>
  </si>
  <si>
    <r>
      <rPr>
        <sz val="12"/>
        <rFont val="Arial"/>
        <family val="2"/>
      </rPr>
      <t>.35 mile from Exit 19 MP 18.4</t>
    </r>
  </si>
  <si>
    <r>
      <rPr>
        <sz val="12"/>
        <rFont val="Arial"/>
        <family val="2"/>
      </rPr>
      <t>B-147</t>
    </r>
  </si>
  <si>
    <r>
      <rPr>
        <sz val="12"/>
        <rFont val="Arial"/>
        <family val="2"/>
      </rPr>
      <t xml:space="preserve">Voids found under approach slab of south side of SBL.
</t>
    </r>
    <r>
      <rPr>
        <sz val="12"/>
        <rFont val="Arial"/>
        <family val="2"/>
      </rPr>
      <t>Applied on site during repair.</t>
    </r>
  </si>
  <si>
    <r>
      <rPr>
        <sz val="12"/>
        <rFont val="Arial"/>
        <family val="2"/>
      </rPr>
      <t>MP 30.75</t>
    </r>
  </si>
  <si>
    <r>
      <rPr>
        <sz val="12"/>
        <rFont val="Arial"/>
        <family val="2"/>
      </rPr>
      <t xml:space="preserve">Approaches have settled on approach and departure
</t>
    </r>
    <r>
      <rPr>
        <sz val="12"/>
        <rFont val="Arial"/>
        <family val="2"/>
      </rPr>
      <t>sides of bridges 156 &amp; 158.</t>
    </r>
  </si>
  <si>
    <r>
      <rPr>
        <b/>
        <sz val="14"/>
        <rFont val="Calibri"/>
        <family val="2"/>
      </rPr>
      <t>GRAND TOTAL</t>
    </r>
  </si>
  <si>
    <t>Repairs to I-95 that would be avoided with the Project</t>
  </si>
  <si>
    <t>Analysis uses Hurricane Matthew costs</t>
  </si>
  <si>
    <t>Emissions Savings (auto) [Includes diversions]</t>
  </si>
  <si>
    <t>Emissions Savings (truck) [Includes diversions]</t>
  </si>
  <si>
    <t>"Florence" storm</t>
  </si>
  <si>
    <t>"Florence"</t>
  </si>
  <si>
    <t>Detour Vehicle Operating Cost Savings**</t>
  </si>
  <si>
    <t>Vehicle Operating Cost Savings</t>
  </si>
  <si>
    <t>AADT I-95 (2008)</t>
  </si>
  <si>
    <t>AADT annual growth I-95 (2008-2017)</t>
  </si>
  <si>
    <t>50-year storm - without details of how the storm would change detours vs. Florence, assumes detour durations more than double</t>
  </si>
  <si>
    <t>factor from "Florence"</t>
  </si>
  <si>
    <t>Detour savings for the "Florence" storm and 50-year storms are additive because each event is possible in any given year</t>
  </si>
  <si>
    <t>Share of typical AADT assumed to take the detour during closures</t>
  </si>
  <si>
    <t>Annual O&amp;M ITS (2017$)</t>
  </si>
  <si>
    <t>Table 9 ATRI Operational Cost of Trucking 2018. Includes fuel, oil, truck/trailer lease, repair, maintenance, driver benefits, tires, and insurance. Excludes driver time (valued in travel time savings); http://atri-online.org/wp-content/uploads/2018/10/ATRI-Operational-Costs-of-Trucking-2018.pdf</t>
  </si>
  <si>
    <t>Current Status/Baseline &amp; Problem to be Addressed</t>
  </si>
  <si>
    <t>Change to Baseline or Alternatives</t>
  </si>
  <si>
    <t>Types of Impacts</t>
  </si>
  <si>
    <t>Affected Population</t>
  </si>
  <si>
    <t>Economic Benefit (Net Present Values, $2017 M)</t>
  </si>
  <si>
    <t>Page Reference in BCA</t>
  </si>
  <si>
    <t>Safety:</t>
  </si>
  <si>
    <t>All residents and non-residents</t>
  </si>
  <si>
    <t>Corridor drivers</t>
  </si>
  <si>
    <t>**Note: Sum of 20-year and 50-year storms</t>
  </si>
  <si>
    <t>Floyd (1999), Matthew (2016), and Florence (2018) can be considered 500-year storms that occurred within 20 years. Based on this history, conservatively assuming one storm of this caliber will occur every 20 years moving forward.</t>
  </si>
  <si>
    <t>June 2021 (DB)</t>
  </si>
  <si>
    <t>October 2020 (DBB)</t>
  </si>
  <si>
    <t>Actual annual likelihood of the "500-year storm" like Florence. Note that Florence's intensity was considered a 500-year storm, but it's actual frequency is more often than that.</t>
  </si>
  <si>
    <t>Factor for duration of a 50-year storm compared to Florence</t>
  </si>
  <si>
    <t>assumed to use the route; the others do not make the trip</t>
  </si>
  <si>
    <t>Detour 1 Trip not Taken</t>
  </si>
  <si>
    <t>Detour 2 Trip not Taken</t>
  </si>
  <si>
    <t>Detour 3 Trip not Taken</t>
  </si>
  <si>
    <t>Detour 4 Trip not Taken</t>
  </si>
  <si>
    <t>Total Trip not Taken VHT</t>
  </si>
  <si>
    <t>Value of Trips not Taken</t>
  </si>
  <si>
    <t>Emissions Savings (auto) [Includes diversions**]</t>
  </si>
  <si>
    <t>Emissions Savings (truck) [Includes diversions**]</t>
  </si>
  <si>
    <t>trips not taken</t>
  </si>
  <si>
    <t>Entire Network</t>
  </si>
  <si>
    <t>Excel Verification</t>
  </si>
  <si>
    <t>Adjustment</t>
  </si>
  <si>
    <t>VHT Savings</t>
  </si>
  <si>
    <t>Adjusted VHT</t>
  </si>
  <si>
    <t>2025 NB</t>
  </si>
  <si>
    <t>2025 B</t>
  </si>
  <si>
    <t>Difference</t>
  </si>
  <si>
    <t>2040 NB</t>
  </si>
  <si>
    <t>2040 B</t>
  </si>
  <si>
    <t>Annualization Factor for I-95</t>
  </si>
  <si>
    <t>I-95 Annualization Factor</t>
  </si>
  <si>
    <t>I-95 Travel Demand Model and Manual Spreadsheet Results</t>
  </si>
  <si>
    <t xml:space="preserve">Daily </t>
  </si>
  <si>
    <t>CAGR</t>
  </si>
  <si>
    <t>I-95 currently has 20 percent greater traffic volume on the weekends than typical weekdays, therefore it is appropriate to assume more than 5 days of traffic per week. This analysis uses 6 days of traffic per week.</t>
  </si>
  <si>
    <t>Auto and truck drivers who do not need to detour for flooding events</t>
  </si>
  <si>
    <t>Truck drivers who do not need to detour for flooding events</t>
  </si>
  <si>
    <t>Drivers who do not need to choose between detouring or making a trip in a flooding event</t>
  </si>
  <si>
    <t>Auto drivers who do not need to detour for flooding events</t>
  </si>
  <si>
    <t>All auto and truck drivers on the national network</t>
  </si>
  <si>
    <t xml:space="preserve">Truck drivers on the national network </t>
  </si>
  <si>
    <t>NCDOT; Taxpayers</t>
  </si>
  <si>
    <t>Total Annual Fatal/Injury Crashes Avoided</t>
  </si>
  <si>
    <t>300' of Shoulder Washing, 75' Weakened Guardrail, Tree Debris</t>
  </si>
  <si>
    <t xml:space="preserve">30 Year Benefits Period (2026-2055) </t>
  </si>
  <si>
    <t>2017 AADT I-95</t>
  </si>
  <si>
    <t>AADT growth I-95</t>
  </si>
  <si>
    <t>mile but in both directions</t>
  </si>
  <si>
    <t>Hours Lost</t>
  </si>
  <si>
    <t>Auto Hours</t>
  </si>
  <si>
    <t>Truck Hours</t>
  </si>
  <si>
    <t>Auto VOT</t>
  </si>
  <si>
    <t>Total VOT</t>
  </si>
  <si>
    <t>Annualization factor</t>
  </si>
  <si>
    <t>construction mph</t>
  </si>
  <si>
    <t>Construction TT (hr)</t>
  </si>
  <si>
    <t>Annual traffic</t>
  </si>
  <si>
    <t>Additional TT from construction</t>
  </si>
  <si>
    <t>free flow mph</t>
  </si>
  <si>
    <t>free flow TT (hr)</t>
  </si>
  <si>
    <t>Truck VOT + Operating Costs</t>
  </si>
  <si>
    <t>Construction Delay Impacts</t>
  </si>
  <si>
    <t>Delays During Construction</t>
  </si>
  <si>
    <t>Previously Incurred PE Costs</t>
  </si>
  <si>
    <t>Costs in 2017$</t>
  </si>
  <si>
    <t>Construction Costs (2017$)</t>
  </si>
  <si>
    <t>Resilience (2017$)</t>
  </si>
  <si>
    <t>Previously Incurred PE Costs (2017$)</t>
  </si>
  <si>
    <t>Highway  O&amp;M and R&amp;R (2017$)</t>
  </si>
  <si>
    <t>ITS (2017$)</t>
  </si>
  <si>
    <t>O&amp;M Total  (2017$)</t>
  </si>
  <si>
    <t>Total Capital Costs (2017$)</t>
  </si>
  <si>
    <t>NCDOT I-95 BUILD 2019</t>
  </si>
  <si>
    <t>Assumed incurred in 2018</t>
  </si>
  <si>
    <t>Table 10.1 - GROSS DOMESTIC PRODUCT AND DEFLATORS USED IN THE HISTORICAL TABLES:  1940 - 2024</t>
  </si>
  <si>
    <t>(Fiscal Year 2012 = 1.000)</t>
  </si>
  <si>
    <t>2018</t>
  </si>
  <si>
    <t>2024 estimate</t>
  </si>
  <si>
    <t>Downloaded 7/8/19</t>
  </si>
  <si>
    <t>PM2.5 Value of Emissions (2017$) per short ton</t>
  </si>
  <si>
    <t>Economic Competitiveness</t>
  </si>
  <si>
    <t>State of Good Repair</t>
  </si>
  <si>
    <t>Environmental Sustainability</t>
  </si>
  <si>
    <t>Quality of Life</t>
  </si>
  <si>
    <t>Sub-Total State of Good Repair</t>
  </si>
  <si>
    <t>Sub-Total Economic Competitiveness</t>
  </si>
  <si>
    <t>Sub-Total Quality of Life</t>
  </si>
  <si>
    <t>Sub-Total Environmental Sustainability</t>
  </si>
  <si>
    <t>Sub-Total Safety</t>
  </si>
  <si>
    <t>November 2019 CE III</t>
  </si>
  <si>
    <t>Bridgewatch( Development) -Year 1</t>
  </si>
  <si>
    <t>FITRANS (Development) – Year 1</t>
  </si>
  <si>
    <t>Year 3</t>
  </si>
  <si>
    <t>Stress Testing – Year 1 and 2</t>
  </si>
  <si>
    <t>Year 2</t>
  </si>
  <si>
    <t>Fiber Installation - Year 1</t>
  </si>
  <si>
    <t>Year 1</t>
  </si>
  <si>
    <t>Gauge Installation – Year 1</t>
  </si>
  <si>
    <t>Schedule information per NCDOT:</t>
  </si>
  <si>
    <t>Costs in 2019$</t>
  </si>
  <si>
    <t>Total Resilience Costs (2017$)</t>
  </si>
  <si>
    <t>Total Resilience Costs (2019$)</t>
  </si>
  <si>
    <t>Total Resilience Project Costs</t>
  </si>
  <si>
    <t>Fiber to guages</t>
  </si>
  <si>
    <t>-DOT operational cost of $500,000 per year
-Bridgewatch operational cost of $250,000 per year</t>
  </si>
  <si>
    <t xml:space="preserve">FITRANS/Bridgewatch </t>
  </si>
  <si>
    <t>-Initial cost for testing:
I-95 from SC to VA
US70 from I-40 to Morehead City
Possibly other freight network roadways</t>
  </si>
  <si>
    <t>Stress Testing</t>
  </si>
  <si>
    <t>Gauges</t>
  </si>
  <si>
    <t>-Bridge cost allocated to H129200-BA
-2D Hydraulic modeling to support the design for raising I-95 costs $375,000</t>
  </si>
  <si>
    <t>Bridges and Raising I-95 near Lumberton</t>
  </si>
  <si>
    <t>All other locations*</t>
  </si>
  <si>
    <t>Notes</t>
  </si>
  <si>
    <t>Element</t>
  </si>
  <si>
    <t>O&amp;M Cost</t>
  </si>
  <si>
    <t>Resilience Project Costs</t>
  </si>
  <si>
    <t>Resilience costs</t>
  </si>
  <si>
    <t>STIP</t>
  </si>
  <si>
    <t>Committed Federal</t>
  </si>
  <si>
    <t>Committed State (Highway Fund + BUILD-NC)</t>
  </si>
  <si>
    <t>BUILD Funds</t>
  </si>
  <si>
    <t>Total Cost</t>
  </si>
  <si>
    <t>Previously Expended</t>
  </si>
  <si>
    <t>I-95 Resilience</t>
  </si>
  <si>
    <t>$0.00  </t>
  </si>
  <si>
    <t>Funding %</t>
  </si>
  <si>
    <r>
      <t> </t>
    </r>
    <r>
      <rPr>
        <sz val="10"/>
        <color theme="1"/>
        <rFont val="Times New Roman"/>
        <family val="1"/>
      </rPr>
      <t>Revised with new resilience costs – CB confirmed</t>
    </r>
  </si>
  <si>
    <t>Resilience Tools</t>
  </si>
  <si>
    <t>US 301  to I-95 Business/US 301 (Exit 40). Widen to 8 Lanes.</t>
  </si>
  <si>
    <t>SR 1528 Improve Interchange.</t>
  </si>
  <si>
    <t>H129200-BB*</t>
  </si>
  <si>
    <t>Carthage Road to US 301 Widen Roadway to 8 Lanes</t>
  </si>
  <si>
    <t>H129200-BA*</t>
  </si>
  <si>
    <t>I-74 To Carthage Road. Widen Roadway to 8 Lanes.</t>
  </si>
  <si>
    <t>2D hydraulic modeling, gauges, FITRANS/bridgewatch, fiber to gauges, and stress testing</t>
  </si>
  <si>
    <r>
      <t> </t>
    </r>
    <r>
      <rPr>
        <sz val="10"/>
        <color theme="1"/>
        <rFont val="Times New Roman"/>
        <family val="1"/>
      </rPr>
      <t>Revised with new resilience costs</t>
    </r>
  </si>
  <si>
    <t>Total project cost with Resilience</t>
  </si>
  <si>
    <t>-Installation of 10 gauges on the I-95 corridor
-Cost is $30,000 per gauge installation</t>
  </si>
  <si>
    <t>- 0.5 miles of fiber from the I-95 trunk line assumed to be needed per gauge
- Fiber cost estimated at $50k per mile
- Fiber O&amp;M estimated at $50k per year</t>
  </si>
  <si>
    <t>Economic Competitiveness:</t>
  </si>
  <si>
    <t>State of Good Repair:</t>
  </si>
  <si>
    <t>Environmental Sustainability:</t>
  </si>
  <si>
    <t>All auto and truck drivers on I-95 in project segments</t>
  </si>
  <si>
    <t>The Project will upgrade a 27-mile segment of the facility into a state of good repair and up to current design standards, add capacity, and improve safety. 
The resilience features included in the Project will avoid detours when severe flooding closes I-95 for days at a time, saving travel time, vehicle operating costs, safety savings, emissions, and truck operating costs.</t>
  </si>
  <si>
    <t>I-95 near Lumberton experiences congestion and had extreme flooding during recent hurricanes, which causes delays and major detours for long periods of time. 
The corridor is susceptible to flooding and needs resilience improvements to raise the roadway out of flood prone areas, protect the corridor from flooding, and monitor and plan for flooding events.</t>
  </si>
  <si>
    <t>O&amp;M</t>
  </si>
  <si>
    <t>Source: Leigh Wing, NCDOT</t>
  </si>
</sst>
</file>

<file path=xl/styles.xml><?xml version="1.0" encoding="utf-8"?>
<styleSheet xmlns="http://schemas.openxmlformats.org/spreadsheetml/2006/main" xmlns:mc="http://schemas.openxmlformats.org/markup-compatibility/2006" xmlns:x14ac="http://schemas.microsoft.com/office/spreadsheetml/2009/9/ac" mc:Ignorable="x14ac">
  <numFmts count="55">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0.0"/>
    <numFmt numFmtId="167" formatCode="#,##0.000"/>
    <numFmt numFmtId="168" formatCode="_(* #,##0_);_(* \(#,##0\);_(* &quot;-&quot;??_);_(@_)"/>
    <numFmt numFmtId="169" formatCode="_(&quot;$&quot;* #,##0_);_(&quot;$&quot;* \(#,##0\);_(&quot;$&quot;* &quot;-&quot;??_);_(@_)"/>
    <numFmt numFmtId="170" formatCode="_(* #,##0.0_);_(* \(#,##0.0\);_(* &quot;-&quot;??_);_(@_)"/>
    <numFmt numFmtId="171" formatCode="#."/>
    <numFmt numFmtId="172" formatCode="m\o\n\th\ d\,\ yyyy"/>
    <numFmt numFmtId="173" formatCode="#.00"/>
    <numFmt numFmtId="174" formatCode="General_)"/>
    <numFmt numFmtId="175" formatCode="[Red]&quot;E: &quot;#,##0;[Red]&quot;E: &quot;\-#,##0;[Blue]&quot;OK&quot;"/>
    <numFmt numFmtId="176" formatCode="0.0%"/>
    <numFmt numFmtId="177" formatCode="&quot;$&quot;#,##0.0"/>
    <numFmt numFmtId="178" formatCode="_-* #,##0.00_-;\-* #,##0.00_-;_-* &quot;-&quot;??_-;_-@_-"/>
    <numFmt numFmtId="179" formatCode="0.000_)"/>
    <numFmt numFmtId="180" formatCode="_(* #,##0.0_);_(* \(#,##0.0\);_(* &quot;-&quot;_);_(@_)"/>
    <numFmt numFmtId="181" formatCode="#,##0.0_);[Red]\(#,##0.0\)"/>
    <numFmt numFmtId="182" formatCode="_(&quot;$&quot;* #,##0.0_);[Red]_(&quot;$&quot;* \(#,##0.0\);_(&quot;$&quot;* &quot;-&quot;_);_(@_)"/>
    <numFmt numFmtId="183" formatCode="&quot;$&quot;#,##0.0_);[Red]\(&quot;$&quot;#,##0.0\)"/>
    <numFmt numFmtId="184" formatCode="&quot;$&quot;#,##0\ ;\(&quot;$&quot;#,##0\)"/>
    <numFmt numFmtId="185" formatCode="#,##0_)"/>
    <numFmt numFmtId="186" formatCode="###0.00_)"/>
    <numFmt numFmtId="187" formatCode="0.0_W"/>
    <numFmt numFmtId="188" formatCode="m/d\ h:mm\ AM/PM"/>
    <numFmt numFmtId="189" formatCode="_-&quot;€&quot;\ * #,##0.00_-;\-&quot;€&quot;\ * #,##0.00_-;_-&quot;€&quot;\ * &quot;-&quot;??_-;_-@_-"/>
    <numFmt numFmtId="190" formatCode="0_);\(0\)"/>
    <numFmt numFmtId="191" formatCode="_-* #,##0_-;\-* #,##0_-;_-* &quot;-&quot;_-;_-@_-"/>
    <numFmt numFmtId="192" formatCode="_-* #,##0.00\ _€_-;\-* #,##0.00\ _€_-;_-* &quot;-&quot;??\ _€_-;_-@_-"/>
    <numFmt numFmtId="193" formatCode="mm/dd/yy"/>
    <numFmt numFmtId="194" formatCode="mmmm\ d\,\ yyyy"/>
    <numFmt numFmtId="195" formatCode="mmmm\,\ yyyy"/>
    <numFmt numFmtId="196" formatCode="#,##0;[Red]\(#,##0\)"/>
    <numFmt numFmtId="197" formatCode="[$-409]mmm\-yy;@"/>
    <numFmt numFmtId="198" formatCode="#,##0.00;[Red]\(#,##0.00\)"/>
    <numFmt numFmtId="199" formatCode="0.0000%"/>
    <numFmt numFmtId="200" formatCode="0%;[Red]\(0%\)"/>
    <numFmt numFmtId="201" formatCode="#,##0.0%_);[Red]\(#,##0.0%\)"/>
    <numFmt numFmtId="202" formatCode="_-&quot;L.&quot;\ * #,##0_-;\-&quot;L.&quot;\ * #,##0_-;_-&quot;L.&quot;\ * &quot;-&quot;_-;_-@_-"/>
    <numFmt numFmtId="203" formatCode="_ * #,##0_ ;_ * \-#,##0_ ;_ * &quot;-&quot;_ ;_ @_ "/>
    <numFmt numFmtId="204" formatCode="_-&quot;｣&quot;* #,##0.00_-;\-&quot;｣&quot;* #,##0.00_-;_-&quot;｣&quot;* &quot;-&quot;??_-;_-@_-"/>
    <numFmt numFmtId="205" formatCode="##,##0.0"/>
    <numFmt numFmtId="206" formatCode="##,##0.0000"/>
    <numFmt numFmtId="207" formatCode="_(&quot;$&quot;* #,##0.0_);_(&quot;$&quot;* \(#,##0.0\);_(&quot;$&quot;* &quot;-&quot;?_);_(@_)"/>
    <numFmt numFmtId="208" formatCode="0.0000000"/>
    <numFmt numFmtId="209" formatCode="\$#,##0.00"/>
    <numFmt numFmtId="210" formatCode="0.0"/>
    <numFmt numFmtId="211" formatCode="0.000"/>
  </numFmts>
  <fonts count="15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11"/>
      <color theme="10"/>
      <name val="Calibri"/>
      <family val="2"/>
      <scheme val="minor"/>
    </font>
    <font>
      <b/>
      <sz val="8"/>
      <color theme="1"/>
      <name val="Calibri"/>
      <family val="2"/>
      <scheme val="minor"/>
    </font>
    <font>
      <sz val="10"/>
      <name val="Arial"/>
      <family val="2"/>
    </font>
    <font>
      <sz val="10"/>
      <color theme="1"/>
      <name val="Times New Roman"/>
      <family val="1"/>
    </font>
    <font>
      <sz val="11"/>
      <color rgb="FF000000"/>
      <name val="Calibri"/>
      <family val="2"/>
    </font>
    <font>
      <b/>
      <sz val="11"/>
      <color rgb="FF000000"/>
      <name val="Calibri"/>
      <family val="2"/>
    </font>
    <font>
      <b/>
      <i/>
      <sz val="11"/>
      <color rgb="FF000000"/>
      <name val="Calibri"/>
      <family val="2"/>
    </font>
    <font>
      <b/>
      <i/>
      <sz val="11"/>
      <color theme="1"/>
      <name val="Calibri"/>
      <family val="2"/>
      <scheme val="minor"/>
    </font>
    <font>
      <sz val="10"/>
      <color theme="1"/>
      <name val="Calibri"/>
      <family val="2"/>
      <scheme val="minor"/>
    </font>
    <font>
      <sz val="10"/>
      <color rgb="FF000000"/>
      <name val="Times New Roman"/>
      <family val="1"/>
    </font>
    <font>
      <i/>
      <sz val="11"/>
      <color theme="1"/>
      <name val="Calibri"/>
      <family val="2"/>
      <scheme val="minor"/>
    </font>
    <font>
      <sz val="11"/>
      <name val="Arial"/>
      <family val="2"/>
    </font>
    <font>
      <sz val="1"/>
      <color indexed="8"/>
      <name val="Courier"/>
      <family val="3"/>
    </font>
    <font>
      <b/>
      <sz val="13"/>
      <color theme="0"/>
      <name val="Calibri"/>
      <family val="2"/>
    </font>
    <font>
      <sz val="11"/>
      <color indexed="8"/>
      <name val="Calibri"/>
      <family val="2"/>
    </font>
    <font>
      <sz val="11"/>
      <color indexed="9"/>
      <name val="Calibri"/>
      <family val="2"/>
    </font>
    <font>
      <sz val="12"/>
      <color theme="1"/>
      <name val="Calibri Light"/>
      <family val="2"/>
    </font>
    <font>
      <sz val="8"/>
      <name val="Arial"/>
      <family val="2"/>
    </font>
    <font>
      <sz val="12"/>
      <name val="Times New Roman"/>
      <family val="1"/>
    </font>
    <font>
      <b/>
      <sz val="11"/>
      <color indexed="8"/>
      <name val="Calibri"/>
      <family val="2"/>
    </font>
    <font>
      <b/>
      <sz val="1"/>
      <color indexed="8"/>
      <name val="Courier"/>
      <family val="3"/>
    </font>
    <font>
      <u/>
      <sz val="11"/>
      <color theme="10"/>
      <name val="Calibri"/>
      <family val="2"/>
    </font>
    <font>
      <sz val="10"/>
      <name val="Helv"/>
    </font>
    <font>
      <sz val="10"/>
      <color theme="1"/>
      <name val="Arial"/>
      <family val="2"/>
    </font>
    <font>
      <sz val="7"/>
      <name val="Arial MT"/>
    </font>
    <font>
      <sz val="8"/>
      <name val="Courier"/>
      <family val="3"/>
    </font>
    <font>
      <sz val="10"/>
      <name val="MS Sans Serif"/>
      <family val="2"/>
    </font>
    <font>
      <b/>
      <sz val="10"/>
      <color indexed="8"/>
      <name val="Arial"/>
      <family val="2"/>
    </font>
    <font>
      <b/>
      <sz val="10"/>
      <color indexed="39"/>
      <name val="Arial"/>
      <family val="2"/>
    </font>
    <font>
      <sz val="10"/>
      <color indexed="8"/>
      <name val="Arial"/>
      <family val="2"/>
    </font>
    <font>
      <b/>
      <sz val="12"/>
      <color indexed="8"/>
      <name val="Arial"/>
      <family val="2"/>
    </font>
    <font>
      <b/>
      <sz val="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8"/>
      <name val="Helv"/>
    </font>
    <font>
      <sz val="10"/>
      <name val="Calibri"/>
      <family val="2"/>
    </font>
    <font>
      <sz val="11"/>
      <name val="Calibri"/>
      <family val="2"/>
    </font>
    <font>
      <b/>
      <sz val="14"/>
      <color theme="1"/>
      <name val="Calibri"/>
      <family val="2"/>
      <scheme val="minor"/>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sz val="10"/>
      <color rgb="FF000000"/>
      <name val="Arial"/>
      <family val="2"/>
    </font>
    <font>
      <sz val="11"/>
      <color theme="1"/>
      <name val="Calibri"/>
      <family val="2"/>
    </font>
    <font>
      <sz val="11"/>
      <name val="Calibri"/>
      <family val="2"/>
      <scheme val="minor"/>
    </font>
    <font>
      <sz val="9"/>
      <name val="Arial"/>
      <family val="2"/>
    </font>
    <font>
      <b/>
      <sz val="11"/>
      <name val="Calibri"/>
      <family val="2"/>
      <scheme val="minor"/>
    </font>
    <font>
      <sz val="10"/>
      <color indexed="8"/>
      <name val="MS Sans Serif"/>
      <family val="2"/>
    </font>
    <font>
      <sz val="11"/>
      <color theme="1"/>
      <name val="Arial"/>
      <family val="2"/>
    </font>
    <font>
      <sz val="12"/>
      <name val="Helv"/>
    </font>
    <font>
      <b/>
      <sz val="10"/>
      <name val="Arial"/>
      <family val="2"/>
    </font>
    <font>
      <b/>
      <sz val="10"/>
      <color theme="1"/>
      <name val="Arial"/>
      <family val="2"/>
    </font>
    <font>
      <sz val="11"/>
      <color theme="1"/>
      <name val="Arial Narrow"/>
      <family val="2"/>
    </font>
    <font>
      <sz val="10"/>
      <color theme="1"/>
      <name val="Calibri"/>
      <family val="2"/>
    </font>
    <font>
      <b/>
      <sz val="10"/>
      <name val="Geneva"/>
      <family val="2"/>
    </font>
    <font>
      <sz val="10"/>
      <name val="Geneva"/>
      <family val="2"/>
    </font>
    <font>
      <sz val="10"/>
      <color theme="0"/>
      <name val="Arial"/>
      <family val="2"/>
    </font>
    <font>
      <b/>
      <sz val="10"/>
      <name val="MS Sans Serif"/>
      <family val="2"/>
    </font>
    <font>
      <sz val="10"/>
      <color rgb="FF9C0006"/>
      <name val="Arial"/>
      <family val="2"/>
    </font>
    <font>
      <sz val="9"/>
      <color indexed="8"/>
      <name val="Calibri"/>
      <family val="2"/>
    </font>
    <font>
      <b/>
      <sz val="10"/>
      <color theme="0"/>
      <name val="Arial"/>
      <family val="2"/>
    </font>
    <font>
      <sz val="11"/>
      <name val="Tms Rmn"/>
      <family val="1"/>
    </font>
    <font>
      <b/>
      <sz val="10"/>
      <name val="Times New Roman"/>
      <family val="1"/>
    </font>
    <font>
      <sz val="10"/>
      <name val="Verdana"/>
      <family val="2"/>
    </font>
    <font>
      <sz val="9"/>
      <color theme="1"/>
      <name val="Arial Narrow"/>
      <family val="2"/>
    </font>
    <font>
      <sz val="10"/>
      <name val="Courier"/>
      <family val="3"/>
    </font>
    <font>
      <sz val="10"/>
      <color indexed="24"/>
      <name val="Arial"/>
      <family val="2"/>
    </font>
    <font>
      <i/>
      <sz val="9"/>
      <name val="Arial"/>
      <family val="2"/>
    </font>
    <font>
      <b/>
      <sz val="12"/>
      <name val="Helv"/>
    </font>
    <font>
      <sz val="9"/>
      <name val="Helv"/>
    </font>
    <font>
      <vertAlign val="superscript"/>
      <sz val="12"/>
      <name val="Helv"/>
    </font>
    <font>
      <sz val="10"/>
      <color indexed="12"/>
      <name val="Arial"/>
      <family val="2"/>
    </font>
    <font>
      <sz val="9"/>
      <name val="Arial Narrow"/>
      <family val="2"/>
    </font>
    <font>
      <i/>
      <sz val="10"/>
      <color rgb="FF7F7F7F"/>
      <name val="Arial"/>
      <family val="2"/>
    </font>
    <font>
      <sz val="12"/>
      <name val="Arial"/>
      <family val="2"/>
    </font>
    <font>
      <sz val="10"/>
      <color rgb="FF006100"/>
      <name val="Arial"/>
      <family val="2"/>
    </font>
    <font>
      <b/>
      <u/>
      <sz val="10"/>
      <name val="Geneva"/>
      <family val="2"/>
    </font>
    <font>
      <b/>
      <sz val="9"/>
      <color indexed="8"/>
      <name val="Calibri"/>
      <family val="2"/>
    </font>
    <font>
      <b/>
      <sz val="12"/>
      <name val="Arial"/>
      <family val="2"/>
    </font>
    <font>
      <b/>
      <sz val="10"/>
      <name val="Helv"/>
    </font>
    <font>
      <b/>
      <sz val="15"/>
      <color indexed="62"/>
      <name val="Calibri"/>
      <family val="2"/>
    </font>
    <font>
      <b/>
      <sz val="18"/>
      <name val="Arial"/>
      <family val="2"/>
    </font>
    <font>
      <b/>
      <sz val="15"/>
      <color theme="3"/>
      <name val="Arial"/>
      <family val="2"/>
    </font>
    <font>
      <b/>
      <sz val="13"/>
      <color indexed="62"/>
      <name val="Calibri"/>
      <family val="2"/>
    </font>
    <font>
      <b/>
      <sz val="13"/>
      <color theme="3"/>
      <name val="Arial"/>
      <family val="2"/>
    </font>
    <font>
      <b/>
      <sz val="11"/>
      <color theme="3"/>
      <name val="Arial"/>
      <family val="2"/>
    </font>
    <font>
      <b/>
      <sz val="9"/>
      <name val="Helv"/>
    </font>
    <font>
      <sz val="8.5"/>
      <name val="Helv"/>
    </font>
    <font>
      <u/>
      <sz val="10"/>
      <color theme="10"/>
      <name val="Helv"/>
    </font>
    <font>
      <sz val="10"/>
      <color rgb="FF3F3F76"/>
      <name val="Arial"/>
      <family val="2"/>
    </font>
    <font>
      <sz val="10"/>
      <color rgb="FFFA7D00"/>
      <name val="Arial"/>
      <family val="2"/>
    </font>
    <font>
      <sz val="10"/>
      <color rgb="FF9C6500"/>
      <name val="Arial"/>
      <family val="2"/>
    </font>
    <font>
      <sz val="10"/>
      <name val="Tms Rmn"/>
      <family val="1"/>
    </font>
    <font>
      <sz val="9"/>
      <name val="Calibri"/>
      <family val="2"/>
    </font>
    <font>
      <sz val="9"/>
      <name val="Geneva"/>
      <family val="2"/>
    </font>
    <font>
      <sz val="11"/>
      <color indexed="8"/>
      <name val="Calibri"/>
      <family val="2"/>
      <scheme val="minor"/>
    </font>
    <font>
      <b/>
      <sz val="10"/>
      <color rgb="FF3F3F3F"/>
      <name val="Arial"/>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10"/>
      <color indexed="9"/>
      <name val="Arial"/>
      <family val="2"/>
    </font>
    <font>
      <b/>
      <sz val="22"/>
      <color indexed="8"/>
      <name val="Times New Roman"/>
      <family val="1"/>
    </font>
    <font>
      <b/>
      <sz val="16"/>
      <color indexed="8"/>
      <name val="Arial"/>
      <family val="2"/>
    </font>
    <font>
      <b/>
      <sz val="10"/>
      <color indexed="10"/>
      <name val="MS Sans Serif"/>
      <family val="2"/>
    </font>
    <font>
      <sz val="10"/>
      <name val="Times New Roman"/>
      <family val="1"/>
    </font>
    <font>
      <sz val="12"/>
      <name val="MS Sans Serif"/>
      <family val="2"/>
    </font>
    <font>
      <b/>
      <sz val="14"/>
      <name val="Helv"/>
    </font>
    <font>
      <sz val="10"/>
      <color rgb="FFFF0000"/>
      <name val="Arial"/>
      <family val="2"/>
    </font>
    <font>
      <sz val="7"/>
      <color theme="1"/>
      <name val="Times New Roman"/>
      <family val="1"/>
    </font>
    <font>
      <sz val="9"/>
      <color theme="1"/>
      <name val="Calibri"/>
      <family val="2"/>
      <scheme val="minor"/>
    </font>
    <font>
      <b/>
      <sz val="9"/>
      <color theme="1"/>
      <name val="Calibri"/>
      <family val="2"/>
      <scheme val="minor"/>
    </font>
    <font>
      <sz val="9"/>
      <name val="Calibri"/>
      <family val="2"/>
      <scheme val="minor"/>
    </font>
    <font>
      <sz val="10"/>
      <color rgb="FF000000"/>
      <name val="Times New Roman"/>
      <family val="1"/>
    </font>
    <font>
      <b/>
      <sz val="12"/>
      <name val="Calibri"/>
      <family val="2"/>
    </font>
    <font>
      <b/>
      <sz val="12"/>
      <name val="Arial"/>
      <family val="2"/>
    </font>
    <font>
      <sz val="12"/>
      <color rgb="FF000000"/>
      <name val="Arial"/>
      <family val="2"/>
    </font>
    <font>
      <sz val="12"/>
      <name val="Arial"/>
      <family val="2"/>
    </font>
    <font>
      <sz val="12"/>
      <color rgb="FF000000"/>
      <name val="Calibri"/>
      <family val="2"/>
    </font>
    <font>
      <b/>
      <sz val="14"/>
      <name val="Calibri"/>
      <family val="2"/>
    </font>
    <font>
      <sz val="11"/>
      <color theme="1"/>
      <name val="Cambria"/>
      <family val="1"/>
    </font>
    <font>
      <sz val="12"/>
      <color rgb="FFFF0000"/>
      <name val="Calibri"/>
      <family val="2"/>
      <scheme val="minor"/>
    </font>
    <font>
      <b/>
      <sz val="10"/>
      <color indexed="8"/>
      <name val="Times New Roman"/>
      <family val="1"/>
    </font>
    <font>
      <sz val="10"/>
      <color indexed="8"/>
      <name val="Times New Roman"/>
      <family val="1"/>
    </font>
    <font>
      <sz val="12"/>
      <color theme="1"/>
      <name val="Calibri"/>
      <family val="2"/>
      <scheme val="minor"/>
    </font>
    <font>
      <b/>
      <sz val="8"/>
      <color theme="1"/>
      <name val="Times New Roman"/>
      <family val="1"/>
    </font>
    <font>
      <sz val="8"/>
      <color theme="1"/>
      <name val="Times New Roman"/>
      <family val="1"/>
    </font>
  </fonts>
  <fills count="11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D9D9D9"/>
        <bgColor indexed="64"/>
      </patternFill>
    </fill>
    <fill>
      <patternFill patternType="solid">
        <fgColor theme="4" tint="0.79998168889431442"/>
        <bgColor indexed="64"/>
      </patternFill>
    </fill>
    <fill>
      <patternFill patternType="solid">
        <fgColor rgb="FF57626E"/>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31"/>
      </patternFill>
    </fill>
    <fill>
      <patternFill patternType="solid">
        <fgColor indexed="46"/>
      </patternFill>
    </fill>
    <fill>
      <patternFill patternType="solid">
        <fgColor indexed="27"/>
      </patternFill>
    </fill>
    <fill>
      <patternFill patternType="solid">
        <fgColor rgb="FF01FF00"/>
        <bgColor indexed="64"/>
      </patternFill>
    </fill>
    <fill>
      <patternFill patternType="solid">
        <fgColor rgb="FFFF3333"/>
        <bgColor indexed="64"/>
      </patternFill>
    </fill>
    <fill>
      <patternFill patternType="solid">
        <fgColor rgb="FFFFCCCC"/>
        <bgColor indexed="64"/>
      </patternFill>
    </fill>
    <fill>
      <patternFill patternType="solid">
        <fgColor rgb="FFFF9999"/>
        <bgColor indexed="64"/>
      </patternFill>
    </fill>
    <fill>
      <patternFill patternType="solid">
        <fgColor rgb="FFFF6666"/>
        <bgColor indexed="64"/>
      </patternFill>
    </fill>
    <fill>
      <patternFill patternType="solid">
        <fgColor rgb="FFCC6666"/>
        <bgColor indexed="64"/>
      </patternFill>
    </fill>
    <fill>
      <patternFill patternType="solid">
        <fgColor indexed="22"/>
        <bgColor indexed="64"/>
      </patternFill>
    </fill>
    <fill>
      <patternFill patternType="solid">
        <fgColor indexed="9"/>
        <bgColor indexed="9"/>
      </patternFill>
    </fill>
    <fill>
      <patternFill patternType="solid">
        <fgColor indexed="26"/>
        <bgColor indexed="64"/>
      </patternFill>
    </fill>
    <fill>
      <patternFill patternType="mediumGray">
        <fgColor indexed="9"/>
        <bgColor indexed="22"/>
      </patternFill>
    </fill>
    <fill>
      <patternFill patternType="solid">
        <fgColor indexed="22"/>
        <bgColor indexed="13"/>
      </patternFill>
    </fill>
    <fill>
      <patternFill patternType="solid">
        <fgColor indexed="22"/>
        <bgColor indexed="9"/>
      </patternFill>
    </fill>
    <fill>
      <patternFill patternType="solid">
        <fgColor indexed="42"/>
        <bgColor indexed="64"/>
      </patternFill>
    </fill>
    <fill>
      <patternFill patternType="solid">
        <fgColor indexed="9"/>
        <bgColor indexed="64"/>
      </patternFill>
    </fill>
    <fill>
      <patternFill patternType="solid">
        <fgColor indexed="39"/>
      </patternFill>
    </fill>
    <fill>
      <patternFill patternType="mediumGray">
        <fgColor indexed="22"/>
      </patternFill>
    </fill>
    <fill>
      <patternFill patternType="solid">
        <fgColor rgb="FFCCFFFF"/>
        <bgColor indexed="64"/>
      </patternFill>
    </fill>
    <fill>
      <patternFill patternType="solid">
        <fgColor rgb="FF01FFFF"/>
        <bgColor indexed="64"/>
      </patternFill>
    </fill>
    <fill>
      <patternFill patternType="solid">
        <fgColor rgb="FF99CCCC"/>
        <bgColor indexed="64"/>
      </patternFill>
    </fill>
    <fill>
      <patternFill patternType="solid">
        <fgColor rgb="FF00CCCC"/>
        <bgColor indexed="64"/>
      </patternFill>
    </fill>
    <fill>
      <patternFill patternType="solid">
        <fgColor rgb="FF669999"/>
        <bgColor indexed="64"/>
      </patternFill>
    </fill>
    <fill>
      <patternFill patternType="solid">
        <fgColor rgb="FF009999"/>
        <bgColor indexed="64"/>
      </patternFill>
    </fill>
    <fill>
      <patternFill patternType="solid">
        <fgColor rgb="FFFFCCFF"/>
        <bgColor indexed="64"/>
      </patternFill>
    </fill>
    <fill>
      <patternFill patternType="solid">
        <fgColor rgb="FFFF99FF"/>
        <bgColor indexed="64"/>
      </patternFill>
    </fill>
    <fill>
      <patternFill patternType="solid">
        <fgColor rgb="FFFF33FF"/>
        <bgColor indexed="64"/>
      </patternFill>
    </fill>
    <fill>
      <patternFill patternType="solid">
        <fgColor rgb="FFCC99CC"/>
        <bgColor indexed="64"/>
      </patternFill>
    </fill>
    <fill>
      <patternFill patternType="solid">
        <fgColor rgb="FFCC66CC"/>
        <bgColor indexed="64"/>
      </patternFill>
    </fill>
    <fill>
      <patternFill patternType="solid">
        <fgColor indexed="22"/>
        <bgColor indexed="55"/>
      </patternFill>
    </fill>
    <fill>
      <patternFill patternType="solid">
        <fgColor indexed="21"/>
      </patternFill>
    </fill>
    <fill>
      <patternFill patternType="solid">
        <fgColor theme="5" tint="0.59999389629810485"/>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patternFill>
    </fill>
    <fill>
      <patternFill patternType="solid">
        <fgColor rgb="FFDDEBF7"/>
        <bgColor indexed="64"/>
      </patternFill>
    </fill>
    <fill>
      <patternFill patternType="solid">
        <fgColor rgb="FFF2F2F2"/>
        <bgColor indexed="64"/>
      </patternFill>
    </fill>
  </fills>
  <borders count="9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right/>
      <top style="thin">
        <color rgb="FF000000"/>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top/>
      <bottom style="dashed">
        <color rgb="FFBFBFBF"/>
      </bottom>
      <diagonal/>
    </border>
    <border>
      <left/>
      <right/>
      <top/>
      <bottom style="thin">
        <color indexed="22"/>
      </bottom>
      <diagonal/>
    </border>
    <border>
      <left style="thin">
        <color indexed="21"/>
      </left>
      <right style="thin">
        <color indexed="21"/>
      </right>
      <top style="thin">
        <color indexed="21"/>
      </top>
      <bottom style="thin">
        <color indexed="21"/>
      </bottom>
      <diagonal/>
    </border>
    <border>
      <left/>
      <right/>
      <top/>
      <bottom style="thick">
        <color rgb="FF0096D7"/>
      </bottom>
      <diagonal/>
    </border>
    <border>
      <left/>
      <right/>
      <top/>
      <bottom style="thick">
        <color indexed="49"/>
      </bottom>
      <diagonal/>
    </border>
    <border>
      <left/>
      <right/>
      <top/>
      <bottom style="hair">
        <color indexed="64"/>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right/>
      <top/>
      <bottom style="thick">
        <color theme="1"/>
      </bottom>
      <diagonal/>
    </border>
    <border>
      <left/>
      <right/>
      <top/>
      <bottom style="thick">
        <color auto="1"/>
      </bottom>
      <diagonal/>
    </border>
    <border>
      <left/>
      <right/>
      <top style="thick">
        <color theme="1"/>
      </top>
      <bottom style="thin">
        <color theme="1"/>
      </bottom>
      <diagonal/>
    </border>
    <border>
      <left/>
      <right/>
      <top style="thick">
        <color theme="1"/>
      </top>
      <bottom/>
      <diagonal/>
    </border>
    <border>
      <left/>
      <right/>
      <top/>
      <bottom style="thin">
        <color theme="1"/>
      </bottom>
      <diagonal/>
    </border>
    <border>
      <left/>
      <right/>
      <top style="thin">
        <color theme="1"/>
      </top>
      <bottom style="thin">
        <color theme="1"/>
      </bottom>
      <diagonal/>
    </border>
    <border>
      <left/>
      <right/>
      <top style="thin">
        <color theme="1"/>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style="medium">
        <color indexed="64"/>
      </top>
      <bottom/>
      <diagonal/>
    </border>
  </borders>
  <cellStyleXfs count="6106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applyNumberFormat="0" applyFill="0" applyBorder="0" applyAlignment="0" applyProtection="0"/>
    <xf numFmtId="43" fontId="18" fillId="0" borderId="0" applyFont="0" applyFill="0" applyBorder="0" applyAlignment="0" applyProtection="0"/>
    <xf numFmtId="0" fontId="21" fillId="0" borderId="0"/>
    <xf numFmtId="43" fontId="1" fillId="0" borderId="0" applyFont="0" applyFill="0" applyBorder="0" applyAlignment="0" applyProtection="0"/>
    <xf numFmtId="0" fontId="19" fillId="0" borderId="0" applyNumberFormat="0" applyFill="0" applyBorder="0" applyAlignment="0" applyProtection="0"/>
    <xf numFmtId="0" fontId="28" fillId="0" borderId="0"/>
    <xf numFmtId="171" fontId="31" fillId="0" borderId="0">
      <protection locked="0"/>
    </xf>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2" fillId="36" borderId="0" applyProtection="0">
      <alignment vertical="center"/>
    </xf>
    <xf numFmtId="0" fontId="33" fillId="37" borderId="0" applyNumberFormat="0" applyBorder="0" applyAlignment="0" applyProtection="0"/>
    <xf numFmtId="0" fontId="33" fillId="38" borderId="0" applyNumberFormat="0" applyBorder="0" applyAlignment="0" applyProtection="0"/>
    <xf numFmtId="0" fontId="34" fillId="39"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4" fillId="42"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4" fillId="45"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4" fillId="45" borderId="0" applyNumberFormat="0" applyBorder="0" applyAlignment="0" applyProtection="0"/>
    <xf numFmtId="0" fontId="33" fillId="37" borderId="0" applyNumberFormat="0" applyBorder="0" applyAlignment="0" applyProtection="0"/>
    <xf numFmtId="0" fontId="33" fillId="38" borderId="0" applyNumberFormat="0" applyBorder="0" applyAlignment="0" applyProtection="0"/>
    <xf numFmtId="0" fontId="34" fillId="38" borderId="0" applyNumberFormat="0" applyBorder="0" applyAlignment="0" applyProtection="0"/>
    <xf numFmtId="0" fontId="33" fillId="46" borderId="0" applyNumberFormat="0" applyBorder="0" applyAlignment="0" applyProtection="0"/>
    <xf numFmtId="0" fontId="33" fillId="41" borderId="0" applyNumberFormat="0" applyBorder="0" applyAlignment="0" applyProtection="0"/>
    <xf numFmtId="0" fontId="34" fillId="4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3" fillId="0" borderId="0" applyFont="0" applyFill="0" applyBorder="0" applyAlignment="0" applyProtection="0"/>
    <xf numFmtId="44" fontId="37" fillId="0" borderId="0" applyFont="0" applyFill="0" applyBorder="0" applyAlignment="0" applyProtection="0"/>
    <xf numFmtId="44" fontId="35" fillId="0" borderId="0" applyFont="0" applyFill="0" applyBorder="0" applyAlignment="0" applyProtection="0"/>
    <xf numFmtId="44" fontId="18" fillId="0" borderId="0" applyFont="0" applyFill="0" applyBorder="0" applyAlignment="0" applyProtection="0"/>
    <xf numFmtId="172" fontId="31" fillId="0" borderId="0">
      <protection locked="0"/>
    </xf>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173" fontId="31" fillId="0" borderId="0">
      <protection locked="0"/>
    </xf>
    <xf numFmtId="171" fontId="39" fillId="0" borderId="0">
      <protection locked="0"/>
    </xf>
    <xf numFmtId="171" fontId="39" fillId="0" borderId="0">
      <protection locked="0"/>
    </xf>
    <xf numFmtId="0" fontId="40" fillId="0" borderId="0" applyNumberFormat="0" applyFill="0" applyBorder="0" applyAlignment="0" applyProtection="0">
      <alignment vertical="top"/>
      <protection locked="0"/>
    </xf>
    <xf numFmtId="43" fontId="18" fillId="0" borderId="0" applyFont="0" applyFill="0" applyBorder="0" applyAlignment="0" applyProtection="0"/>
    <xf numFmtId="44" fontId="18"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 fontId="36" fillId="0" borderId="0"/>
    <xf numFmtId="1" fontId="36" fillId="0" borderId="0"/>
    <xf numFmtId="1" fontId="36" fillId="0" borderId="0"/>
    <xf numFmtId="0" fontId="1" fillId="0" borderId="0"/>
    <xf numFmtId="0" fontId="1" fillId="0" borderId="0"/>
    <xf numFmtId="0" fontId="1" fillId="0" borderId="0"/>
    <xf numFmtId="0" fontId="42"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36" fillId="0" borderId="0"/>
    <xf numFmtId="174" fontId="44" fillId="0" borderId="0"/>
    <xf numFmtId="0" fontId="1" fillId="0" borderId="0"/>
    <xf numFmtId="0" fontId="45" fillId="0" borderId="0"/>
    <xf numFmtId="0" fontId="1" fillId="0" borderId="0"/>
    <xf numFmtId="0" fontId="1" fillId="0" borderId="0"/>
    <xf numFmtId="0" fontId="1" fillId="0" borderId="0"/>
    <xf numFmtId="0" fontId="35" fillId="0" borderId="0"/>
    <xf numFmtId="0" fontId="18" fillId="0" borderId="0"/>
    <xf numFmtId="0" fontId="1" fillId="8" borderId="8"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35" fillId="0" borderId="0" applyFont="0" applyFill="0" applyBorder="0" applyAlignment="0" applyProtection="0"/>
    <xf numFmtId="9" fontId="18" fillId="0" borderId="0" applyFont="0" applyFill="0" applyBorder="0" applyAlignment="0" applyProtection="0"/>
    <xf numFmtId="4" fontId="46" fillId="51" borderId="36" applyNumberFormat="0" applyProtection="0">
      <alignment vertical="center"/>
    </xf>
    <xf numFmtId="4" fontId="47" fillId="51" borderId="36" applyNumberFormat="0" applyProtection="0">
      <alignment vertical="center"/>
    </xf>
    <xf numFmtId="4" fontId="46" fillId="51" borderId="36" applyNumberFormat="0" applyProtection="0">
      <alignment horizontal="left" vertical="center" indent="1"/>
    </xf>
    <xf numFmtId="0" fontId="46" fillId="51" borderId="36" applyNumberFormat="0" applyProtection="0">
      <alignment horizontal="left" vertical="top" indent="1"/>
    </xf>
    <xf numFmtId="4" fontId="46" fillId="52" borderId="0" applyNumberFormat="0" applyProtection="0">
      <alignment horizontal="left" vertical="center" indent="1"/>
    </xf>
    <xf numFmtId="4" fontId="48" fillId="53" borderId="36" applyNumberFormat="0" applyProtection="0">
      <alignment horizontal="right" vertical="center"/>
    </xf>
    <xf numFmtId="4" fontId="48" fillId="54" borderId="36" applyNumberFormat="0" applyProtection="0">
      <alignment horizontal="right" vertical="center"/>
    </xf>
    <xf numFmtId="4" fontId="48" fillId="55" borderId="36" applyNumberFormat="0" applyProtection="0">
      <alignment horizontal="right" vertical="center"/>
    </xf>
    <xf numFmtId="4" fontId="48" fillId="56" borderId="36" applyNumberFormat="0" applyProtection="0">
      <alignment horizontal="right" vertical="center"/>
    </xf>
    <xf numFmtId="4" fontId="48" fillId="57" borderId="36" applyNumberFormat="0" applyProtection="0">
      <alignment horizontal="right" vertical="center"/>
    </xf>
    <xf numFmtId="4" fontId="48" fillId="58" borderId="36" applyNumberFormat="0" applyProtection="0">
      <alignment horizontal="right" vertical="center"/>
    </xf>
    <xf numFmtId="4" fontId="48" fillId="59" borderId="36" applyNumberFormat="0" applyProtection="0">
      <alignment horizontal="right" vertical="center"/>
    </xf>
    <xf numFmtId="4" fontId="48" fillId="60" borderId="36" applyNumberFormat="0" applyProtection="0">
      <alignment horizontal="right" vertical="center"/>
    </xf>
    <xf numFmtId="4" fontId="48" fillId="61" borderId="36" applyNumberFormat="0" applyProtection="0">
      <alignment horizontal="right" vertical="center"/>
    </xf>
    <xf numFmtId="4" fontId="46" fillId="62" borderId="37" applyNumberFormat="0" applyProtection="0">
      <alignment horizontal="left" vertical="center" indent="1"/>
    </xf>
    <xf numFmtId="4" fontId="48" fillId="63" borderId="0" applyNumberFormat="0" applyProtection="0">
      <alignment horizontal="left" vertical="center" indent="1"/>
    </xf>
    <xf numFmtId="4" fontId="49" fillId="64" borderId="0" applyNumberFormat="0" applyProtection="0">
      <alignment horizontal="left" vertical="center" indent="1"/>
    </xf>
    <xf numFmtId="4" fontId="48" fillId="52" borderId="36" applyNumberFormat="0" applyProtection="0">
      <alignment horizontal="right" vertical="center"/>
    </xf>
    <xf numFmtId="4" fontId="48" fillId="63" borderId="0" applyNumberFormat="0" applyProtection="0">
      <alignment horizontal="left" vertical="center" indent="1"/>
    </xf>
    <xf numFmtId="4" fontId="48" fillId="52" borderId="0" applyNumberFormat="0" applyProtection="0">
      <alignment horizontal="left" vertical="center" indent="1"/>
    </xf>
    <xf numFmtId="0" fontId="18" fillId="64" borderId="36" applyNumberFormat="0" applyProtection="0">
      <alignment horizontal="left" vertical="center" indent="1"/>
    </xf>
    <xf numFmtId="0" fontId="18" fillId="64" borderId="36" applyNumberFormat="0" applyProtection="0">
      <alignment horizontal="left" vertical="top" indent="1"/>
    </xf>
    <xf numFmtId="0" fontId="18" fillId="52" borderId="36" applyNumberFormat="0" applyProtection="0">
      <alignment horizontal="left" vertical="center" indent="1"/>
    </xf>
    <xf numFmtId="0" fontId="18" fillId="52" borderId="36" applyNumberFormat="0" applyProtection="0">
      <alignment horizontal="left" vertical="top" indent="1"/>
    </xf>
    <xf numFmtId="0" fontId="18" fillId="65" borderId="36" applyNumberFormat="0" applyProtection="0">
      <alignment horizontal="left" vertical="center" indent="1"/>
    </xf>
    <xf numFmtId="0" fontId="18" fillId="65" borderId="36" applyNumberFormat="0" applyProtection="0">
      <alignment horizontal="left" vertical="top" indent="1"/>
    </xf>
    <xf numFmtId="0" fontId="18" fillId="63" borderId="36" applyNumberFormat="0" applyProtection="0">
      <alignment horizontal="left" vertical="center" indent="1"/>
    </xf>
    <xf numFmtId="0" fontId="18" fillId="63" borderId="36" applyNumberFormat="0" applyProtection="0">
      <alignment horizontal="left" vertical="top" indent="1"/>
    </xf>
    <xf numFmtId="0" fontId="18" fillId="66" borderId="10" applyNumberFormat="0">
      <protection locked="0"/>
    </xf>
    <xf numFmtId="0" fontId="50" fillId="64" borderId="38" applyBorder="0"/>
    <xf numFmtId="4" fontId="48" fillId="67" borderId="36" applyNumberFormat="0" applyProtection="0">
      <alignment vertical="center"/>
    </xf>
    <xf numFmtId="4" fontId="51" fillId="67" borderId="36" applyNumberFormat="0" applyProtection="0">
      <alignment vertical="center"/>
    </xf>
    <xf numFmtId="4" fontId="48" fillId="67" borderId="36" applyNumberFormat="0" applyProtection="0">
      <alignment horizontal="left" vertical="center" indent="1"/>
    </xf>
    <xf numFmtId="0" fontId="48" fillId="67" borderId="36" applyNumberFormat="0" applyProtection="0">
      <alignment horizontal="left" vertical="top" indent="1"/>
    </xf>
    <xf numFmtId="4" fontId="48" fillId="63" borderId="36" applyNumberFormat="0" applyProtection="0">
      <alignment horizontal="right" vertical="center"/>
    </xf>
    <xf numFmtId="4" fontId="51" fillId="63" borderId="36" applyNumberFormat="0" applyProtection="0">
      <alignment horizontal="right" vertical="center"/>
    </xf>
    <xf numFmtId="4" fontId="48" fillId="52" borderId="36" applyNumberFormat="0" applyProtection="0">
      <alignment horizontal="left" vertical="center" indent="1"/>
    </xf>
    <xf numFmtId="0" fontId="48" fillId="52" borderId="36" applyNumberFormat="0" applyProtection="0">
      <alignment horizontal="left" vertical="top" indent="1"/>
    </xf>
    <xf numFmtId="4" fontId="52" fillId="68" borderId="0" applyNumberFormat="0" applyProtection="0">
      <alignment horizontal="left" vertical="center" indent="1"/>
    </xf>
    <xf numFmtId="0" fontId="36" fillId="69" borderId="10"/>
    <xf numFmtId="4" fontId="53" fillId="63" borderId="36" applyNumberFormat="0" applyProtection="0">
      <alignment horizontal="right" vertical="center"/>
    </xf>
    <xf numFmtId="0" fontId="54" fillId="0" borderId="0" applyNumberFormat="0" applyFill="0" applyBorder="0" applyAlignment="0" applyProtection="0"/>
    <xf numFmtId="0" fontId="55" fillId="0" borderId="0">
      <alignment horizontal="left"/>
    </xf>
    <xf numFmtId="175" fontId="56" fillId="0" borderId="0">
      <alignment horizontal="center" vertical="center"/>
    </xf>
    <xf numFmtId="0" fontId="34" fillId="70" borderId="0" applyNumberFormat="0" applyBorder="0" applyAlignment="0" applyProtection="0"/>
    <xf numFmtId="0" fontId="34" fillId="54" borderId="0" applyNumberFormat="0" applyBorder="0" applyAlignment="0" applyProtection="0"/>
    <xf numFmtId="0" fontId="34" fillId="61"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57" borderId="0" applyNumberFormat="0" applyBorder="0" applyAlignment="0" applyProtection="0"/>
    <xf numFmtId="0" fontId="34" fillId="73" borderId="0" applyNumberFormat="0" applyBorder="0" applyAlignment="0" applyProtection="0"/>
    <xf numFmtId="0" fontId="34" fillId="55" borderId="0" applyNumberFormat="0" applyBorder="0" applyAlignment="0" applyProtection="0"/>
    <xf numFmtId="0" fontId="34" fillId="59"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58" borderId="0" applyNumberFormat="0" applyBorder="0" applyAlignment="0" applyProtection="0"/>
    <xf numFmtId="0" fontId="59" fillId="53" borderId="0" applyNumberFormat="0" applyBorder="0" applyAlignment="0" applyProtection="0"/>
    <xf numFmtId="0" fontId="60" fillId="74" borderId="39" applyNumberFormat="0" applyAlignment="0" applyProtection="0"/>
    <xf numFmtId="0" fontId="60" fillId="74" borderId="39" applyNumberFormat="0" applyAlignment="0" applyProtection="0"/>
    <xf numFmtId="0" fontId="61" fillId="75" borderId="40" applyNumberFormat="0" applyAlignment="0" applyProtection="0"/>
    <xf numFmtId="44" fontId="37" fillId="0" borderId="0" applyFont="0" applyFill="0" applyBorder="0" applyAlignment="0" applyProtection="0"/>
    <xf numFmtId="0" fontId="62" fillId="0" borderId="0" applyNumberFormat="0" applyFill="0" applyBorder="0" applyAlignment="0" applyProtection="0"/>
    <xf numFmtId="0" fontId="63" fillId="76" borderId="0" applyNumberFormat="0" applyBorder="0" applyAlignment="0" applyProtection="0"/>
    <xf numFmtId="0" fontId="64" fillId="0" borderId="41" applyNumberFormat="0" applyFill="0" applyAlignment="0" applyProtection="0"/>
    <xf numFmtId="0" fontId="65" fillId="0" borderId="42" applyNumberFormat="0" applyFill="0" applyAlignment="0" applyProtection="0"/>
    <xf numFmtId="0" fontId="66" fillId="0" borderId="43" applyNumberFormat="0" applyFill="0" applyAlignment="0" applyProtection="0"/>
    <xf numFmtId="0" fontId="66" fillId="0" borderId="43" applyNumberFormat="0" applyFill="0" applyAlignment="0" applyProtection="0"/>
    <xf numFmtId="0" fontId="66" fillId="0" borderId="0" applyNumberFormat="0" applyFill="0" applyBorder="0" applyAlignment="0" applyProtection="0"/>
    <xf numFmtId="0" fontId="67" fillId="77" borderId="39" applyNumberFormat="0" applyAlignment="0" applyProtection="0"/>
    <xf numFmtId="0" fontId="67" fillId="77" borderId="39" applyNumberFormat="0" applyAlignment="0" applyProtection="0"/>
    <xf numFmtId="0" fontId="68" fillId="0" borderId="44" applyNumberFormat="0" applyFill="0" applyAlignment="0" applyProtection="0"/>
    <xf numFmtId="0" fontId="69" fillId="51" borderId="0" applyNumberFormat="0" applyBorder="0" applyAlignment="0" applyProtection="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67" borderId="45" applyNumberFormat="0" applyFont="0" applyAlignment="0" applyProtection="0"/>
    <xf numFmtId="0" fontId="70" fillId="74" borderId="46" applyNumberFormat="0" applyAlignment="0" applyProtection="0"/>
    <xf numFmtId="0" fontId="70" fillId="74" borderId="46" applyNumberFormat="0" applyAlignment="0" applyProtection="0"/>
    <xf numFmtId="0" fontId="71" fillId="0" borderId="0" applyNumberFormat="0" applyFill="0" applyBorder="0" applyAlignment="0" applyProtection="0"/>
    <xf numFmtId="0" fontId="38" fillId="0" borderId="47" applyNumberFormat="0" applyFill="0" applyAlignment="0" applyProtection="0"/>
    <xf numFmtId="0" fontId="38" fillId="0" borderId="47" applyNumberFormat="0" applyFill="0" applyAlignment="0" applyProtection="0"/>
    <xf numFmtId="0" fontId="72" fillId="0" borderId="0" applyNumberFormat="0" applyFill="0" applyBorder="0" applyAlignment="0" applyProtection="0"/>
    <xf numFmtId="0" fontId="73" fillId="0" borderId="0"/>
    <xf numFmtId="0" fontId="74" fillId="0" borderId="0"/>
    <xf numFmtId="0" fontId="18" fillId="0" borderId="0"/>
    <xf numFmtId="0" fontId="2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33" fillId="7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5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7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7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8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7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6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6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7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6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0" fontId="60" fillId="74" borderId="39" applyNumberFormat="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67" fillId="77" borderId="39" applyNumberFormat="0" applyAlignment="0" applyProtection="0"/>
    <xf numFmtId="0" fontId="18" fillId="0" borderId="0"/>
    <xf numFmtId="0" fontId="18" fillId="0" borderId="0"/>
    <xf numFmtId="0" fontId="18" fillId="0" borderId="0"/>
    <xf numFmtId="0" fontId="1" fillId="0" borderId="0"/>
    <xf numFmtId="0" fontId="1" fillId="0" borderId="0"/>
    <xf numFmtId="0" fontId="79"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45" fillId="0" borderId="0"/>
    <xf numFmtId="0" fontId="45" fillId="0" borderId="0"/>
    <xf numFmtId="0" fontId="45" fillId="0" borderId="0"/>
    <xf numFmtId="0" fontId="79" fillId="0" borderId="0"/>
    <xf numFmtId="0" fontId="1" fillId="0" borderId="0"/>
    <xf numFmtId="0" fontId="1" fillId="0" borderId="0"/>
    <xf numFmtId="0" fontId="1" fillId="0" borderId="0"/>
    <xf numFmtId="0" fontId="79" fillId="0" borderId="0"/>
    <xf numFmtId="0" fontId="45" fillId="0" borderId="0"/>
    <xf numFmtId="0" fontId="1" fillId="0" borderId="0"/>
    <xf numFmtId="0" fontId="45" fillId="0" borderId="0"/>
    <xf numFmtId="0" fontId="1" fillId="0" borderId="0"/>
    <xf numFmtId="0" fontId="1" fillId="0" borderId="0"/>
    <xf numFmtId="0" fontId="45" fillId="0" borderId="0"/>
    <xf numFmtId="0" fontId="1" fillId="0" borderId="0"/>
    <xf numFmtId="0" fontId="18" fillId="0" borderId="0"/>
    <xf numFmtId="0" fontId="1" fillId="0" borderId="0"/>
    <xf numFmtId="0" fontId="1" fillId="0" borderId="0"/>
    <xf numFmtId="0" fontId="1" fillId="0" borderId="0"/>
    <xf numFmtId="0" fontId="1" fillId="0" borderId="0"/>
    <xf numFmtId="0" fontId="45" fillId="0" borderId="0"/>
    <xf numFmtId="0" fontId="1" fillId="0" borderId="0"/>
    <xf numFmtId="0" fontId="45" fillId="0" borderId="0"/>
    <xf numFmtId="0" fontId="18"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8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4" fontId="81" fillId="0" borderId="0"/>
    <xf numFmtId="0" fontId="1" fillId="0" borderId="0"/>
    <xf numFmtId="0" fontId="1" fillId="0" borderId="0"/>
    <xf numFmtId="0" fontId="18" fillId="0" borderId="0"/>
    <xf numFmtId="0" fontId="18" fillId="0" borderId="0"/>
    <xf numFmtId="0" fontId="18" fillId="67" borderId="45" applyNumberFormat="0" applyFont="0" applyAlignment="0" applyProtection="0"/>
    <xf numFmtId="0" fontId="18" fillId="67" borderId="45" applyNumberFormat="0" applyFont="0" applyAlignment="0" applyProtection="0"/>
    <xf numFmtId="0" fontId="1" fillId="8" borderId="8" applyNumberFormat="0" applyFont="0" applyAlignment="0" applyProtection="0"/>
    <xf numFmtId="0" fontId="18" fillId="67" borderId="45" applyNumberFormat="0" applyFont="0" applyAlignment="0" applyProtection="0"/>
    <xf numFmtId="0" fontId="18" fillId="67" borderId="45" applyNumberFormat="0" applyFont="0" applyAlignment="0" applyProtection="0"/>
    <xf numFmtId="0" fontId="18" fillId="67" borderId="45" applyNumberFormat="0" applyFont="0" applyAlignment="0" applyProtection="0"/>
    <xf numFmtId="0" fontId="1" fillId="8" borderId="8" applyNumberFormat="0" applyFont="0" applyAlignment="0" applyProtection="0"/>
    <xf numFmtId="0" fontId="18" fillId="67" borderId="45" applyNumberFormat="0" applyFont="0" applyAlignment="0" applyProtection="0"/>
    <xf numFmtId="0" fontId="18" fillId="67" borderId="45" applyNumberFormat="0" applyFont="0" applyAlignment="0" applyProtection="0"/>
    <xf numFmtId="0" fontId="18" fillId="67" borderId="45" applyNumberFormat="0" applyFont="0" applyAlignment="0" applyProtection="0"/>
    <xf numFmtId="0" fontId="18" fillId="67" borderId="45" applyNumberFormat="0" applyFont="0" applyAlignment="0" applyProtection="0"/>
    <xf numFmtId="0" fontId="18" fillId="67" borderId="45" applyNumberFormat="0" applyFont="0" applyAlignment="0" applyProtection="0"/>
    <xf numFmtId="0" fontId="18" fillId="67" borderId="45" applyNumberFormat="0" applyFont="0" applyAlignment="0" applyProtection="0"/>
    <xf numFmtId="0" fontId="18" fillId="67" borderId="45" applyNumberFormat="0" applyFont="0" applyAlignment="0" applyProtection="0"/>
    <xf numFmtId="0" fontId="18" fillId="67" borderId="45" applyNumberFormat="0" applyFont="0" applyAlignment="0" applyProtection="0"/>
    <xf numFmtId="0" fontId="18" fillId="67" borderId="45" applyNumberFormat="0" applyFont="0" applyAlignment="0" applyProtection="0"/>
    <xf numFmtId="0" fontId="18" fillId="67" borderId="45" applyNumberFormat="0" applyFont="0" applyAlignment="0" applyProtection="0"/>
    <xf numFmtId="0" fontId="18" fillId="67" borderId="45" applyNumberFormat="0" applyFont="0" applyAlignment="0" applyProtection="0"/>
    <xf numFmtId="0" fontId="18" fillId="67" borderId="45" applyNumberFormat="0" applyFont="0" applyAlignment="0" applyProtection="0"/>
    <xf numFmtId="0" fontId="18" fillId="67" borderId="45" applyNumberFormat="0" applyFont="0" applyAlignment="0" applyProtection="0"/>
    <xf numFmtId="0" fontId="18" fillId="67" borderId="45"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7" borderId="45" applyNumberFormat="0" applyFont="0" applyAlignment="0" applyProtection="0"/>
    <xf numFmtId="0" fontId="1" fillId="8" borderId="8" applyNumberFormat="0" applyFont="0" applyAlignment="0" applyProtection="0"/>
    <xf numFmtId="0" fontId="18" fillId="67" borderId="45" applyNumberFormat="0" applyFont="0" applyAlignment="0" applyProtection="0"/>
    <xf numFmtId="0" fontId="18" fillId="67" borderId="45"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70" fillId="74" borderId="46" applyNumberFormat="0" applyAlignment="0" applyProtection="0"/>
    <xf numFmtId="0" fontId="70" fillId="74" borderId="46" applyNumberFormat="0" applyAlignment="0" applyProtection="0"/>
    <xf numFmtId="0" fontId="70" fillId="74" borderId="46" applyNumberFormat="0" applyAlignment="0" applyProtection="0"/>
    <xf numFmtId="0" fontId="70" fillId="74" borderId="46" applyNumberFormat="0" applyAlignment="0" applyProtection="0"/>
    <xf numFmtId="0" fontId="70" fillId="74" borderId="46" applyNumberFormat="0" applyAlignment="0" applyProtection="0"/>
    <xf numFmtId="0" fontId="70" fillId="74" borderId="46" applyNumberFormat="0" applyAlignment="0" applyProtection="0"/>
    <xf numFmtId="0" fontId="70" fillId="74" borderId="46" applyNumberFormat="0" applyAlignment="0" applyProtection="0"/>
    <xf numFmtId="0" fontId="70" fillId="74" borderId="46" applyNumberFormat="0" applyAlignment="0" applyProtection="0"/>
    <xf numFmtId="0" fontId="70" fillId="74" borderId="46" applyNumberFormat="0" applyAlignment="0" applyProtection="0"/>
    <xf numFmtId="0" fontId="70" fillId="74" borderId="46" applyNumberFormat="0" applyAlignment="0" applyProtection="0"/>
    <xf numFmtId="0" fontId="70" fillId="74" borderId="46" applyNumberFormat="0" applyAlignment="0" applyProtection="0"/>
    <xf numFmtId="0" fontId="70" fillId="74" borderId="46" applyNumberFormat="0" applyAlignment="0" applyProtection="0"/>
    <xf numFmtId="0" fontId="70" fillId="74" borderId="4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18" fillId="0" borderId="0"/>
    <xf numFmtId="44" fontId="28" fillId="0" borderId="0" applyFont="0" applyFill="0" applyBorder="0" applyAlignment="0" applyProtection="0"/>
    <xf numFmtId="44" fontId="42" fillId="0" borderId="0" applyFont="0" applyFill="0" applyBorder="0" applyAlignment="0" applyProtection="0"/>
    <xf numFmtId="0" fontId="42" fillId="0" borderId="0"/>
    <xf numFmtId="0" fontId="84" fillId="0" borderId="0"/>
    <xf numFmtId="9" fontId="42" fillId="0" borderId="0" applyFont="0" applyFill="0" applyBorder="0" applyAlignment="0" applyProtection="0"/>
    <xf numFmtId="15" fontId="86" fillId="0" borderId="0"/>
    <xf numFmtId="0" fontId="87"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1" borderId="0"/>
    <xf numFmtId="0" fontId="1" fillId="82" borderId="0"/>
    <xf numFmtId="0" fontId="34" fillId="72" borderId="0" applyNumberFormat="0" applyBorder="0" applyAlignment="0" applyProtection="0"/>
    <xf numFmtId="0" fontId="88"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34" fillId="54" borderId="0" applyNumberFormat="0" applyBorder="0" applyAlignment="0" applyProtection="0"/>
    <xf numFmtId="0" fontId="88"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34" fillId="76" borderId="0" applyNumberFormat="0" applyBorder="0" applyAlignment="0" applyProtection="0"/>
    <xf numFmtId="0" fontId="88"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34" fillId="74" borderId="0" applyNumberFormat="0" applyBorder="0" applyAlignment="0" applyProtection="0"/>
    <xf numFmtId="0" fontId="88"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34" fillId="72" borderId="0" applyNumberFormat="0" applyBorder="0" applyAlignment="0" applyProtection="0"/>
    <xf numFmtId="0" fontId="88"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34" fillId="77" borderId="0" applyNumberFormat="0" applyBorder="0" applyAlignment="0" applyProtection="0"/>
    <xf numFmtId="0" fontId="88"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4" fillId="72" borderId="0" applyNumberFormat="0" applyBorder="0" applyAlignment="0" applyProtection="0"/>
    <xf numFmtId="0" fontId="88"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4" fillId="55" borderId="0" applyNumberFormat="0" applyBorder="0" applyAlignment="0" applyProtection="0"/>
    <xf numFmtId="0" fontId="88"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4" fillId="59" borderId="0" applyNumberFormat="0" applyBorder="0" applyAlignment="0" applyProtection="0"/>
    <xf numFmtId="0" fontId="88"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88"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88"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4" fillId="58" borderId="0" applyNumberFormat="0" applyBorder="0" applyAlignment="0" applyProtection="0"/>
    <xf numFmtId="0" fontId="88"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18" fontId="89" fillId="0" borderId="0"/>
    <xf numFmtId="18" fontId="89" fillId="0" borderId="0"/>
    <xf numFmtId="18" fontId="89" fillId="0" borderId="0"/>
    <xf numFmtId="0" fontId="18" fillId="74" borderId="0" applyNumberFormat="0" applyFont="0" applyAlignment="0"/>
    <xf numFmtId="0" fontId="59" fillId="53" borderId="0" applyNumberFormat="0" applyBorder="0" applyAlignment="0" applyProtection="0"/>
    <xf numFmtId="0" fontId="90"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91" fillId="0" borderId="54" applyNumberFormat="0" applyFont="0" applyProtection="0">
      <alignment wrapText="1"/>
    </xf>
    <xf numFmtId="0" fontId="11" fillId="6" borderId="4" applyNumberFormat="0" applyAlignment="0" applyProtection="0"/>
    <xf numFmtId="0" fontId="11" fillId="6" borderId="4" applyNumberFormat="0" applyAlignment="0" applyProtection="0"/>
    <xf numFmtId="0" fontId="92" fillId="7" borderId="7" applyNumberFormat="0" applyAlignment="0" applyProtection="0"/>
    <xf numFmtId="0" fontId="13" fillId="7" borderId="7" applyNumberFormat="0" applyAlignment="0" applyProtection="0"/>
    <xf numFmtId="0" fontId="13" fillId="7" borderId="7" applyNumberFormat="0" applyAlignment="0" applyProtection="0"/>
    <xf numFmtId="0" fontId="1" fillId="83" borderId="0"/>
    <xf numFmtId="0" fontId="1" fillId="84" borderId="0"/>
    <xf numFmtId="0" fontId="1" fillId="85" borderId="0"/>
    <xf numFmtId="0" fontId="1" fillId="86" borderId="0"/>
    <xf numFmtId="0" fontId="81" fillId="0" borderId="0">
      <alignment horizontal="center" vertical="center" wrapText="1"/>
    </xf>
    <xf numFmtId="179" fontId="93" fillId="0" borderId="0"/>
    <xf numFmtId="179" fontId="93" fillId="0" borderId="0"/>
    <xf numFmtId="179" fontId="93" fillId="0" borderId="0"/>
    <xf numFmtId="179" fontId="93" fillId="0" borderId="0"/>
    <xf numFmtId="179" fontId="93" fillId="0" borderId="0"/>
    <xf numFmtId="179" fontId="93" fillId="0" borderId="0"/>
    <xf numFmtId="179" fontId="93" fillId="0" borderId="0"/>
    <xf numFmtId="179" fontId="93" fillId="0" borderId="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41" fontId="18" fillId="0" borderId="0" applyFont="0" applyFill="0" applyBorder="0" applyAlignment="0" applyProtection="0"/>
    <xf numFmtId="41" fontId="94" fillId="0" borderId="0" applyFill="0" applyBorder="0" applyProtection="0">
      <alignment horizontal="left"/>
    </xf>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180" fontId="89" fillId="0" borderId="0"/>
    <xf numFmtId="180" fontId="89" fillId="0" borderId="0"/>
    <xf numFmtId="180" fontId="89" fillId="0" borderId="0"/>
    <xf numFmtId="180" fontId="89"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9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96"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181" fontId="97" fillId="0" borderId="0" applyFont="0" applyFill="0" applyBorder="0" applyAlignment="0" applyProtection="0"/>
    <xf numFmtId="181" fontId="97" fillId="0" borderId="0" applyFont="0" applyFill="0" applyBorder="0" applyAlignment="0" applyProtection="0"/>
    <xf numFmtId="181" fontId="97" fillId="0" borderId="0" applyFont="0" applyFill="0" applyBorder="0" applyAlignment="0" applyProtection="0"/>
    <xf numFmtId="3" fontId="18" fillId="0" borderId="0"/>
    <xf numFmtId="3" fontId="18" fillId="0" borderId="0" applyFont="0" applyFill="0" applyBorder="0" applyAlignment="0" applyProtection="0"/>
    <xf numFmtId="3" fontId="98" fillId="0" borderId="0" applyFont="0" applyFill="0" applyBorder="0" applyAlignment="0" applyProtection="0"/>
    <xf numFmtId="0" fontId="99" fillId="87" borderId="0" applyNumberFormat="0" applyFill="0" applyBorder="0" applyAlignment="0"/>
    <xf numFmtId="0" fontId="100" fillId="0" borderId="0">
      <alignment horizontal="left" vertical="center" wrapText="1"/>
    </xf>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4" fontId="98" fillId="0" borderId="0" applyFont="0" applyFill="0" applyBorder="0" applyAlignment="0" applyProtection="0"/>
    <xf numFmtId="170" fontId="18" fillId="0" borderId="0" applyFont="0" applyFill="0" applyBorder="0" applyAlignment="0" applyProtection="0"/>
    <xf numFmtId="184" fontId="18" fillId="0" borderId="0" applyFont="0" applyFill="0" applyBorder="0" applyAlignment="0" applyProtection="0"/>
    <xf numFmtId="0" fontId="45" fillId="88" borderId="49" applyNumberFormat="0" applyFont="0" applyBorder="0" applyAlignment="0" applyProtection="0">
      <alignment horizontal="centerContinuous"/>
    </xf>
    <xf numFmtId="3" fontId="101" fillId="0" borderId="55" applyAlignment="0">
      <alignment horizontal="right" vertical="center"/>
    </xf>
    <xf numFmtId="185" fontId="101" fillId="0" borderId="55">
      <alignment horizontal="right" vertical="center"/>
    </xf>
    <xf numFmtId="49" fontId="102" fillId="0" borderId="55">
      <alignment horizontal="left" vertical="center"/>
    </xf>
    <xf numFmtId="186" fontId="41" fillId="0" borderId="55" applyNumberFormat="0" applyFill="0">
      <alignment horizontal="right"/>
    </xf>
    <xf numFmtId="37" fontId="103" fillId="0" borderId="56" applyAlignment="0">
      <protection locked="0"/>
    </xf>
    <xf numFmtId="37" fontId="103" fillId="0" borderId="56" applyAlignment="0">
      <protection locked="0"/>
    </xf>
    <xf numFmtId="10" fontId="103" fillId="0" borderId="56" applyAlignment="0">
      <protection locked="0"/>
    </xf>
    <xf numFmtId="10" fontId="103" fillId="0" borderId="56" applyAlignment="0">
      <protection locked="0"/>
    </xf>
    <xf numFmtId="187" fontId="41" fillId="0" borderId="55">
      <alignment horizontal="right"/>
    </xf>
    <xf numFmtId="0" fontId="18" fillId="0" borderId="0" applyFont="0" applyFill="0" applyBorder="0" applyAlignment="0" applyProtection="0"/>
    <xf numFmtId="14" fontId="45" fillId="0" borderId="0"/>
    <xf numFmtId="14" fontId="45" fillId="0" borderId="0"/>
    <xf numFmtId="14" fontId="45" fillId="0" borderId="0"/>
    <xf numFmtId="172" fontId="31" fillId="0" borderId="0">
      <protection locked="0"/>
    </xf>
    <xf numFmtId="172" fontId="31" fillId="0" borderId="0">
      <protection locked="0"/>
    </xf>
    <xf numFmtId="172" fontId="31" fillId="0" borderId="0">
      <protection locked="0"/>
    </xf>
    <xf numFmtId="0" fontId="18" fillId="0" borderId="0" applyFont="0" applyFill="0" applyBorder="0" applyAlignment="0" applyProtection="0"/>
    <xf numFmtId="0" fontId="18" fillId="0" borderId="0" applyFont="0" applyFill="0" applyBorder="0" applyAlignment="0" applyProtection="0"/>
    <xf numFmtId="188" fontId="89" fillId="0" borderId="0" applyFont="0" applyFill="0" applyBorder="0" applyAlignment="0" applyProtection="0">
      <alignment horizontal="center"/>
    </xf>
    <xf numFmtId="188" fontId="89" fillId="0" borderId="0" applyFont="0" applyFill="0" applyBorder="0" applyAlignment="0" applyProtection="0">
      <alignment horizontal="center"/>
    </xf>
    <xf numFmtId="188" fontId="89" fillId="0" borderId="0" applyFont="0" applyFill="0" applyBorder="0" applyAlignment="0" applyProtection="0">
      <alignment horizontal="center"/>
    </xf>
    <xf numFmtId="16" fontId="45" fillId="0" borderId="0"/>
    <xf numFmtId="16" fontId="45" fillId="0" borderId="0"/>
    <xf numFmtId="16" fontId="45" fillId="0" borderId="0"/>
    <xf numFmtId="16" fontId="45" fillId="0" borderId="0"/>
    <xf numFmtId="14" fontId="45" fillId="0" borderId="0"/>
    <xf numFmtId="0" fontId="45" fillId="0" borderId="0"/>
    <xf numFmtId="0" fontId="77" fillId="89" borderId="0"/>
    <xf numFmtId="0" fontId="77" fillId="89" borderId="0">
      <alignment horizontal="left" indent="1"/>
    </xf>
    <xf numFmtId="189" fontId="104" fillId="0" borderId="0" applyFont="0" applyFill="0" applyBorder="0" applyAlignment="0" applyProtection="0"/>
    <xf numFmtId="0" fontId="10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06" fillId="0" borderId="0" applyNumberFormat="0" applyFont="0" applyFill="0" applyBorder="0" applyAlignment="0" applyProtection="0"/>
    <xf numFmtId="0" fontId="106" fillId="0" borderId="0" applyNumberFormat="0" applyFont="0" applyFill="0" applyBorder="0" applyAlignment="0" applyProtection="0"/>
    <xf numFmtId="0" fontId="106" fillId="0" borderId="0" applyNumberFormat="0" applyFont="0" applyFill="0" applyBorder="0" applyAlignment="0" applyProtection="0"/>
    <xf numFmtId="0" fontId="106" fillId="0" borderId="0" applyNumberFormat="0" applyFont="0" applyFill="0" applyBorder="0" applyAlignment="0" applyProtection="0"/>
    <xf numFmtId="0" fontId="106" fillId="0" borderId="0" applyNumberFormat="0" applyFont="0" applyFill="0" applyBorder="0" applyAlignment="0" applyProtection="0"/>
    <xf numFmtId="0" fontId="106" fillId="0" borderId="0" applyNumberFormat="0" applyFont="0" applyFill="0" applyBorder="0" applyAlignment="0" applyProtection="0"/>
    <xf numFmtId="0" fontId="106" fillId="0" borderId="0" applyNumberFormat="0" applyFont="0" applyFill="0" applyBorder="0" applyAlignment="0" applyProtection="0"/>
    <xf numFmtId="2" fontId="18" fillId="0" borderId="0" applyFont="0" applyFill="0" applyBorder="0" applyAlignment="0" applyProtection="0"/>
    <xf numFmtId="0" fontId="91" fillId="0" borderId="0" applyNumberFormat="0" applyFill="0" applyBorder="0" applyAlignment="0" applyProtection="0"/>
    <xf numFmtId="0" fontId="63" fillId="76" borderId="0" applyNumberFormat="0" applyBorder="0" applyAlignment="0" applyProtection="0"/>
    <xf numFmtId="0" fontId="107"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38" fontId="36" fillId="87" borderId="0" applyNumberFormat="0" applyBorder="0" applyAlignment="0" applyProtection="0"/>
    <xf numFmtId="0" fontId="108" fillId="0" borderId="0"/>
    <xf numFmtId="0" fontId="89" fillId="90" borderId="16" applyNumberFormat="0" applyFont="0" applyBorder="0" applyAlignment="0">
      <alignment horizontal="centerContinuous"/>
    </xf>
    <xf numFmtId="0" fontId="89" fillId="90" borderId="16" applyNumberFormat="0" applyFont="0" applyBorder="0" applyAlignment="0">
      <alignment horizontal="centerContinuous"/>
    </xf>
    <xf numFmtId="0" fontId="109" fillId="0" borderId="57" applyNumberFormat="0" applyProtection="0">
      <alignment wrapText="1"/>
    </xf>
    <xf numFmtId="0" fontId="110" fillId="0" borderId="15" applyNumberFormat="0" applyAlignment="0" applyProtection="0">
      <alignment horizontal="left" vertical="center"/>
    </xf>
    <xf numFmtId="0" fontId="110" fillId="0" borderId="17">
      <alignment horizontal="left" vertical="center"/>
    </xf>
    <xf numFmtId="0" fontId="18" fillId="91" borderId="0" applyNumberFormat="0" applyFont="0" applyBorder="0" applyAlignment="0"/>
    <xf numFmtId="0" fontId="111" fillId="0" borderId="0" applyNumberFormat="0" applyFill="0" applyBorder="0" applyProtection="0">
      <alignment horizontal="center"/>
    </xf>
    <xf numFmtId="0" fontId="112" fillId="0" borderId="58" applyNumberFormat="0" applyFill="0" applyAlignment="0" applyProtection="0"/>
    <xf numFmtId="0" fontId="113" fillId="0" borderId="0" applyNumberFormat="0" applyFill="0" applyBorder="0" applyAlignment="0" applyProtection="0"/>
    <xf numFmtId="0" fontId="114"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15" fillId="0" borderId="42" applyNumberFormat="0" applyFill="0" applyAlignment="0" applyProtection="0"/>
    <xf numFmtId="0" fontId="110" fillId="0" borderId="0" applyNumberFormat="0" applyFill="0" applyBorder="0" applyAlignment="0" applyProtection="0"/>
    <xf numFmtId="0" fontId="116"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17"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17"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18" fillId="0" borderId="55">
      <alignment horizontal="left"/>
    </xf>
    <xf numFmtId="0" fontId="118" fillId="0" borderId="59">
      <alignment horizontal="right" vertical="center"/>
    </xf>
    <xf numFmtId="0" fontId="119" fillId="0" borderId="55">
      <alignment horizontal="left" vertical="center"/>
    </xf>
    <xf numFmtId="0" fontId="41" fillId="0" borderId="55">
      <alignment horizontal="left" vertical="center"/>
    </xf>
    <xf numFmtId="0" fontId="111" fillId="0" borderId="55">
      <alignment horizontal="left"/>
    </xf>
    <xf numFmtId="0" fontId="111" fillId="92" borderId="0">
      <alignment horizontal="centerContinuous" wrapText="1"/>
    </xf>
    <xf numFmtId="49" fontId="111" fillId="92" borderId="53">
      <alignment horizontal="left" vertical="center"/>
    </xf>
    <xf numFmtId="0" fontId="111" fillId="92" borderId="0">
      <alignment horizontal="centerContinuous" vertical="center" wrapText="1"/>
    </xf>
    <xf numFmtId="0" fontId="40" fillId="0" borderId="0" applyNumberFormat="0" applyFill="0" applyBorder="0" applyAlignment="0" applyProtection="0">
      <alignment vertical="top"/>
      <protection locked="0"/>
    </xf>
    <xf numFmtId="0" fontId="120" fillId="0" borderId="0" applyNumberFormat="0" applyFill="0" applyBorder="0" applyAlignment="0" applyProtection="0"/>
    <xf numFmtId="0" fontId="19" fillId="0" borderId="0" applyNumberFormat="0" applyFill="0" applyBorder="0" applyAlignment="0" applyProtection="0"/>
    <xf numFmtId="0" fontId="40" fillId="0" borderId="0" applyNumberFormat="0" applyFill="0" applyBorder="0" applyAlignment="0" applyProtection="0">
      <alignment vertical="top"/>
      <protection locked="0"/>
    </xf>
    <xf numFmtId="0" fontId="103" fillId="66" borderId="0"/>
    <xf numFmtId="10" fontId="36" fillId="89" borderId="60" applyNumberFormat="0" applyBorder="0" applyAlignment="0" applyProtection="0"/>
    <xf numFmtId="0" fontId="121" fillId="5" borderId="4" applyNumberFormat="0" applyAlignment="0" applyProtection="0"/>
    <xf numFmtId="0" fontId="121" fillId="5" borderId="4" applyNumberFormat="0" applyAlignment="0" applyProtection="0"/>
    <xf numFmtId="0" fontId="121" fillId="5" borderId="4" applyNumberFormat="0" applyAlignment="0" applyProtection="0"/>
    <xf numFmtId="0" fontId="121" fillId="5" borderId="4" applyNumberFormat="0" applyAlignment="0" applyProtection="0"/>
    <xf numFmtId="37" fontId="50" fillId="74" borderId="0"/>
    <xf numFmtId="37" fontId="110" fillId="74" borderId="0"/>
    <xf numFmtId="190" fontId="77" fillId="93" borderId="60">
      <alignment horizontal="right"/>
    </xf>
    <xf numFmtId="0" fontId="68" fillId="0" borderId="44" applyNumberFormat="0" applyFill="0" applyAlignment="0" applyProtection="0"/>
    <xf numFmtId="0" fontId="12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191" fontId="36" fillId="0" borderId="0" applyFont="0" applyFill="0" applyBorder="0" applyAlignment="0" applyProtection="0"/>
    <xf numFmtId="192" fontId="1"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5" fontId="82" fillId="0" borderId="0">
      <alignment horizontal="center"/>
    </xf>
    <xf numFmtId="195" fontId="82" fillId="0" borderId="0">
      <alignment horizontal="center"/>
    </xf>
    <xf numFmtId="195" fontId="82" fillId="0" borderId="0">
      <alignment horizontal="center"/>
    </xf>
    <xf numFmtId="195" fontId="82" fillId="0" borderId="0">
      <alignment horizontal="center"/>
    </xf>
    <xf numFmtId="0" fontId="69" fillId="51" borderId="0" applyNumberFormat="0" applyBorder="0" applyAlignment="0" applyProtection="0"/>
    <xf numFmtId="0" fontId="123"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6" fontId="1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Alignment="0">
      <alignment vertical="top" wrapText="1"/>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45"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45"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8" fillId="0" borderId="0"/>
    <xf numFmtId="0" fontId="125" fillId="0" borderId="0"/>
    <xf numFmtId="0" fontId="45" fillId="0" borderId="0"/>
    <xf numFmtId="0" fontId="45"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5" fillId="0" borderId="0"/>
    <xf numFmtId="0" fontId="45" fillId="0" borderId="0"/>
    <xf numFmtId="0" fontId="33" fillId="0" borderId="0"/>
    <xf numFmtId="0" fontId="45" fillId="0" borderId="0"/>
    <xf numFmtId="0" fontId="45" fillId="0" borderId="0"/>
    <xf numFmtId="0" fontId="45" fillId="0" borderId="0"/>
    <xf numFmtId="197" fontId="126" fillId="0" borderId="0"/>
    <xf numFmtId="0" fontId="18" fillId="0" borderId="0"/>
    <xf numFmtId="0" fontId="1"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27"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42" fillId="0" borderId="0"/>
    <xf numFmtId="0" fontId="1" fillId="0" borderId="0" applyAlignment="0">
      <alignment vertical="top" wrapText="1"/>
      <protection locked="0"/>
    </xf>
    <xf numFmtId="0" fontId="42" fillId="0" borderId="0"/>
    <xf numFmtId="0" fontId="18" fillId="0" borderId="0"/>
    <xf numFmtId="0" fontId="18" fillId="0" borderId="0"/>
    <xf numFmtId="0" fontId="18" fillId="0" borderId="0"/>
    <xf numFmtId="0" fontId="1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 fillId="0" borderId="0"/>
    <xf numFmtId="0" fontId="1" fillId="0" borderId="0"/>
    <xf numFmtId="0" fontId="1" fillId="0" borderId="0"/>
    <xf numFmtId="0" fontId="1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 fillId="0" borderId="0"/>
    <xf numFmtId="0" fontId="18" fillId="0" borderId="0"/>
    <xf numFmtId="0" fontId="18" fillId="0" borderId="0"/>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7" borderId="61" applyNumberFormat="0" applyFont="0" applyAlignment="0" applyProtection="0"/>
    <xf numFmtId="0" fontId="18" fillId="67" borderId="61" applyNumberFormat="0" applyFont="0" applyAlignment="0" applyProtection="0"/>
    <xf numFmtId="0" fontId="18" fillId="67" borderId="61" applyNumberFormat="0" applyFont="0" applyAlignment="0" applyProtection="0"/>
    <xf numFmtId="0" fontId="18" fillId="67" borderId="61" applyNumberFormat="0" applyFont="0" applyAlignment="0" applyProtection="0"/>
    <xf numFmtId="0" fontId="18" fillId="67" borderId="61" applyNumberFormat="0" applyFont="0" applyAlignment="0" applyProtection="0"/>
    <xf numFmtId="0" fontId="18" fillId="67" borderId="61" applyNumberFormat="0" applyFont="0" applyAlignment="0" applyProtection="0"/>
    <xf numFmtId="0" fontId="18" fillId="67" borderId="6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28" fillId="6" borderId="5" applyNumberFormat="0" applyAlignment="0" applyProtection="0"/>
    <xf numFmtId="0" fontId="10" fillId="6" borderId="5" applyNumberFormat="0" applyAlignment="0" applyProtection="0"/>
    <xf numFmtId="0" fontId="10" fillId="6" borderId="5" applyNumberFormat="0" applyAlignment="0" applyProtection="0"/>
    <xf numFmtId="40" fontId="129" fillId="94" borderId="0">
      <alignment horizontal="right"/>
    </xf>
    <xf numFmtId="198" fontId="48" fillId="66" borderId="0">
      <alignment horizontal="right"/>
    </xf>
    <xf numFmtId="198" fontId="48" fillId="66" borderId="0">
      <alignment horizontal="right"/>
    </xf>
    <xf numFmtId="40" fontId="129" fillId="94" borderId="0">
      <alignment horizontal="right"/>
    </xf>
    <xf numFmtId="40" fontId="129" fillId="94" borderId="0">
      <alignment horizontal="right"/>
    </xf>
    <xf numFmtId="40" fontId="129" fillId="94" borderId="0">
      <alignment horizontal="right"/>
    </xf>
    <xf numFmtId="40" fontId="129" fillId="94" borderId="0">
      <alignment horizontal="right"/>
    </xf>
    <xf numFmtId="40" fontId="129" fillId="94" borderId="0">
      <alignment horizontal="right"/>
    </xf>
    <xf numFmtId="198" fontId="48" fillId="66" borderId="0">
      <alignment horizontal="right"/>
    </xf>
    <xf numFmtId="0" fontId="130" fillId="94" borderId="0">
      <alignment horizontal="right"/>
    </xf>
    <xf numFmtId="0" fontId="131" fillId="74" borderId="0">
      <alignment horizontal="center"/>
    </xf>
    <xf numFmtId="0" fontId="131" fillId="74" borderId="0">
      <alignment horizontal="center"/>
    </xf>
    <xf numFmtId="0" fontId="130" fillId="94" borderId="0">
      <alignment horizontal="right"/>
    </xf>
    <xf numFmtId="0" fontId="130" fillId="94" borderId="0">
      <alignment horizontal="right"/>
    </xf>
    <xf numFmtId="0" fontId="130" fillId="94" borderId="0">
      <alignment horizontal="right"/>
    </xf>
    <xf numFmtId="0" fontId="130" fillId="94" borderId="0">
      <alignment horizontal="right"/>
    </xf>
    <xf numFmtId="0" fontId="130" fillId="94" borderId="0">
      <alignment horizontal="right"/>
    </xf>
    <xf numFmtId="0" fontId="131" fillId="74" borderId="0">
      <alignment horizontal="center"/>
    </xf>
    <xf numFmtId="0" fontId="132" fillId="94" borderId="52"/>
    <xf numFmtId="0" fontId="133" fillId="95" borderId="0"/>
    <xf numFmtId="0" fontId="133" fillId="95" borderId="0"/>
    <xf numFmtId="0" fontId="132" fillId="94" borderId="52"/>
    <xf numFmtId="0" fontId="132" fillId="94" borderId="52"/>
    <xf numFmtId="0" fontId="132" fillId="94" borderId="52"/>
    <xf numFmtId="0" fontId="132" fillId="94" borderId="52"/>
    <xf numFmtId="0" fontId="132" fillId="94" borderId="52"/>
    <xf numFmtId="0" fontId="133" fillId="95" borderId="0"/>
    <xf numFmtId="0" fontId="132" fillId="0" borderId="0" applyBorder="0">
      <alignment horizontal="centerContinuous"/>
    </xf>
    <xf numFmtId="0" fontId="46" fillId="66" borderId="0" applyBorder="0">
      <alignment horizontal="centerContinuous"/>
    </xf>
    <xf numFmtId="0" fontId="46" fillId="66" borderId="0" applyBorder="0">
      <alignment horizontal="centerContinuous"/>
    </xf>
    <xf numFmtId="0" fontId="132" fillId="0" borderId="0" applyBorder="0">
      <alignment horizontal="centerContinuous"/>
    </xf>
    <xf numFmtId="0" fontId="132" fillId="0" borderId="0" applyBorder="0">
      <alignment horizontal="centerContinuous"/>
    </xf>
    <xf numFmtId="0" fontId="132" fillId="0" borderId="0" applyBorder="0">
      <alignment horizontal="centerContinuous"/>
    </xf>
    <xf numFmtId="0" fontId="132" fillId="0" borderId="0" applyBorder="0">
      <alignment horizontal="centerContinuous"/>
    </xf>
    <xf numFmtId="0" fontId="132" fillId="0" borderId="0" applyBorder="0">
      <alignment horizontal="centerContinuous"/>
    </xf>
    <xf numFmtId="0" fontId="46" fillId="66" borderId="0" applyBorder="0">
      <alignment horizontal="centerContinuous"/>
    </xf>
    <xf numFmtId="0" fontId="134" fillId="0" borderId="0" applyBorder="0">
      <alignment horizontal="centerContinuous"/>
    </xf>
    <xf numFmtId="0" fontId="135" fillId="74" borderId="0" applyBorder="0">
      <alignment horizontal="centerContinuous"/>
    </xf>
    <xf numFmtId="0" fontId="135" fillId="74" borderId="0" applyBorder="0">
      <alignment horizontal="centerContinuous"/>
    </xf>
    <xf numFmtId="0" fontId="134" fillId="0" borderId="0" applyBorder="0">
      <alignment horizontal="centerContinuous"/>
    </xf>
    <xf numFmtId="0" fontId="134" fillId="0" borderId="0" applyBorder="0">
      <alignment horizontal="centerContinuous"/>
    </xf>
    <xf numFmtId="0" fontId="134" fillId="0" borderId="0" applyBorder="0">
      <alignment horizontal="centerContinuous"/>
    </xf>
    <xf numFmtId="0" fontId="134" fillId="0" borderId="0" applyBorder="0">
      <alignment horizontal="centerContinuous"/>
    </xf>
    <xf numFmtId="0" fontId="134" fillId="0" borderId="0" applyBorder="0">
      <alignment horizontal="centerContinuous"/>
    </xf>
    <xf numFmtId="0" fontId="135" fillId="74" borderId="0" applyBorder="0">
      <alignment horizontal="centerContinuous"/>
    </xf>
    <xf numFmtId="37" fontId="103" fillId="0" borderId="56">
      <protection locked="0"/>
    </xf>
    <xf numFmtId="37" fontId="103" fillId="0" borderId="56">
      <protection locked="0"/>
    </xf>
    <xf numFmtId="10" fontId="45" fillId="0" borderId="0" applyFont="0" applyFill="0" applyBorder="0" applyAlignment="0" applyProtection="0"/>
    <xf numFmtId="10" fontId="45" fillId="0" borderId="0" applyFont="0" applyFill="0" applyBorder="0" applyAlignment="0" applyProtection="0"/>
    <xf numFmtId="10" fontId="45"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0" fontId="136"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36" fillId="0" borderId="0"/>
    <xf numFmtId="10" fontId="136" fillId="0" borderId="0"/>
    <xf numFmtId="199" fontId="137" fillId="0" borderId="0"/>
    <xf numFmtId="199" fontId="137" fillId="0" borderId="0"/>
    <xf numFmtId="199" fontId="137"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200" fontId="45" fillId="0" borderId="0" applyFont="0" applyFill="0" applyBorder="0" applyAlignment="0" applyProtection="0"/>
    <xf numFmtId="200" fontId="45" fillId="0" borderId="0" applyFont="0" applyFill="0" applyBorder="0" applyAlignment="0" applyProtection="0"/>
    <xf numFmtId="200" fontId="45" fillId="0" borderId="0" applyFont="0" applyFill="0" applyBorder="0" applyAlignment="0" applyProtection="0"/>
    <xf numFmtId="200" fontId="45" fillId="0" borderId="0" applyFont="0" applyFill="0" applyBorder="0" applyAlignment="0" applyProtection="0"/>
    <xf numFmtId="201" fontId="138" fillId="0" borderId="0" applyFont="0" applyFill="0" applyBorder="0" applyAlignment="0" applyProtection="0">
      <alignment horizontal="left" vertical="center"/>
    </xf>
    <xf numFmtId="201" fontId="138" fillId="0" borderId="0" applyFont="0" applyFill="0" applyBorder="0" applyAlignment="0" applyProtection="0">
      <alignment horizontal="left" vertical="center"/>
    </xf>
    <xf numFmtId="201" fontId="138" fillId="0" borderId="0" applyFont="0" applyFill="0" applyBorder="0" applyAlignment="0" applyProtection="0">
      <alignment horizontal="left" vertical="center"/>
    </xf>
    <xf numFmtId="201" fontId="138" fillId="0" borderId="0" applyFont="0" applyFill="0" applyBorder="0" applyAlignment="0" applyProtection="0">
      <alignment horizontal="left" vertical="center"/>
    </xf>
    <xf numFmtId="37" fontId="103" fillId="0" borderId="0">
      <protection locked="0"/>
    </xf>
    <xf numFmtId="0" fontId="45" fillId="0" borderId="0" applyNumberFormat="0" applyFont="0" applyFill="0" applyBorder="0" applyAlignment="0" applyProtection="0">
      <alignment horizontal="left"/>
    </xf>
    <xf numFmtId="15" fontId="45" fillId="0" borderId="0" applyFont="0" applyFill="0" applyBorder="0" applyAlignment="0" applyProtection="0"/>
    <xf numFmtId="4" fontId="45" fillId="0" borderId="0" applyFont="0" applyFill="0" applyBorder="0" applyAlignment="0" applyProtection="0"/>
    <xf numFmtId="0" fontId="89" fillId="0" borderId="25">
      <alignment horizontal="center"/>
    </xf>
    <xf numFmtId="3" fontId="45" fillId="0" borderId="0" applyFont="0" applyFill="0" applyBorder="0" applyAlignment="0" applyProtection="0"/>
    <xf numFmtId="0" fontId="45" fillId="96" borderId="0" applyNumberFormat="0" applyFont="0" applyBorder="0" applyAlignment="0" applyProtection="0"/>
    <xf numFmtId="3" fontId="101" fillId="0" borderId="0">
      <alignment horizontal="left" vertical="center"/>
    </xf>
    <xf numFmtId="37" fontId="45" fillId="0" borderId="0" applyFont="0" applyFill="0" applyBorder="0" applyAlignment="0" applyProtection="0"/>
    <xf numFmtId="0" fontId="1" fillId="97" borderId="0"/>
    <xf numFmtId="0" fontId="1" fillId="98" borderId="0"/>
    <xf numFmtId="0" fontId="1" fillId="99" borderId="0"/>
    <xf numFmtId="0" fontId="1" fillId="100" borderId="0"/>
    <xf numFmtId="0" fontId="1" fillId="101" borderId="0"/>
    <xf numFmtId="0" fontId="1" fillId="102" borderId="0"/>
    <xf numFmtId="0" fontId="1" fillId="103" borderId="0"/>
    <xf numFmtId="0" fontId="1" fillId="104" borderId="0"/>
    <xf numFmtId="0" fontId="1" fillId="105" borderId="0"/>
    <xf numFmtId="0" fontId="1" fillId="106" borderId="0"/>
    <xf numFmtId="0" fontId="1" fillId="107" borderId="0"/>
    <xf numFmtId="0" fontId="81" fillId="0" borderId="0">
      <alignment horizontal="left" vertical="center"/>
    </xf>
    <xf numFmtId="4" fontId="46" fillId="51" borderId="62" applyNumberFormat="0" applyProtection="0">
      <alignment vertical="center"/>
    </xf>
    <xf numFmtId="4" fontId="47" fillId="51" borderId="62" applyNumberFormat="0" applyProtection="0">
      <alignment vertical="center"/>
    </xf>
    <xf numFmtId="4" fontId="46" fillId="51" borderId="62" applyNumberFormat="0" applyProtection="0">
      <alignment horizontal="left" vertical="center" indent="1"/>
    </xf>
    <xf numFmtId="0" fontId="46" fillId="51" borderId="62" applyNumberFormat="0" applyProtection="0">
      <alignment horizontal="left" vertical="top" indent="1"/>
    </xf>
    <xf numFmtId="4" fontId="48" fillId="53" borderId="62" applyNumberFormat="0" applyProtection="0">
      <alignment horizontal="right" vertical="center"/>
    </xf>
    <xf numFmtId="4" fontId="48" fillId="54" borderId="62" applyNumberFormat="0" applyProtection="0">
      <alignment horizontal="right" vertical="center"/>
    </xf>
    <xf numFmtId="4" fontId="48" fillId="55" borderId="62" applyNumberFormat="0" applyProtection="0">
      <alignment horizontal="right" vertical="center"/>
    </xf>
    <xf numFmtId="4" fontId="48" fillId="56" borderId="62" applyNumberFormat="0" applyProtection="0">
      <alignment horizontal="right" vertical="center"/>
    </xf>
    <xf numFmtId="4" fontId="48" fillId="57" borderId="62" applyNumberFormat="0" applyProtection="0">
      <alignment horizontal="right" vertical="center"/>
    </xf>
    <xf numFmtId="4" fontId="48" fillId="58" borderId="62" applyNumberFormat="0" applyProtection="0">
      <alignment horizontal="right" vertical="center"/>
    </xf>
    <xf numFmtId="4" fontId="48" fillId="59" borderId="62" applyNumberFormat="0" applyProtection="0">
      <alignment horizontal="right" vertical="center"/>
    </xf>
    <xf numFmtId="4" fontId="48" fillId="60" borderId="62" applyNumberFormat="0" applyProtection="0">
      <alignment horizontal="right" vertical="center"/>
    </xf>
    <xf numFmtId="4" fontId="48" fillId="61" borderId="62" applyNumberFormat="0" applyProtection="0">
      <alignment horizontal="right" vertical="center"/>
    </xf>
    <xf numFmtId="4" fontId="48" fillId="52" borderId="62" applyNumberFormat="0" applyProtection="0">
      <alignment horizontal="right" vertical="center"/>
    </xf>
    <xf numFmtId="0" fontId="18" fillId="64" borderId="62" applyNumberFormat="0" applyProtection="0">
      <alignment horizontal="left" vertical="center" indent="1"/>
    </xf>
    <xf numFmtId="0" fontId="18" fillId="64" borderId="62" applyNumberFormat="0" applyProtection="0">
      <alignment horizontal="left" vertical="top" indent="1"/>
    </xf>
    <xf numFmtId="0" fontId="18" fillId="52" borderId="62" applyNumberFormat="0" applyProtection="0">
      <alignment horizontal="left" vertical="center" indent="1"/>
    </xf>
    <xf numFmtId="0" fontId="18" fillId="52" borderId="62" applyNumberFormat="0" applyProtection="0">
      <alignment horizontal="left" vertical="top" indent="1"/>
    </xf>
    <xf numFmtId="0" fontId="18" fillId="65" borderId="62" applyNumberFormat="0" applyProtection="0">
      <alignment horizontal="left" vertical="center" indent="1"/>
    </xf>
    <xf numFmtId="0" fontId="18" fillId="65" borderId="62" applyNumberFormat="0" applyProtection="0">
      <alignment horizontal="left" vertical="top" indent="1"/>
    </xf>
    <xf numFmtId="0" fontId="18" fillId="63" borderId="62" applyNumberFormat="0" applyProtection="0">
      <alignment horizontal="left" vertical="center" indent="1"/>
    </xf>
    <xf numFmtId="0" fontId="18" fillId="63" borderId="62" applyNumberFormat="0" applyProtection="0">
      <alignment horizontal="left" vertical="top" indent="1"/>
    </xf>
    <xf numFmtId="0" fontId="18" fillId="66" borderId="10" applyNumberFormat="0">
      <protection locked="0"/>
    </xf>
    <xf numFmtId="0" fontId="50" fillId="64" borderId="63" applyBorder="0"/>
    <xf numFmtId="4" fontId="48" fillId="67" borderId="62" applyNumberFormat="0" applyProtection="0">
      <alignment vertical="center"/>
    </xf>
    <xf numFmtId="4" fontId="51" fillId="67" borderId="62" applyNumberFormat="0" applyProtection="0">
      <alignment vertical="center"/>
    </xf>
    <xf numFmtId="4" fontId="48" fillId="67" borderId="62" applyNumberFormat="0" applyProtection="0">
      <alignment horizontal="left" vertical="center" indent="1"/>
    </xf>
    <xf numFmtId="0" fontId="48" fillId="67" borderId="62" applyNumberFormat="0" applyProtection="0">
      <alignment horizontal="left" vertical="top" indent="1"/>
    </xf>
    <xf numFmtId="4" fontId="48" fillId="63" borderId="62" applyNumberFormat="0" applyProtection="0">
      <alignment horizontal="right" vertical="center"/>
    </xf>
    <xf numFmtId="4" fontId="51" fillId="63" borderId="62" applyNumberFormat="0" applyProtection="0">
      <alignment horizontal="right" vertical="center"/>
    </xf>
    <xf numFmtId="4" fontId="48" fillId="52" borderId="62" applyNumberFormat="0" applyProtection="0">
      <alignment horizontal="left" vertical="center" indent="1"/>
    </xf>
    <xf numFmtId="0" fontId="48" fillId="52" borderId="62" applyNumberFormat="0" applyProtection="0">
      <alignment horizontal="left" vertical="top" indent="1"/>
    </xf>
    <xf numFmtId="0" fontId="36" fillId="69" borderId="10"/>
    <xf numFmtId="4" fontId="53" fillId="63" borderId="62" applyNumberFormat="0" applyProtection="0">
      <alignment horizontal="right" vertical="center"/>
    </xf>
    <xf numFmtId="0" fontId="55" fillId="0" borderId="0">
      <alignment horizontal="right"/>
    </xf>
    <xf numFmtId="49" fontId="55" fillId="0" borderId="0">
      <alignment horizontal="center"/>
    </xf>
    <xf numFmtId="0" fontId="102" fillId="0" borderId="0">
      <alignment horizontal="right"/>
    </xf>
    <xf numFmtId="49" fontId="101" fillId="0" borderId="0">
      <alignment horizontal="left" vertical="center"/>
    </xf>
    <xf numFmtId="7" fontId="18" fillId="0" borderId="64" applyFill="0" applyProtection="0">
      <alignment horizontal="right"/>
    </xf>
    <xf numFmtId="7" fontId="18" fillId="0" borderId="64" applyFill="0" applyProtection="0">
      <alignment horizontal="right"/>
    </xf>
    <xf numFmtId="7" fontId="82" fillId="0" borderId="64" applyFill="0" applyProtection="0">
      <alignment horizontal="right"/>
    </xf>
    <xf numFmtId="7" fontId="82" fillId="0" borderId="64" applyFill="0" applyProtection="0">
      <alignment horizontal="right"/>
    </xf>
    <xf numFmtId="0" fontId="18" fillId="0" borderId="64" applyNumberFormat="0" applyFill="0" applyProtection="0">
      <alignment horizontal="center"/>
    </xf>
    <xf numFmtId="0" fontId="18" fillId="0" borderId="64" applyNumberFormat="0" applyFill="0" applyProtection="0">
      <alignment horizontal="center"/>
    </xf>
    <xf numFmtId="0" fontId="82" fillId="0" borderId="64" applyNumberFormat="0" applyFill="0" applyProtection="0">
      <alignment horizontal="center"/>
    </xf>
    <xf numFmtId="0" fontId="82" fillId="0" borderId="64" applyNumberFormat="0" applyFill="0" applyProtection="0">
      <alignment horizontal="center"/>
    </xf>
    <xf numFmtId="0" fontId="36" fillId="0" borderId="0" applyNumberFormat="0" applyFill="0" applyBorder="0" applyProtection="0"/>
    <xf numFmtId="49" fontId="102" fillId="0" borderId="55">
      <alignment horizontal="left" vertical="center"/>
    </xf>
    <xf numFmtId="49" fontId="81" fillId="0" borderId="55" applyFill="0">
      <alignment horizontal="left" vertical="center"/>
    </xf>
    <xf numFmtId="49" fontId="102" fillId="0" borderId="55">
      <alignment horizontal="left"/>
    </xf>
    <xf numFmtId="186" fontId="101" fillId="0" borderId="0" applyNumberFormat="0">
      <alignment horizontal="right"/>
    </xf>
    <xf numFmtId="0" fontId="118" fillId="108" borderId="0">
      <alignment horizontal="centerContinuous" vertical="center" wrapText="1"/>
    </xf>
    <xf numFmtId="0" fontId="118" fillId="0" borderId="65">
      <alignment horizontal="left" vertical="center"/>
    </xf>
    <xf numFmtId="0" fontId="139" fillId="0" borderId="0">
      <alignment horizontal="left" vertical="top"/>
    </xf>
    <xf numFmtId="0" fontId="7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1" fillId="0" borderId="0">
      <alignment horizontal="left"/>
    </xf>
    <xf numFmtId="0" fontId="100" fillId="0" borderId="0">
      <alignment horizontal="left"/>
    </xf>
    <xf numFmtId="0" fontId="41" fillId="0" borderId="0">
      <alignment horizontal="left"/>
    </xf>
    <xf numFmtId="0" fontId="139" fillId="0" borderId="0">
      <alignment horizontal="left" vertical="top"/>
    </xf>
    <xf numFmtId="0" fontId="100" fillId="0" borderId="0">
      <alignment horizontal="left"/>
    </xf>
    <xf numFmtId="0" fontId="41" fillId="0" borderId="0">
      <alignment horizontal="left"/>
    </xf>
    <xf numFmtId="0" fontId="133" fillId="109" borderId="0" applyNumberFormat="0" applyBorder="0">
      <alignment horizontal="centerContinuous"/>
    </xf>
    <xf numFmtId="0" fontId="83"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202" fontId="36" fillId="0" borderId="0" applyFont="0" applyFill="0" applyBorder="0" applyAlignment="0" applyProtection="0"/>
    <xf numFmtId="0" fontId="14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9" fontId="101" fillId="0" borderId="55">
      <alignment horizontal="left"/>
    </xf>
    <xf numFmtId="0" fontId="118" fillId="0" borderId="59">
      <alignment horizontal="left"/>
    </xf>
    <xf numFmtId="0" fontId="111" fillId="0" borderId="0">
      <alignment horizontal="left" vertical="center"/>
    </xf>
    <xf numFmtId="49" fontId="55" fillId="0" borderId="55">
      <alignment horizontal="left"/>
    </xf>
    <xf numFmtId="178" fontId="18" fillId="0" borderId="0" applyFont="0" applyFill="0" applyBorder="0" applyAlignment="0" applyProtection="0"/>
    <xf numFmtId="203" fontId="18" fillId="0" borderId="0" applyFont="0" applyFill="0" applyBorder="0" applyAlignment="0" applyProtection="0"/>
    <xf numFmtId="0" fontId="18" fillId="0" borderId="0"/>
    <xf numFmtId="204" fontId="18" fillId="0" borderId="0" applyFont="0" applyFill="0" applyBorder="0" applyAlignment="0" applyProtection="0"/>
    <xf numFmtId="42" fontId="18" fillId="0" borderId="0" applyFont="0" applyFill="0" applyBorder="0" applyAlignment="0" applyProtection="0"/>
    <xf numFmtId="0" fontId="127" fillId="0" borderId="0"/>
    <xf numFmtId="0" fontId="145" fillId="0" borderId="0"/>
    <xf numFmtId="0" fontId="127" fillId="0" borderId="0"/>
  </cellStyleXfs>
  <cellXfs count="481">
    <xf numFmtId="0" fontId="0" fillId="0" borderId="0" xfId="0"/>
    <xf numFmtId="0" fontId="16" fillId="0" borderId="0" xfId="0" applyFont="1"/>
    <xf numFmtId="0" fontId="0" fillId="0" borderId="0" xfId="0"/>
    <xf numFmtId="0" fontId="0" fillId="0" borderId="10" xfId="0" applyBorder="1"/>
    <xf numFmtId="3" fontId="0" fillId="0" borderId="0" xfId="0" applyNumberFormat="1"/>
    <xf numFmtId="0" fontId="0" fillId="0" borderId="0" xfId="0" applyFill="1"/>
    <xf numFmtId="165" fontId="0" fillId="0" borderId="0" xfId="0" applyNumberFormat="1"/>
    <xf numFmtId="0" fontId="0" fillId="0" borderId="10" xfId="0" applyFont="1" applyBorder="1"/>
    <xf numFmtId="3" fontId="0" fillId="0" borderId="10" xfId="0" applyNumberFormat="1" applyBorder="1"/>
    <xf numFmtId="164" fontId="0" fillId="0" borderId="10" xfId="0" applyNumberFormat="1" applyBorder="1"/>
    <xf numFmtId="9" fontId="0" fillId="0" borderId="10" xfId="2" applyFont="1" applyBorder="1"/>
    <xf numFmtId="165" fontId="0" fillId="0" borderId="10" xfId="0" applyNumberFormat="1" applyBorder="1"/>
    <xf numFmtId="166" fontId="0" fillId="0" borderId="10" xfId="0" applyNumberFormat="1" applyBorder="1"/>
    <xf numFmtId="165" fontId="0" fillId="0" borderId="0" xfId="0" applyNumberFormat="1" applyFill="1"/>
    <xf numFmtId="0" fontId="0" fillId="0" borderId="10" xfId="0" applyFill="1" applyBorder="1"/>
    <xf numFmtId="0" fontId="16" fillId="0" borderId="10" xfId="0" applyFont="1" applyBorder="1" applyAlignment="1">
      <alignment horizontal="center" vertical="center"/>
    </xf>
    <xf numFmtId="165" fontId="0" fillId="0" borderId="10" xfId="0" applyNumberFormat="1" applyFill="1" applyBorder="1"/>
    <xf numFmtId="0" fontId="0" fillId="0" borderId="10" xfId="0" applyFont="1" applyFill="1" applyBorder="1"/>
    <xf numFmtId="0" fontId="16" fillId="0" borderId="10" xfId="0" applyFont="1" applyBorder="1" applyAlignment="1">
      <alignment horizontal="center"/>
    </xf>
    <xf numFmtId="0" fontId="0" fillId="0" borderId="10" xfId="0" applyFont="1" applyBorder="1" applyAlignment="1">
      <alignment horizontal="left" vertical="center"/>
    </xf>
    <xf numFmtId="167" fontId="0" fillId="0" borderId="10" xfId="0" applyNumberFormat="1" applyBorder="1"/>
    <xf numFmtId="165" fontId="0" fillId="0" borderId="16" xfId="0" applyNumberFormat="1" applyFill="1" applyBorder="1"/>
    <xf numFmtId="168" fontId="0" fillId="0" borderId="0" xfId="48" applyNumberFormat="1" applyFont="1" applyFill="1"/>
    <xf numFmtId="0" fontId="22" fillId="0" borderId="0" xfId="0" applyFont="1"/>
    <xf numFmtId="0" fontId="22" fillId="0" borderId="0" xfId="0" applyFont="1" applyAlignment="1">
      <alignment wrapText="1"/>
    </xf>
    <xf numFmtId="0" fontId="16" fillId="0" borderId="12" xfId="0" applyFont="1" applyFill="1" applyBorder="1" applyAlignment="1">
      <alignment horizontal="center" vertical="center" wrapText="1"/>
    </xf>
    <xf numFmtId="165" fontId="0" fillId="0" borderId="22" xfId="0" applyNumberFormat="1" applyFill="1" applyBorder="1"/>
    <xf numFmtId="0" fontId="0" fillId="0" borderId="0" xfId="0" applyFill="1" applyAlignment="1">
      <alignment wrapText="1"/>
    </xf>
    <xf numFmtId="169" fontId="0" fillId="0" borderId="0" xfId="1" applyNumberFormat="1" applyFont="1" applyFill="1"/>
    <xf numFmtId="168" fontId="0" fillId="0" borderId="0" xfId="0" applyNumberFormat="1" applyFill="1"/>
    <xf numFmtId="9" fontId="0" fillId="0" borderId="0" xfId="0" applyNumberFormat="1" applyFill="1"/>
    <xf numFmtId="0" fontId="16" fillId="0" borderId="10" xfId="0" applyFont="1" applyBorder="1"/>
    <xf numFmtId="0" fontId="16" fillId="0" borderId="20" xfId="0" applyFont="1" applyFill="1" applyBorder="1" applyAlignment="1">
      <alignment horizontal="center" vertical="center" wrapText="1"/>
    </xf>
    <xf numFmtId="44" fontId="0" fillId="0" borderId="0" xfId="1" applyFont="1"/>
    <xf numFmtId="44" fontId="0" fillId="0" borderId="0" xfId="0" applyNumberFormat="1"/>
    <xf numFmtId="0" fontId="16" fillId="0" borderId="24" xfId="0" applyFont="1" applyFill="1" applyBorder="1" applyAlignment="1">
      <alignment horizontal="center" vertical="center" wrapText="1"/>
    </xf>
    <xf numFmtId="0" fontId="29" fillId="0" borderId="0" xfId="0" applyFont="1"/>
    <xf numFmtId="0" fontId="0" fillId="0" borderId="26" xfId="0" applyBorder="1" applyAlignment="1">
      <alignment horizontal="center" wrapText="1"/>
    </xf>
    <xf numFmtId="0" fontId="0" fillId="0" borderId="10" xfId="0" applyBorder="1" applyAlignment="1">
      <alignment vertical="top" wrapText="1"/>
    </xf>
    <xf numFmtId="0" fontId="19" fillId="0" borderId="0" xfId="45" applyFill="1" applyAlignment="1" applyProtection="1"/>
    <xf numFmtId="6" fontId="16" fillId="0" borderId="0" xfId="0" applyNumberFormat="1" applyFont="1" applyAlignment="1">
      <alignment horizontal="center"/>
    </xf>
    <xf numFmtId="0" fontId="0" fillId="0" borderId="0" xfId="0" applyBorder="1"/>
    <xf numFmtId="170" fontId="0" fillId="0" borderId="10" xfId="48" applyNumberFormat="1" applyFont="1" applyFill="1" applyBorder="1"/>
    <xf numFmtId="168" fontId="0" fillId="0" borderId="10" xfId="48" applyNumberFormat="1" applyFont="1" applyFill="1" applyBorder="1"/>
    <xf numFmtId="0" fontId="30" fillId="0" borderId="0" xfId="0" applyFont="1" applyProtection="1"/>
    <xf numFmtId="165" fontId="0" fillId="0" borderId="10" xfId="1" applyNumberFormat="1" applyFont="1" applyFill="1" applyBorder="1"/>
    <xf numFmtId="0" fontId="0" fillId="0" borderId="25" xfId="0" applyFill="1" applyBorder="1" applyAlignment="1"/>
    <xf numFmtId="9" fontId="0" fillId="0" borderId="10" xfId="2" applyFont="1" applyFill="1" applyBorder="1"/>
    <xf numFmtId="0" fontId="0" fillId="0" borderId="0" xfId="0" applyFill="1" applyAlignment="1">
      <alignment horizontal="center"/>
    </xf>
    <xf numFmtId="0" fontId="0" fillId="0" borderId="0" xfId="0"/>
    <xf numFmtId="0" fontId="0" fillId="0" borderId="0" xfId="0" quotePrefix="1"/>
    <xf numFmtId="0" fontId="0" fillId="0" borderId="0" xfId="0" applyFill="1" applyAlignment="1">
      <alignment horizontal="left"/>
    </xf>
    <xf numFmtId="0" fontId="0" fillId="0" borderId="13" xfId="0" applyFill="1" applyBorder="1" applyAlignment="1">
      <alignment horizontal="center"/>
    </xf>
    <xf numFmtId="0" fontId="0" fillId="0" borderId="0" xfId="0" applyFill="1" applyAlignment="1">
      <alignment horizontal="center" wrapText="1"/>
    </xf>
    <xf numFmtId="169" fontId="0" fillId="0" borderId="0" xfId="1" applyNumberFormat="1" applyFont="1" applyBorder="1"/>
    <xf numFmtId="6" fontId="0" fillId="0" borderId="0" xfId="0" applyNumberFormat="1" applyFill="1"/>
    <xf numFmtId="169" fontId="0" fillId="0" borderId="0" xfId="1" applyNumberFormat="1" applyFont="1" applyFill="1" applyBorder="1"/>
    <xf numFmtId="168" fontId="0" fillId="0" borderId="0" xfId="48" applyNumberFormat="1" applyFont="1"/>
    <xf numFmtId="177" fontId="23" fillId="0" borderId="10" xfId="0" applyNumberFormat="1" applyFont="1" applyFill="1" applyBorder="1" applyAlignment="1">
      <alignment vertical="center"/>
    </xf>
    <xf numFmtId="177" fontId="26" fillId="0" borderId="10" xfId="1" applyNumberFormat="1" applyFont="1" applyFill="1" applyBorder="1"/>
    <xf numFmtId="177" fontId="57" fillId="0" borderId="10" xfId="0" applyNumberFormat="1" applyFont="1" applyFill="1" applyBorder="1" applyAlignment="1">
      <alignment vertical="center"/>
    </xf>
    <xf numFmtId="0" fontId="0" fillId="0" borderId="0" xfId="0" applyFill="1" applyBorder="1"/>
    <xf numFmtId="43" fontId="0" fillId="0" borderId="18" xfId="48" applyNumberFormat="1" applyFont="1" applyFill="1" applyBorder="1"/>
    <xf numFmtId="164" fontId="0" fillId="0" borderId="0" xfId="0" applyNumberFormat="1"/>
    <xf numFmtId="0" fontId="0" fillId="0" borderId="26" xfId="0" applyFill="1" applyBorder="1" applyAlignment="1">
      <alignment horizontal="right" vertical="top" wrapText="1"/>
    </xf>
    <xf numFmtId="177" fontId="16" fillId="33" borderId="10" xfId="1" applyNumberFormat="1" applyFont="1" applyFill="1" applyBorder="1" applyAlignment="1">
      <alignment horizontal="center"/>
    </xf>
    <xf numFmtId="44" fontId="0" fillId="0" borderId="10" xfId="0" applyNumberFormat="1" applyFont="1" applyBorder="1" applyAlignment="1">
      <alignment horizontal="center"/>
    </xf>
    <xf numFmtId="2" fontId="24" fillId="34" borderId="10" xfId="48" applyNumberFormat="1" applyFont="1" applyFill="1" applyBorder="1" applyAlignment="1">
      <alignment horizontal="center" vertical="center"/>
    </xf>
    <xf numFmtId="169" fontId="0" fillId="0" borderId="0" xfId="1" quotePrefix="1" applyNumberFormat="1" applyFont="1" applyFill="1" applyBorder="1"/>
    <xf numFmtId="0" fontId="23" fillId="34" borderId="10" xfId="0" applyFont="1" applyFill="1" applyBorder="1" applyAlignment="1">
      <alignment horizontal="center" vertical="center" wrapText="1"/>
    </xf>
    <xf numFmtId="0" fontId="0" fillId="0" borderId="0" xfId="0" applyFill="1" applyAlignment="1">
      <alignment horizontal="center"/>
    </xf>
    <xf numFmtId="0" fontId="16" fillId="0" borderId="21" xfId="0" applyFont="1" applyFill="1" applyBorder="1" applyAlignment="1">
      <alignment horizontal="center"/>
    </xf>
    <xf numFmtId="0" fontId="23" fillId="0" borderId="0" xfId="0" applyFont="1" applyFill="1" applyBorder="1" applyAlignment="1">
      <alignment vertical="center"/>
    </xf>
    <xf numFmtId="0" fontId="24" fillId="34" borderId="16" xfId="0" applyFont="1" applyFill="1" applyBorder="1" applyAlignment="1">
      <alignment vertical="center"/>
    </xf>
    <xf numFmtId="0" fontId="24" fillId="34" borderId="17" xfId="0" applyFont="1" applyFill="1" applyBorder="1" applyAlignment="1">
      <alignment vertical="center"/>
    </xf>
    <xf numFmtId="0" fontId="25" fillId="0" borderId="16" xfId="0" applyFont="1" applyBorder="1" applyAlignment="1">
      <alignment vertical="center"/>
    </xf>
    <xf numFmtId="177" fontId="25" fillId="0" borderId="16" xfId="0" applyNumberFormat="1" applyFont="1" applyBorder="1" applyAlignment="1">
      <alignment vertical="center"/>
    </xf>
    <xf numFmtId="177" fontId="25" fillId="0" borderId="51" xfId="0" applyNumberFormat="1" applyFont="1" applyBorder="1" applyAlignment="1">
      <alignment vertical="center"/>
    </xf>
    <xf numFmtId="177" fontId="26" fillId="0" borderId="50" xfId="1" applyNumberFormat="1" applyFont="1" applyFill="1" applyBorder="1"/>
    <xf numFmtId="177" fontId="25" fillId="0" borderId="50" xfId="0" applyNumberFormat="1" applyFont="1" applyFill="1" applyBorder="1" applyAlignment="1">
      <alignment vertical="center"/>
    </xf>
    <xf numFmtId="177" fontId="25" fillId="0" borderId="16" xfId="0" applyNumberFormat="1" applyFont="1" applyFill="1" applyBorder="1" applyAlignment="1">
      <alignment vertical="center"/>
    </xf>
    <xf numFmtId="165" fontId="25" fillId="0" borderId="16" xfId="0" applyNumberFormat="1" applyFont="1" applyBorder="1" applyAlignment="1">
      <alignment vertical="center"/>
    </xf>
    <xf numFmtId="0" fontId="0" fillId="0" borderId="0" xfId="0" applyFont="1"/>
    <xf numFmtId="177" fontId="23" fillId="0" borderId="50" xfId="0" applyNumberFormat="1" applyFont="1" applyFill="1" applyBorder="1" applyAlignment="1">
      <alignment vertical="center"/>
    </xf>
    <xf numFmtId="0" fontId="0" fillId="0" borderId="0" xfId="0" applyFill="1" applyAlignment="1">
      <alignment horizontal="center"/>
    </xf>
    <xf numFmtId="0" fontId="75" fillId="0" borderId="10" xfId="0" applyFont="1" applyBorder="1" applyAlignment="1">
      <alignment vertical="center" wrapText="1"/>
    </xf>
    <xf numFmtId="0" fontId="0" fillId="0" borderId="0" xfId="0"/>
    <xf numFmtId="0" fontId="75" fillId="0" borderId="0" xfId="0" applyFont="1" applyFill="1" applyBorder="1" applyAlignment="1">
      <alignment vertical="center"/>
    </xf>
    <xf numFmtId="168" fontId="0" fillId="0" borderId="10" xfId="0" applyNumberFormat="1" applyFill="1" applyBorder="1"/>
    <xf numFmtId="169" fontId="16" fillId="0" borderId="0" xfId="0" applyNumberFormat="1" applyFont="1" applyFill="1" applyAlignment="1">
      <alignment horizontal="center"/>
    </xf>
    <xf numFmtId="44" fontId="0" fillId="0" borderId="0" xfId="1" applyFont="1" applyFill="1"/>
    <xf numFmtId="0" fontId="0" fillId="0" borderId="0" xfId="0"/>
    <xf numFmtId="176" fontId="0" fillId="0" borderId="0" xfId="2" applyNumberFormat="1" applyFont="1"/>
    <xf numFmtId="0" fontId="19" fillId="0" borderId="0" xfId="45"/>
    <xf numFmtId="6" fontId="0" fillId="0" borderId="10" xfId="0" applyNumberFormat="1" applyBorder="1"/>
    <xf numFmtId="0" fontId="58" fillId="0" borderId="0" xfId="0" applyFont="1" applyFill="1"/>
    <xf numFmtId="0" fontId="0" fillId="0" borderId="60" xfId="0" applyFill="1" applyBorder="1"/>
    <xf numFmtId="165" fontId="76" fillId="0" borderId="22" xfId="0" applyNumberFormat="1" applyFont="1" applyFill="1" applyBorder="1"/>
    <xf numFmtId="165" fontId="76" fillId="0" borderId="10" xfId="0" applyNumberFormat="1" applyFont="1" applyFill="1" applyBorder="1"/>
    <xf numFmtId="165" fontId="76" fillId="0" borderId="16" xfId="0" applyNumberFormat="1" applyFont="1" applyFill="1" applyBorder="1"/>
    <xf numFmtId="0" fontId="76" fillId="0" borderId="0" xfId="0" applyFont="1" applyFill="1"/>
    <xf numFmtId="169" fontId="76" fillId="0" borderId="0" xfId="1" applyNumberFormat="1" applyFont="1" applyFill="1" applyBorder="1"/>
    <xf numFmtId="166" fontId="76" fillId="0" borderId="10" xfId="0" applyNumberFormat="1" applyFont="1" applyFill="1" applyBorder="1"/>
    <xf numFmtId="3" fontId="76" fillId="0" borderId="10" xfId="0" applyNumberFormat="1" applyFont="1" applyFill="1" applyBorder="1"/>
    <xf numFmtId="9" fontId="0" fillId="0" borderId="0" xfId="2" applyFont="1" applyFill="1"/>
    <xf numFmtId="3" fontId="16" fillId="0" borderId="10" xfId="0" applyNumberFormat="1" applyFont="1" applyFill="1" applyBorder="1" applyAlignment="1">
      <alignment horizontal="center" vertical="center" wrapText="1"/>
    </xf>
    <xf numFmtId="0" fontId="0" fillId="0" borderId="60" xfId="0" applyBorder="1"/>
    <xf numFmtId="165" fontId="0" fillId="0" borderId="60" xfId="0" applyNumberFormat="1" applyFill="1" applyBorder="1"/>
    <xf numFmtId="0" fontId="0" fillId="0" borderId="0" xfId="0" applyFill="1" applyAlignment="1">
      <alignment horizontal="center"/>
    </xf>
    <xf numFmtId="0" fontId="0" fillId="0" borderId="60" xfId="0" applyFont="1" applyBorder="1" applyAlignment="1">
      <alignment horizontal="left" vertical="center"/>
    </xf>
    <xf numFmtId="1" fontId="0" fillId="0" borderId="60" xfId="2" applyNumberFormat="1" applyFont="1" applyBorder="1"/>
    <xf numFmtId="0" fontId="0" fillId="0" borderId="60" xfId="0" applyBorder="1" applyAlignment="1">
      <alignment horizontal="center" wrapText="1"/>
    </xf>
    <xf numFmtId="0" fontId="0" fillId="0" borderId="60" xfId="0" applyBorder="1" applyAlignment="1">
      <alignment vertical="top" wrapText="1"/>
    </xf>
    <xf numFmtId="0" fontId="0" fillId="0" borderId="0" xfId="0" applyFont="1" applyFill="1"/>
    <xf numFmtId="0" fontId="0" fillId="0" borderId="0" xfId="0" applyFont="1" applyFill="1" applyBorder="1" applyAlignment="1">
      <alignment vertical="center" wrapText="1"/>
    </xf>
    <xf numFmtId="0" fontId="0" fillId="0" borderId="0" xfId="0" applyFill="1" applyAlignment="1">
      <alignment horizontal="center"/>
    </xf>
    <xf numFmtId="164" fontId="76" fillId="0" borderId="10" xfId="0" applyNumberFormat="1" applyFont="1" applyFill="1" applyBorder="1"/>
    <xf numFmtId="0" fontId="16" fillId="0" borderId="0" xfId="0" applyFont="1" applyFill="1" applyBorder="1" applyAlignment="1">
      <alignment horizontal="center"/>
    </xf>
    <xf numFmtId="165" fontId="0" fillId="0" borderId="0" xfId="0" applyNumberFormat="1" applyFill="1" applyBorder="1"/>
    <xf numFmtId="165" fontId="76" fillId="0" borderId="0" xfId="0" applyNumberFormat="1" applyFont="1" applyFill="1" applyBorder="1"/>
    <xf numFmtId="3" fontId="0" fillId="0" borderId="60" xfId="0" applyNumberFormat="1" applyFill="1" applyBorder="1"/>
    <xf numFmtId="0" fontId="0" fillId="0" borderId="60" xfId="0" applyFill="1" applyBorder="1" applyAlignment="1">
      <alignment horizontal="left" indent="2"/>
    </xf>
    <xf numFmtId="176" fontId="0" fillId="0" borderId="60" xfId="2" applyNumberFormat="1" applyFont="1" applyFill="1" applyBorder="1"/>
    <xf numFmtId="0" fontId="0" fillId="0" borderId="0" xfId="0" applyAlignment="1">
      <alignment vertical="center"/>
    </xf>
    <xf numFmtId="164" fontId="0" fillId="0" borderId="10" xfId="0" applyNumberFormat="1" applyFill="1" applyBorder="1"/>
    <xf numFmtId="1" fontId="0" fillId="0" borderId="13" xfId="0" applyNumberFormat="1" applyFill="1" applyBorder="1" applyAlignment="1">
      <alignment horizontal="center"/>
    </xf>
    <xf numFmtId="1" fontId="0" fillId="0" borderId="13" xfId="0" applyNumberFormat="1" applyBorder="1"/>
    <xf numFmtId="1" fontId="0" fillId="0" borderId="10" xfId="0" applyNumberFormat="1" applyBorder="1"/>
    <xf numFmtId="1" fontId="0" fillId="0" borderId="0" xfId="0" applyNumberFormat="1"/>
    <xf numFmtId="164" fontId="0" fillId="0" borderId="0" xfId="0" applyNumberFormat="1" applyFill="1"/>
    <xf numFmtId="0" fontId="23" fillId="34" borderId="10" xfId="0" applyFont="1" applyFill="1" applyBorder="1" applyAlignment="1">
      <alignment horizontal="center" vertical="center" wrapText="1"/>
    </xf>
    <xf numFmtId="168" fontId="0" fillId="0" borderId="0" xfId="0" applyNumberFormat="1"/>
    <xf numFmtId="0" fontId="142" fillId="0" borderId="0" xfId="0" applyFont="1"/>
    <xf numFmtId="0" fontId="142" fillId="0" borderId="0" xfId="0" applyFont="1" applyFill="1"/>
    <xf numFmtId="0" fontId="142" fillId="0" borderId="11" xfId="0" applyFont="1" applyBorder="1" applyAlignment="1">
      <alignment vertical="center" wrapText="1"/>
    </xf>
    <xf numFmtId="0" fontId="142" fillId="0" borderId="48" xfId="0" applyFont="1" applyFill="1" applyBorder="1" applyAlignment="1">
      <alignment vertical="center" wrapText="1"/>
    </xf>
    <xf numFmtId="0" fontId="142" fillId="0" borderId="48" xfId="0" applyFont="1" applyBorder="1" applyAlignment="1">
      <alignment vertical="center" wrapText="1"/>
    </xf>
    <xf numFmtId="0" fontId="142" fillId="0" borderId="10" xfId="0" applyFont="1" applyBorder="1" applyAlignment="1">
      <alignment horizontal="center" vertical="center" wrapText="1"/>
    </xf>
    <xf numFmtId="49" fontId="142" fillId="0" borderId="19" xfId="0" applyNumberFormat="1" applyFont="1" applyBorder="1" applyAlignment="1">
      <alignment horizontal="center" vertical="center" wrapText="1"/>
    </xf>
    <xf numFmtId="165" fontId="142" fillId="0" borderId="10" xfId="0" applyNumberFormat="1" applyFont="1" applyFill="1" applyBorder="1" applyAlignment="1">
      <alignment horizontal="center" vertical="center" wrapText="1"/>
    </xf>
    <xf numFmtId="0" fontId="142" fillId="0" borderId="19" xfId="0" applyFont="1" applyBorder="1" applyAlignment="1">
      <alignment wrapText="1"/>
    </xf>
    <xf numFmtId="165" fontId="142" fillId="0" borderId="10" xfId="0" applyNumberFormat="1" applyFont="1" applyFill="1" applyBorder="1" applyAlignment="1">
      <alignment horizontal="center" vertical="center"/>
    </xf>
    <xf numFmtId="0" fontId="142" fillId="0" borderId="10" xfId="0" applyFont="1" applyBorder="1" applyAlignment="1">
      <alignment wrapText="1"/>
    </xf>
    <xf numFmtId="0" fontId="142" fillId="0" borderId="10" xfId="0" applyFont="1" applyFill="1" applyBorder="1" applyAlignment="1">
      <alignment horizontal="center" vertical="center"/>
    </xf>
    <xf numFmtId="165" fontId="143" fillId="0" borderId="10" xfId="0" applyNumberFormat="1" applyFont="1" applyFill="1" applyBorder="1" applyAlignment="1">
      <alignment horizontal="center" vertical="center"/>
    </xf>
    <xf numFmtId="165" fontId="142" fillId="0" borderId="0" xfId="0" applyNumberFormat="1" applyFont="1"/>
    <xf numFmtId="0" fontId="0" fillId="0" borderId="0" xfId="0" applyAlignment="1">
      <alignment wrapText="1"/>
    </xf>
    <xf numFmtId="0" fontId="142" fillId="0" borderId="19" xfId="0" applyFont="1" applyFill="1" applyBorder="1" applyAlignment="1">
      <alignment horizontal="center" vertical="center"/>
    </xf>
    <xf numFmtId="165" fontId="142" fillId="0" borderId="19" xfId="0" applyNumberFormat="1" applyFont="1" applyFill="1" applyBorder="1" applyAlignment="1">
      <alignment horizontal="center" vertical="center"/>
    </xf>
    <xf numFmtId="9" fontId="0" fillId="0" borderId="0" xfId="2" applyFont="1"/>
    <xf numFmtId="0" fontId="16" fillId="0" borderId="0" xfId="0" applyFont="1" applyFill="1"/>
    <xf numFmtId="0" fontId="142" fillId="0" borderId="0" xfId="0" applyFont="1" applyAlignment="1">
      <alignment horizontal="center" vertical="center"/>
    </xf>
    <xf numFmtId="0" fontId="142" fillId="0" borderId="11" xfId="0" applyFont="1" applyFill="1" applyBorder="1" applyAlignment="1">
      <alignment horizontal="center" vertical="center" wrapText="1"/>
    </xf>
    <xf numFmtId="0" fontId="142" fillId="0" borderId="48" xfId="0" applyFont="1" applyFill="1" applyBorder="1" applyAlignment="1">
      <alignment horizontal="center" vertical="center" wrapText="1"/>
    </xf>
    <xf numFmtId="0" fontId="142" fillId="0" borderId="48" xfId="0" applyFont="1" applyBorder="1" applyAlignment="1">
      <alignment horizontal="center" vertical="center" wrapText="1"/>
    </xf>
    <xf numFmtId="0" fontId="142" fillId="0" borderId="0" xfId="0" applyFont="1" applyFill="1" applyAlignment="1">
      <alignment horizontal="center" vertical="center"/>
    </xf>
    <xf numFmtId="165" fontId="143" fillId="0" borderId="0" xfId="0" applyNumberFormat="1" applyFont="1" applyFill="1" applyBorder="1" applyAlignment="1">
      <alignment horizontal="center" vertical="center"/>
    </xf>
    <xf numFmtId="49" fontId="142" fillId="0" borderId="48" xfId="0" applyNumberFormat="1" applyFont="1" applyBorder="1" applyAlignment="1">
      <alignment horizontal="center" vertical="center" wrapText="1"/>
    </xf>
    <xf numFmtId="0" fontId="142" fillId="0" borderId="15" xfId="0" applyFont="1" applyBorder="1" applyAlignment="1">
      <alignment horizontal="center" vertical="center" wrapText="1"/>
    </xf>
    <xf numFmtId="0" fontId="142" fillId="0" borderId="19" xfId="0" applyFont="1" applyFill="1" applyBorder="1" applyAlignment="1">
      <alignment horizontal="center" vertical="center" wrapText="1"/>
    </xf>
    <xf numFmtId="165" fontId="142" fillId="112" borderId="10" xfId="0" applyNumberFormat="1" applyFont="1" applyFill="1" applyBorder="1" applyAlignment="1">
      <alignment horizontal="center" vertical="center"/>
    </xf>
    <xf numFmtId="165" fontId="144" fillId="0" borderId="10" xfId="0" applyNumberFormat="1" applyFont="1" applyFill="1" applyBorder="1" applyAlignment="1">
      <alignment horizontal="center" vertical="center"/>
    </xf>
    <xf numFmtId="165" fontId="144" fillId="0" borderId="19" xfId="0" applyNumberFormat="1" applyFont="1" applyFill="1" applyBorder="1" applyAlignment="1">
      <alignment horizontal="center" vertical="center"/>
    </xf>
    <xf numFmtId="0" fontId="142" fillId="111" borderId="19" xfId="0" applyFont="1" applyFill="1" applyBorder="1" applyAlignment="1">
      <alignment horizontal="center" vertical="center" wrapText="1"/>
    </xf>
    <xf numFmtId="165" fontId="142" fillId="0" borderId="10" xfId="0" applyNumberFormat="1" applyFont="1" applyBorder="1" applyAlignment="1">
      <alignment horizontal="center" vertical="center" wrapText="1"/>
    </xf>
    <xf numFmtId="0" fontId="142" fillId="110" borderId="10" xfId="0" applyFont="1" applyFill="1" applyBorder="1" applyAlignment="1">
      <alignment horizontal="center" vertical="center"/>
    </xf>
    <xf numFmtId="17" fontId="0" fillId="0" borderId="0" xfId="0" applyNumberFormat="1"/>
    <xf numFmtId="0" fontId="142" fillId="0" borderId="10" xfId="0" applyFont="1" applyFill="1" applyBorder="1" applyAlignment="1">
      <alignment horizontal="left" vertical="center"/>
    </xf>
    <xf numFmtId="6" fontId="0" fillId="0" borderId="0" xfId="0" applyNumberFormat="1"/>
    <xf numFmtId="0" fontId="0" fillId="0" borderId="0" xfId="0"/>
    <xf numFmtId="0" fontId="0" fillId="0" borderId="0" xfId="0" applyAlignment="1">
      <alignment horizontal="center"/>
    </xf>
    <xf numFmtId="166" fontId="0" fillId="0" borderId="0" xfId="0" applyNumberFormat="1"/>
    <xf numFmtId="0" fontId="0" fillId="0" borderId="0" xfId="0" applyAlignment="1">
      <alignment horizontal="center" vertical="center"/>
    </xf>
    <xf numFmtId="0" fontId="75" fillId="0" borderId="10" xfId="0" applyFont="1" applyFill="1" applyBorder="1" applyAlignment="1">
      <alignment vertical="center" wrapText="1"/>
    </xf>
    <xf numFmtId="169" fontId="85" fillId="0" borderId="10" xfId="0" applyNumberFormat="1" applyFont="1" applyFill="1" applyBorder="1"/>
    <xf numFmtId="177" fontId="23" fillId="0" borderId="49" xfId="0" applyNumberFormat="1" applyFont="1" applyFill="1" applyBorder="1" applyAlignment="1">
      <alignment vertical="center"/>
    </xf>
    <xf numFmtId="0" fontId="0" fillId="0" borderId="10" xfId="0" applyBorder="1" applyAlignment="1">
      <alignment wrapText="1"/>
    </xf>
    <xf numFmtId="0" fontId="0" fillId="0" borderId="0" xfId="0"/>
    <xf numFmtId="0" fontId="0" fillId="0" borderId="0" xfId="0" applyFill="1"/>
    <xf numFmtId="165" fontId="142" fillId="0" borderId="0" xfId="0" applyNumberFormat="1" applyFont="1" applyFill="1" applyBorder="1" applyAlignment="1">
      <alignment horizontal="center" vertical="center"/>
    </xf>
    <xf numFmtId="207" fontId="0" fillId="0" borderId="0" xfId="0" applyNumberFormat="1" applyFont="1" applyFill="1"/>
    <xf numFmtId="44" fontId="0" fillId="0" borderId="0" xfId="0" applyNumberFormat="1" applyFont="1" applyFill="1"/>
    <xf numFmtId="44" fontId="0" fillId="0" borderId="0" xfId="0" quotePrefix="1" applyNumberFormat="1"/>
    <xf numFmtId="0" fontId="23" fillId="0" borderId="49" xfId="0" applyFont="1" applyFill="1" applyBorder="1" applyAlignment="1">
      <alignment vertical="center"/>
    </xf>
    <xf numFmtId="0" fontId="0" fillId="0" borderId="0" xfId="0" applyFill="1" applyBorder="1" applyAlignment="1">
      <alignment vertical="top" wrapText="1"/>
    </xf>
    <xf numFmtId="0" fontId="0" fillId="0" borderId="0" xfId="0" applyFont="1" applyFill="1" applyAlignment="1">
      <alignment horizontal="center"/>
    </xf>
    <xf numFmtId="0" fontId="76" fillId="0" borderId="0" xfId="0" applyFont="1" applyFill="1" applyAlignment="1">
      <alignment horizontal="center"/>
    </xf>
    <xf numFmtId="177" fontId="57" fillId="0" borderId="16" xfId="0" applyNumberFormat="1" applyFont="1" applyFill="1" applyBorder="1" applyAlignment="1">
      <alignment vertical="center"/>
    </xf>
    <xf numFmtId="0" fontId="0" fillId="0" borderId="0" xfId="0" applyAlignment="1">
      <alignment horizontal="left"/>
    </xf>
    <xf numFmtId="0" fontId="0" fillId="0" borderId="0" xfId="0" applyAlignment="1">
      <alignment vertical="top"/>
    </xf>
    <xf numFmtId="0" fontId="0" fillId="0" borderId="0" xfId="0" applyAlignment="1"/>
    <xf numFmtId="176" fontId="0" fillId="0" borderId="0" xfId="2" applyNumberFormat="1" applyFont="1" applyFill="1"/>
    <xf numFmtId="0" fontId="19" fillId="0" borderId="0" xfId="45" applyAlignment="1"/>
    <xf numFmtId="0" fontId="0" fillId="0" borderId="0" xfId="0" applyFill="1" applyAlignment="1">
      <alignment horizontal="left" wrapText="1"/>
    </xf>
    <xf numFmtId="0" fontId="0" fillId="0" borderId="0" xfId="0" applyFill="1" applyAlignment="1">
      <alignment horizontal="right"/>
    </xf>
    <xf numFmtId="0" fontId="78" fillId="0" borderId="10" xfId="0" applyFont="1" applyFill="1" applyBorder="1"/>
    <xf numFmtId="168" fontId="78" fillId="0" borderId="10" xfId="48" applyNumberFormat="1" applyFont="1" applyFill="1" applyBorder="1"/>
    <xf numFmtId="165" fontId="78" fillId="0" borderId="10" xfId="48" applyNumberFormat="1" applyFont="1" applyFill="1" applyBorder="1"/>
    <xf numFmtId="177" fontId="23" fillId="0" borderId="50" xfId="0" applyNumberFormat="1" applyFont="1" applyFill="1" applyBorder="1" applyAlignment="1">
      <alignment vertical="center" wrapText="1"/>
    </xf>
    <xf numFmtId="43" fontId="0" fillId="0" borderId="0" xfId="48" applyFont="1"/>
    <xf numFmtId="0" fontId="16" fillId="0" borderId="10" xfId="0" applyFont="1" applyBorder="1" applyAlignment="1">
      <alignment horizontal="center" vertical="center" wrapText="1"/>
    </xf>
    <xf numFmtId="3" fontId="16" fillId="0" borderId="10" xfId="0" applyNumberFormat="1" applyFont="1" applyBorder="1" applyAlignment="1">
      <alignment horizontal="center" vertical="center" wrapText="1"/>
    </xf>
    <xf numFmtId="166" fontId="16" fillId="0" borderId="10" xfId="0" applyNumberFormat="1" applyFont="1" applyBorder="1" applyAlignment="1">
      <alignment horizontal="center" vertical="center" wrapText="1"/>
    </xf>
    <xf numFmtId="165" fontId="16" fillId="0" borderId="10" xfId="0" applyNumberFormat="1" applyFont="1" applyBorder="1" applyAlignment="1">
      <alignment horizontal="center" vertical="center" wrapText="1"/>
    </xf>
    <xf numFmtId="1" fontId="0" fillId="0" borderId="10" xfId="0" applyNumberFormat="1" applyBorder="1" applyAlignment="1">
      <alignment horizontal="center" vertical="center"/>
    </xf>
    <xf numFmtId="3" fontId="16" fillId="0" borderId="10" xfId="48" applyNumberFormat="1" applyFont="1" applyBorder="1"/>
    <xf numFmtId="3" fontId="16" fillId="0" borderId="10" xfId="0" applyNumberFormat="1" applyFont="1" applyBorder="1"/>
    <xf numFmtId="165" fontId="16" fillId="0" borderId="10" xfId="0" applyNumberFormat="1" applyFont="1" applyBorder="1"/>
    <xf numFmtId="0" fontId="0" fillId="0" borderId="10" xfId="0" applyBorder="1" applyAlignment="1">
      <alignment horizontal="center" vertical="center"/>
    </xf>
    <xf numFmtId="0" fontId="0" fillId="0" borderId="0" xfId="0" applyFill="1" applyAlignment="1"/>
    <xf numFmtId="170" fontId="16" fillId="0" borderId="10" xfId="48" applyNumberFormat="1" applyFont="1" applyFill="1" applyBorder="1"/>
    <xf numFmtId="43" fontId="0" fillId="0" borderId="10" xfId="0" applyNumberFormat="1" applyBorder="1"/>
    <xf numFmtId="0" fontId="0" fillId="0" borderId="0" xfId="0"/>
    <xf numFmtId="168" fontId="0" fillId="0" borderId="10" xfId="48" applyNumberFormat="1" applyFont="1" applyBorder="1"/>
    <xf numFmtId="168" fontId="16" fillId="0" borderId="10" xfId="48" applyNumberFormat="1" applyFont="1" applyBorder="1"/>
    <xf numFmtId="165" fontId="16" fillId="0" borderId="10" xfId="48" applyNumberFormat="1" applyFont="1" applyBorder="1"/>
    <xf numFmtId="0" fontId="0" fillId="0" borderId="60" xfId="0" applyFill="1" applyBorder="1" applyAlignment="1">
      <alignment wrapText="1"/>
    </xf>
    <xf numFmtId="0" fontId="0" fillId="0" borderId="10" xfId="0" applyFill="1" applyBorder="1" applyAlignment="1">
      <alignment vertical="top"/>
    </xf>
    <xf numFmtId="0" fontId="24" fillId="0" borderId="10" xfId="0" applyFont="1" applyBorder="1" applyAlignment="1">
      <alignment horizontal="right" vertical="center"/>
    </xf>
    <xf numFmtId="0" fontId="23" fillId="0" borderId="10" xfId="0" applyFont="1" applyBorder="1" applyAlignment="1">
      <alignment horizontal="right" vertical="center"/>
    </xf>
    <xf numFmtId="0" fontId="23" fillId="0" borderId="10" xfId="0" applyFont="1" applyFill="1" applyBorder="1" applyAlignment="1">
      <alignment horizontal="right" vertical="center"/>
    </xf>
    <xf numFmtId="0" fontId="0" fillId="0" borderId="10" xfId="0" applyFill="1" applyBorder="1" applyAlignment="1">
      <alignment horizontal="center" wrapText="1"/>
    </xf>
    <xf numFmtId="177" fontId="23" fillId="0" borderId="49" xfId="0" applyNumberFormat="1" applyFont="1" applyFill="1" applyBorder="1" applyAlignment="1">
      <alignment vertical="center" wrapText="1"/>
    </xf>
    <xf numFmtId="0" fontId="23" fillId="0" borderId="0" xfId="0" applyFont="1" applyBorder="1" applyAlignment="1">
      <alignment horizontal="left" vertical="center"/>
    </xf>
    <xf numFmtId="0" fontId="26" fillId="0" borderId="0" xfId="0" applyFont="1" applyFill="1" applyBorder="1" applyAlignment="1"/>
    <xf numFmtId="0" fontId="0" fillId="0" borderId="0" xfId="0" applyFont="1" applyAlignment="1">
      <alignment vertical="center"/>
    </xf>
    <xf numFmtId="0" fontId="0" fillId="111" borderId="0" xfId="0" applyFill="1"/>
    <xf numFmtId="0" fontId="0" fillId="35" borderId="0" xfId="0" applyFill="1"/>
    <xf numFmtId="0" fontId="16" fillId="111" borderId="10" xfId="0" applyFont="1" applyFill="1" applyBorder="1" applyAlignment="1">
      <alignment horizontal="center" vertical="center" wrapText="1"/>
    </xf>
    <xf numFmtId="3" fontId="16" fillId="111" borderId="10" xfId="0" applyNumberFormat="1" applyFont="1" applyFill="1" applyBorder="1" applyAlignment="1">
      <alignment horizontal="center" vertical="center" wrapText="1"/>
    </xf>
    <xf numFmtId="0" fontId="16" fillId="35" borderId="10" xfId="0" applyFont="1" applyFill="1" applyBorder="1" applyAlignment="1">
      <alignment horizontal="center" vertical="center" wrapText="1"/>
    </xf>
    <xf numFmtId="3" fontId="16" fillId="35" borderId="10" xfId="0" applyNumberFormat="1" applyFont="1" applyFill="1" applyBorder="1" applyAlignment="1">
      <alignment horizontal="center" vertical="center" wrapText="1"/>
    </xf>
    <xf numFmtId="0" fontId="0" fillId="0" borderId="10" xfId="0" applyFill="1" applyBorder="1" applyAlignment="1">
      <alignment wrapText="1"/>
    </xf>
    <xf numFmtId="9" fontId="0" fillId="0" borderId="10" xfId="2" applyFont="1" applyFill="1" applyBorder="1" applyAlignment="1">
      <alignment vertical="top"/>
    </xf>
    <xf numFmtId="0" fontId="0" fillId="0" borderId="0" xfId="0" applyFont="1" applyFill="1" applyBorder="1" applyAlignment="1"/>
    <xf numFmtId="0" fontId="78" fillId="0" borderId="10" xfId="0" applyFont="1" applyFill="1" applyBorder="1" applyAlignment="1">
      <alignment horizontal="center" vertical="center" wrapText="1"/>
    </xf>
    <xf numFmtId="3" fontId="78" fillId="0" borderId="10" xfId="0" applyNumberFormat="1" applyFont="1" applyFill="1" applyBorder="1" applyAlignment="1">
      <alignment horizontal="center" vertical="center" wrapText="1"/>
    </xf>
    <xf numFmtId="3" fontId="78" fillId="0" borderId="10" xfId="0" applyNumberFormat="1" applyFont="1" applyFill="1" applyBorder="1"/>
    <xf numFmtId="165" fontId="78" fillId="0" borderId="10" xfId="0" applyNumberFormat="1" applyFont="1" applyFill="1" applyBorder="1"/>
    <xf numFmtId="177" fontId="0" fillId="0" borderId="0" xfId="0" applyNumberFormat="1"/>
    <xf numFmtId="0" fontId="14" fillId="0" borderId="0" xfId="0" applyFont="1" applyFill="1" applyBorder="1" applyAlignment="1">
      <alignment vertical="center" wrapText="1"/>
    </xf>
    <xf numFmtId="0" fontId="146" fillId="113" borderId="27" xfId="61063" applyFont="1" applyFill="1" applyBorder="1" applyAlignment="1">
      <alignment horizontal="center" vertical="top" wrapText="1"/>
    </xf>
    <xf numFmtId="0" fontId="145" fillId="0" borderId="0" xfId="61063" applyFill="1" applyBorder="1" applyAlignment="1">
      <alignment horizontal="left" vertical="top"/>
    </xf>
    <xf numFmtId="0" fontId="147" fillId="0" borderId="26" xfId="61063" applyFont="1" applyFill="1" applyBorder="1" applyAlignment="1">
      <alignment horizontal="center" vertical="top" wrapText="1"/>
    </xf>
    <xf numFmtId="0" fontId="147" fillId="0" borderId="26" xfId="61063" applyFont="1" applyFill="1" applyBorder="1" applyAlignment="1">
      <alignment horizontal="left" vertical="top" wrapText="1" indent="2"/>
    </xf>
    <xf numFmtId="0" fontId="147" fillId="0" borderId="26" xfId="61063" applyFont="1" applyFill="1" applyBorder="1" applyAlignment="1">
      <alignment horizontal="left" vertical="top" wrapText="1" indent="1"/>
    </xf>
    <xf numFmtId="0" fontId="147" fillId="0" borderId="33" xfId="61063" applyFont="1" applyFill="1" applyBorder="1" applyAlignment="1">
      <alignment horizontal="left" vertical="top" wrapText="1" indent="1"/>
    </xf>
    <xf numFmtId="1" fontId="148" fillId="0" borderId="26" xfId="61063" applyNumberFormat="1" applyFont="1" applyFill="1" applyBorder="1" applyAlignment="1">
      <alignment horizontal="center" vertical="center" shrinkToFit="1"/>
    </xf>
    <xf numFmtId="0" fontId="149" fillId="0" borderId="26" xfId="61063" applyFont="1" applyFill="1" applyBorder="1" applyAlignment="1">
      <alignment horizontal="center" vertical="center" wrapText="1"/>
    </xf>
    <xf numFmtId="2" fontId="148" fillId="0" borderId="26" xfId="61063" applyNumberFormat="1" applyFont="1" applyFill="1" applyBorder="1" applyAlignment="1">
      <alignment horizontal="left" vertical="center" indent="1" shrinkToFit="1"/>
    </xf>
    <xf numFmtId="0" fontId="149" fillId="0" borderId="26" xfId="61063" applyFont="1" applyFill="1" applyBorder="1" applyAlignment="1">
      <alignment horizontal="left" vertical="center" wrapText="1" indent="3"/>
    </xf>
    <xf numFmtId="208" fontId="148" fillId="0" borderId="26" xfId="61063" applyNumberFormat="1" applyFont="1" applyFill="1" applyBorder="1" applyAlignment="1">
      <alignment horizontal="center" vertical="center" shrinkToFit="1"/>
    </xf>
    <xf numFmtId="0" fontId="145" fillId="0" borderId="26" xfId="61063" applyFill="1" applyBorder="1" applyAlignment="1">
      <alignment horizontal="left" vertical="center" wrapText="1"/>
    </xf>
    <xf numFmtId="0" fontId="145" fillId="0" borderId="26" xfId="61063" applyFill="1" applyBorder="1" applyAlignment="1">
      <alignment horizontal="center" vertical="top" wrapText="1"/>
    </xf>
    <xf numFmtId="209" fontId="150" fillId="0" borderId="33" xfId="61063" applyNumberFormat="1" applyFont="1" applyFill="1" applyBorder="1" applyAlignment="1">
      <alignment horizontal="right" vertical="center" shrinkToFit="1"/>
    </xf>
    <xf numFmtId="1" fontId="148" fillId="113" borderId="26" xfId="61063" applyNumberFormat="1" applyFont="1" applyFill="1" applyBorder="1" applyAlignment="1">
      <alignment horizontal="center" vertical="center" shrinkToFit="1"/>
    </xf>
    <xf numFmtId="0" fontId="149" fillId="113" borderId="26" xfId="61063" applyFont="1" applyFill="1" applyBorder="1" applyAlignment="1">
      <alignment horizontal="center" vertical="center" wrapText="1"/>
    </xf>
    <xf numFmtId="2" fontId="148" fillId="113" borderId="26" xfId="61063" applyNumberFormat="1" applyFont="1" applyFill="1" applyBorder="1" applyAlignment="1">
      <alignment horizontal="left" vertical="center" indent="1" shrinkToFit="1"/>
    </xf>
    <xf numFmtId="0" fontId="149" fillId="113" borderId="26" xfId="61063" applyFont="1" applyFill="1" applyBorder="1" applyAlignment="1">
      <alignment horizontal="left" vertical="center" wrapText="1" indent="3"/>
    </xf>
    <xf numFmtId="208" fontId="148" fillId="113" borderId="26" xfId="61063" applyNumberFormat="1" applyFont="1" applyFill="1" applyBorder="1" applyAlignment="1">
      <alignment horizontal="center" vertical="center" shrinkToFit="1"/>
    </xf>
    <xf numFmtId="0" fontId="149" fillId="113" borderId="26" xfId="61063" applyFont="1" applyFill="1" applyBorder="1" applyAlignment="1">
      <alignment horizontal="left" vertical="top" wrapText="1" indent="1"/>
    </xf>
    <xf numFmtId="209" fontId="150" fillId="113" borderId="33" xfId="61063" applyNumberFormat="1" applyFont="1" applyFill="1" applyBorder="1" applyAlignment="1">
      <alignment horizontal="right" vertical="center" shrinkToFit="1"/>
    </xf>
    <xf numFmtId="0" fontId="149" fillId="0" borderId="26" xfId="61063" applyFont="1" applyFill="1" applyBorder="1" applyAlignment="1">
      <alignment horizontal="left" vertical="top" wrapText="1" indent="1"/>
    </xf>
    <xf numFmtId="0" fontId="149" fillId="0" borderId="26" xfId="61063" applyFont="1" applyFill="1" applyBorder="1" applyAlignment="1">
      <alignment horizontal="left" vertical="center" wrapText="1" indent="1"/>
    </xf>
    <xf numFmtId="0" fontId="145" fillId="113" borderId="26" xfId="61063" applyFill="1" applyBorder="1" applyAlignment="1">
      <alignment horizontal="left" vertical="center" wrapText="1"/>
    </xf>
    <xf numFmtId="0" fontId="149" fillId="113" borderId="26" xfId="61063" applyFont="1" applyFill="1" applyBorder="1" applyAlignment="1">
      <alignment horizontal="left" vertical="center" wrapText="1" indent="14"/>
    </xf>
    <xf numFmtId="0" fontId="149" fillId="113" borderId="26" xfId="61063" applyFont="1" applyFill="1" applyBorder="1" applyAlignment="1">
      <alignment horizontal="left" vertical="center" wrapText="1"/>
    </xf>
    <xf numFmtId="0" fontId="149" fillId="113" borderId="26" xfId="61063" applyFont="1" applyFill="1" applyBorder="1" applyAlignment="1">
      <alignment horizontal="left" vertical="center" wrapText="1" indent="2"/>
    </xf>
    <xf numFmtId="0" fontId="145" fillId="0" borderId="35" xfId="61063" applyFill="1" applyBorder="1" applyAlignment="1">
      <alignment horizontal="left" vertical="center" wrapText="1"/>
    </xf>
    <xf numFmtId="0" fontId="151" fillId="0" borderId="35" xfId="61063" applyFont="1" applyFill="1" applyBorder="1" applyAlignment="1">
      <alignment horizontal="right" vertical="center" wrapText="1"/>
    </xf>
    <xf numFmtId="209" fontId="150" fillId="0" borderId="0" xfId="61063" applyNumberFormat="1" applyFont="1" applyFill="1" applyBorder="1" applyAlignment="1">
      <alignment horizontal="right" vertical="center" shrinkToFit="1"/>
    </xf>
    <xf numFmtId="0" fontId="146" fillId="0" borderId="33" xfId="61063" applyFont="1" applyFill="1" applyBorder="1" applyAlignment="1">
      <alignment horizontal="left" vertical="top" wrapText="1" indent="2"/>
    </xf>
    <xf numFmtId="0" fontId="145" fillId="113" borderId="26" xfId="61063" applyFill="1" applyBorder="1" applyAlignment="1">
      <alignment horizontal="center" vertical="top" wrapText="1"/>
    </xf>
    <xf numFmtId="0" fontId="145" fillId="0" borderId="0" xfId="61063" applyFill="1" applyBorder="1" applyAlignment="1">
      <alignment horizontal="left" vertical="center" wrapText="1"/>
    </xf>
    <xf numFmtId="0" fontId="151" fillId="0" borderId="0" xfId="61063" applyFont="1" applyFill="1" applyBorder="1" applyAlignment="1">
      <alignment horizontal="right" vertical="center" wrapText="1"/>
    </xf>
    <xf numFmtId="210" fontId="0" fillId="0" borderId="0" xfId="0" applyNumberFormat="1" applyFill="1"/>
    <xf numFmtId="210" fontId="0" fillId="0" borderId="0" xfId="0" applyNumberFormat="1"/>
    <xf numFmtId="170" fontId="0" fillId="0" borderId="0" xfId="48" applyNumberFormat="1" applyFont="1"/>
    <xf numFmtId="1" fontId="16" fillId="0" borderId="10" xfId="48" applyNumberFormat="1" applyFont="1" applyBorder="1"/>
    <xf numFmtId="0" fontId="16" fillId="111" borderId="10" xfId="0" applyFont="1" applyFill="1" applyBorder="1" applyAlignment="1">
      <alignment horizontal="center" vertical="center" wrapText="1"/>
    </xf>
    <xf numFmtId="166" fontId="16" fillId="111" borderId="10" xfId="0" applyNumberFormat="1" applyFont="1" applyFill="1" applyBorder="1" applyAlignment="1">
      <alignment horizontal="center" vertical="center" wrapText="1"/>
    </xf>
    <xf numFmtId="165" fontId="16" fillId="111" borderId="10" xfId="0" applyNumberFormat="1" applyFont="1" applyFill="1" applyBorder="1" applyAlignment="1">
      <alignment horizontal="center" vertical="center" wrapText="1"/>
    </xf>
    <xf numFmtId="0" fontId="16" fillId="35" borderId="10" xfId="0" applyFont="1" applyFill="1" applyBorder="1" applyAlignment="1">
      <alignment horizontal="center" vertical="center" wrapText="1"/>
    </xf>
    <xf numFmtId="166" fontId="16" fillId="35" borderId="10" xfId="0" applyNumberFormat="1" applyFont="1" applyFill="1" applyBorder="1" applyAlignment="1">
      <alignment horizontal="center" vertical="center" wrapText="1"/>
    </xf>
    <xf numFmtId="165" fontId="16" fillId="35" borderId="10" xfId="0" applyNumberFormat="1" applyFont="1" applyFill="1" applyBorder="1" applyAlignment="1">
      <alignment horizontal="center" vertical="center" wrapText="1"/>
    </xf>
    <xf numFmtId="165" fontId="16" fillId="35" borderId="10" xfId="0" applyNumberFormat="1" applyFont="1" applyFill="1" applyBorder="1" applyAlignment="1"/>
    <xf numFmtId="165" fontId="16" fillId="111" borderId="10" xfId="0" applyNumberFormat="1" applyFont="1" applyFill="1" applyBorder="1" applyAlignment="1"/>
    <xf numFmtId="165" fontId="16" fillId="0" borderId="10" xfId="0" applyNumberFormat="1" applyFont="1" applyBorder="1" applyAlignment="1"/>
    <xf numFmtId="43" fontId="0" fillId="0" borderId="0" xfId="0" applyNumberFormat="1"/>
    <xf numFmtId="9" fontId="0" fillId="0" borderId="10" xfId="2" applyNumberFormat="1" applyFont="1" applyFill="1" applyBorder="1" applyAlignment="1">
      <alignment vertical="top"/>
    </xf>
    <xf numFmtId="0" fontId="82" fillId="0" borderId="66" xfId="0" applyFont="1" applyBorder="1" applyAlignment="1">
      <alignment horizontal="center" vertical="center" wrapText="1"/>
    </xf>
    <xf numFmtId="0" fontId="42" fillId="0" borderId="0" xfId="0" applyFont="1"/>
    <xf numFmtId="0" fontId="82" fillId="0" borderId="67" xfId="0" applyFont="1" applyBorder="1" applyAlignment="1">
      <alignment horizontal="center" vertical="center" wrapText="1"/>
    </xf>
    <xf numFmtId="0" fontId="74" fillId="0" borderId="68" xfId="0" applyFont="1" applyFill="1" applyBorder="1" applyAlignment="1">
      <alignment vertical="center" wrapText="1"/>
    </xf>
    <xf numFmtId="0" fontId="42" fillId="0" borderId="68" xfId="0" applyFont="1" applyFill="1" applyBorder="1" applyAlignment="1">
      <alignment vertical="center" wrapText="1"/>
    </xf>
    <xf numFmtId="0" fontId="74" fillId="0" borderId="71" xfId="0" applyFont="1" applyFill="1" applyBorder="1" applyAlignment="1">
      <alignment horizontal="left" vertical="top" wrapText="1" indent="2"/>
    </xf>
    <xf numFmtId="0" fontId="74" fillId="0" borderId="71" xfId="0" applyFont="1" applyFill="1" applyBorder="1" applyAlignment="1">
      <alignment vertical="top" wrapText="1"/>
    </xf>
    <xf numFmtId="0" fontId="42" fillId="0" borderId="71" xfId="0" applyFont="1" applyFill="1" applyBorder="1" applyAlignment="1">
      <alignment horizontal="left" vertical="top" indent="2"/>
    </xf>
    <xf numFmtId="0" fontId="42" fillId="0" borderId="71" xfId="0" applyFont="1" applyBorder="1" applyAlignment="1">
      <alignment horizontal="left" vertical="top" indent="2"/>
    </xf>
    <xf numFmtId="0" fontId="74" fillId="0" borderId="72" xfId="0" applyFont="1" applyFill="1" applyBorder="1" applyAlignment="1">
      <alignment vertical="top" wrapText="1"/>
    </xf>
    <xf numFmtId="0" fontId="74" fillId="0" borderId="72" xfId="0" applyFont="1" applyFill="1" applyBorder="1" applyAlignment="1">
      <alignment horizontal="left" vertical="top" wrapText="1" indent="2"/>
    </xf>
    <xf numFmtId="0" fontId="0" fillId="0" borderId="0" xfId="0" applyFill="1" applyAlignment="1">
      <alignment horizontal="center"/>
    </xf>
    <xf numFmtId="0" fontId="0" fillId="0" borderId="10" xfId="0" applyFill="1" applyBorder="1" applyAlignment="1">
      <alignment vertical="top" wrapText="1"/>
    </xf>
    <xf numFmtId="0" fontId="0" fillId="0" borderId="0" xfId="0"/>
    <xf numFmtId="0" fontId="142" fillId="0" borderId="10" xfId="0" applyFont="1" applyBorder="1" applyAlignment="1">
      <alignment horizontal="center" vertical="center"/>
    </xf>
    <xf numFmtId="0" fontId="0" fillId="0" borderId="0" xfId="0" applyAlignment="1">
      <alignment wrapText="1"/>
    </xf>
    <xf numFmtId="0" fontId="142" fillId="0" borderId="19" xfId="0" applyFont="1" applyBorder="1" applyAlignment="1">
      <alignment horizontal="center" vertical="center"/>
    </xf>
    <xf numFmtId="165" fontId="0" fillId="0" borderId="0" xfId="0" applyNumberFormat="1"/>
    <xf numFmtId="0" fontId="142" fillId="0" borderId="16" xfId="0" applyFont="1" applyBorder="1" applyAlignment="1">
      <alignment horizontal="center" vertical="center" wrapText="1"/>
    </xf>
    <xf numFmtId="0" fontId="142" fillId="0" borderId="49" xfId="0" applyFont="1" applyBorder="1" applyAlignment="1">
      <alignment horizontal="center" vertical="center" wrapText="1"/>
    </xf>
    <xf numFmtId="0" fontId="0" fillId="0" borderId="10" xfId="0" applyBorder="1"/>
    <xf numFmtId="17" fontId="142" fillId="0" borderId="19" xfId="0" applyNumberFormat="1" applyFont="1" applyBorder="1" applyAlignment="1">
      <alignment horizontal="center" vertical="center"/>
    </xf>
    <xf numFmtId="17" fontId="142" fillId="0" borderId="10" xfId="0" applyNumberFormat="1" applyFont="1" applyBorder="1" applyAlignment="1">
      <alignment horizontal="center" vertical="center"/>
    </xf>
    <xf numFmtId="168" fontId="0" fillId="0" borderId="0" xfId="0" applyNumberFormat="1"/>
    <xf numFmtId="0" fontId="23" fillId="0" borderId="75" xfId="0" applyFont="1" applyBorder="1" applyAlignment="1">
      <alignment horizontal="center" vertical="center" wrapText="1"/>
    </xf>
    <xf numFmtId="0" fontId="23" fillId="0" borderId="74" xfId="0" applyFont="1" applyBorder="1" applyAlignment="1">
      <alignment horizontal="center" vertical="center" wrapText="1"/>
    </xf>
    <xf numFmtId="0" fontId="23" fillId="0" borderId="75" xfId="0" applyFont="1" applyBorder="1" applyAlignment="1">
      <alignment horizontal="center" vertical="center"/>
    </xf>
    <xf numFmtId="3" fontId="23" fillId="0" borderId="48" xfId="0" applyNumberFormat="1" applyFont="1" applyBorder="1" applyAlignment="1">
      <alignment horizontal="center" vertical="center"/>
    </xf>
    <xf numFmtId="3" fontId="23" fillId="0" borderId="11" xfId="0" applyNumberFormat="1" applyFont="1" applyBorder="1" applyAlignment="1">
      <alignment horizontal="center" vertical="center"/>
    </xf>
    <xf numFmtId="3" fontId="23" fillId="0" borderId="74" xfId="0" applyNumberFormat="1" applyFont="1" applyBorder="1" applyAlignment="1">
      <alignment horizontal="center" vertical="center"/>
    </xf>
    <xf numFmtId="3" fontId="23" fillId="0" borderId="73" xfId="0" applyNumberFormat="1" applyFont="1" applyBorder="1" applyAlignment="1">
      <alignment horizontal="center" vertical="center"/>
    </xf>
    <xf numFmtId="0" fontId="23" fillId="0" borderId="0" xfId="0" applyFont="1" applyBorder="1" applyAlignment="1">
      <alignment horizontal="center" vertical="center"/>
    </xf>
    <xf numFmtId="3" fontId="23" fillId="0" borderId="0" xfId="0" applyNumberFormat="1" applyFont="1" applyBorder="1" applyAlignment="1">
      <alignment horizontal="center" vertical="center"/>
    </xf>
    <xf numFmtId="3" fontId="24" fillId="114" borderId="0" xfId="0" applyNumberFormat="1" applyFont="1" applyFill="1" applyBorder="1" applyAlignment="1">
      <alignment horizontal="center" vertical="center"/>
    </xf>
    <xf numFmtId="9" fontId="0" fillId="0" borderId="10" xfId="0" applyNumberFormat="1" applyFill="1" applyBorder="1"/>
    <xf numFmtId="170" fontId="0" fillId="0" borderId="10" xfId="48" applyNumberFormat="1" applyFont="1" applyFill="1" applyBorder="1" applyAlignment="1">
      <alignment vertical="top"/>
    </xf>
    <xf numFmtId="0" fontId="23" fillId="0" borderId="0" xfId="0" applyFont="1" applyFill="1" applyBorder="1" applyAlignment="1">
      <alignment horizontal="center" vertical="center"/>
    </xf>
    <xf numFmtId="177" fontId="42" fillId="0" borderId="71" xfId="0" applyNumberFormat="1" applyFont="1" applyFill="1" applyBorder="1" applyAlignment="1">
      <alignment vertical="center" wrapText="1"/>
    </xf>
    <xf numFmtId="177" fontId="74" fillId="0" borderId="71" xfId="0" applyNumberFormat="1" applyFont="1" applyFill="1" applyBorder="1" applyAlignment="1">
      <alignment vertical="center" wrapText="1"/>
    </xf>
    <xf numFmtId="0" fontId="42" fillId="0" borderId="0" xfId="0" applyFont="1" applyAlignment="1">
      <alignment wrapText="1"/>
    </xf>
    <xf numFmtId="0" fontId="42" fillId="0" borderId="71" xfId="0" applyFont="1" applyFill="1" applyBorder="1" applyAlignment="1">
      <alignment vertical="top" wrapText="1"/>
    </xf>
    <xf numFmtId="0" fontId="106" fillId="0" borderId="26" xfId="61063" applyFont="1" applyFill="1" applyBorder="1" applyAlignment="1">
      <alignment horizontal="left" vertical="top" wrapText="1" indent="1"/>
    </xf>
    <xf numFmtId="168" fontId="42" fillId="0" borderId="71" xfId="48" applyNumberFormat="1" applyFont="1" applyFill="1" applyBorder="1" applyAlignment="1">
      <alignment vertical="center" wrapText="1"/>
    </xf>
    <xf numFmtId="168" fontId="42" fillId="0" borderId="71" xfId="48" applyNumberFormat="1" applyFont="1" applyFill="1" applyBorder="1"/>
    <xf numFmtId="168" fontId="42" fillId="0" borderId="72" xfId="48" applyNumberFormat="1" applyFont="1" applyFill="1" applyBorder="1" applyAlignment="1">
      <alignment vertical="center" wrapText="1"/>
    </xf>
    <xf numFmtId="211" fontId="0" fillId="0" borderId="10" xfId="0" applyNumberFormat="1" applyBorder="1"/>
    <xf numFmtId="168" fontId="0" fillId="0" borderId="10" xfId="0" applyNumberFormat="1" applyBorder="1"/>
    <xf numFmtId="44" fontId="0" fillId="0" borderId="10" xfId="1" applyFont="1" applyBorder="1"/>
    <xf numFmtId="0" fontId="152" fillId="0" borderId="0" xfId="0" applyFont="1" applyBorder="1" applyAlignment="1">
      <alignment horizontal="right" vertical="center"/>
    </xf>
    <xf numFmtId="6" fontId="152" fillId="0" borderId="0" xfId="0" applyNumberFormat="1" applyFont="1" applyBorder="1" applyAlignment="1">
      <alignment horizontal="right" vertical="center" wrapText="1"/>
    </xf>
    <xf numFmtId="165" fontId="0" fillId="0" borderId="0" xfId="0" applyNumberFormat="1" applyFont="1" applyFill="1"/>
    <xf numFmtId="0" fontId="142" fillId="0" borderId="16" xfId="0" applyFont="1" applyFill="1" applyBorder="1" applyAlignment="1">
      <alignment horizontal="left" vertical="center"/>
    </xf>
    <xf numFmtId="0" fontId="0" fillId="0" borderId="18" xfId="0" applyBorder="1"/>
    <xf numFmtId="0" fontId="22" fillId="0" borderId="51" xfId="0" applyFont="1" applyBorder="1" applyAlignment="1">
      <alignment vertical="center"/>
    </xf>
    <xf numFmtId="0" fontId="22" fillId="0" borderId="77" xfId="0" applyFont="1" applyBorder="1" applyAlignment="1">
      <alignment vertical="center"/>
    </xf>
    <xf numFmtId="0" fontId="22" fillId="0" borderId="80" xfId="0" applyFont="1" applyBorder="1" applyAlignment="1">
      <alignment vertical="center"/>
    </xf>
    <xf numFmtId="0" fontId="22" fillId="0" borderId="0" xfId="0" applyFont="1" applyBorder="1" applyAlignment="1">
      <alignment vertical="center"/>
    </xf>
    <xf numFmtId="0" fontId="22" fillId="0" borderId="52" xfId="0" applyFont="1" applyBorder="1" applyAlignment="1">
      <alignment vertical="center"/>
    </xf>
    <xf numFmtId="0" fontId="23" fillId="0" borderId="23" xfId="0" applyFont="1" applyBorder="1" applyAlignment="1">
      <alignment horizontal="center" vertical="center"/>
    </xf>
    <xf numFmtId="0" fontId="23" fillId="0" borderId="84" xfId="0" applyFont="1" applyBorder="1" applyAlignment="1">
      <alignment horizontal="center" vertical="center"/>
    </xf>
    <xf numFmtId="3" fontId="24" fillId="114" borderId="81" xfId="0" applyNumberFormat="1" applyFont="1" applyFill="1" applyBorder="1" applyAlignment="1">
      <alignment horizontal="center" vertical="center"/>
    </xf>
    <xf numFmtId="0" fontId="23" fillId="0" borderId="80" xfId="0" applyFont="1" applyBorder="1" applyAlignment="1">
      <alignment horizontal="center" vertical="center"/>
    </xf>
    <xf numFmtId="3" fontId="23" fillId="0" borderId="52"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6" xfId="0" applyFont="1" applyBorder="1" applyAlignment="1">
      <alignment horizontal="center" vertical="center"/>
    </xf>
    <xf numFmtId="3" fontId="23" fillId="0" borderId="87" xfId="0" applyNumberFormat="1" applyFont="1" applyBorder="1" applyAlignment="1">
      <alignment horizontal="center" vertical="center"/>
    </xf>
    <xf numFmtId="3" fontId="23" fillId="0" borderId="86" xfId="0" applyNumberFormat="1" applyFont="1" applyBorder="1" applyAlignment="1">
      <alignment horizontal="center" vertical="center"/>
    </xf>
    <xf numFmtId="3" fontId="23" fillId="0" borderId="88" xfId="0" applyNumberFormat="1" applyFont="1" applyBorder="1" applyAlignment="1">
      <alignment horizontal="center" vertical="center"/>
    </xf>
    <xf numFmtId="3" fontId="24" fillId="114" borderId="89" xfId="0" applyNumberFormat="1" applyFont="1" applyFill="1" applyBorder="1" applyAlignment="1">
      <alignment horizontal="center" vertical="center"/>
    </xf>
    <xf numFmtId="0" fontId="23" fillId="0" borderId="78" xfId="0" applyFont="1" applyBorder="1" applyAlignment="1">
      <alignment vertical="center"/>
    </xf>
    <xf numFmtId="0" fontId="23" fillId="0" borderId="79" xfId="0" applyFont="1" applyBorder="1" applyAlignment="1">
      <alignment vertical="center"/>
    </xf>
    <xf numFmtId="0" fontId="153" fillId="0" borderId="0" xfId="0" applyFont="1"/>
    <xf numFmtId="0" fontId="27" fillId="0" borderId="0" xfId="0" applyFont="1" applyFill="1" applyBorder="1" applyAlignment="1">
      <alignment horizontal="left" vertical="center"/>
    </xf>
    <xf numFmtId="165" fontId="142" fillId="0" borderId="0" xfId="0" applyNumberFormat="1" applyFont="1" applyFill="1"/>
    <xf numFmtId="0" fontId="127" fillId="0" borderId="0" xfId="61064"/>
    <xf numFmtId="0" fontId="154" fillId="0" borderId="31" xfId="61064" applyNumberFormat="1" applyFont="1" applyBorder="1" applyAlignment="1">
      <alignment horizontal="center" vertical="center" wrapText="1"/>
    </xf>
    <xf numFmtId="0" fontId="154" fillId="0" borderId="32" xfId="61064" applyNumberFormat="1" applyFont="1" applyBorder="1" applyAlignment="1">
      <alignment horizontal="center" vertical="center" wrapText="1"/>
    </xf>
    <xf numFmtId="0" fontId="154" fillId="0" borderId="27" xfId="61064" applyNumberFormat="1" applyFont="1" applyBorder="1" applyAlignment="1">
      <alignment horizontal="center" vertical="center" wrapText="1"/>
    </xf>
    <xf numFmtId="0" fontId="154" fillId="0" borderId="34" xfId="61064" applyNumberFormat="1" applyFont="1" applyBorder="1" applyAlignment="1">
      <alignment horizontal="center" vertical="center" wrapText="1"/>
    </xf>
    <xf numFmtId="205" fontId="155" fillId="0" borderId="29" xfId="61064" applyNumberFormat="1" applyFont="1" applyBorder="1" applyAlignment="1">
      <alignment horizontal="right" vertical="top" wrapText="1"/>
    </xf>
    <xf numFmtId="206" fontId="155" fillId="0" borderId="29" xfId="61064" applyNumberFormat="1" applyFont="1" applyBorder="1" applyAlignment="1">
      <alignment horizontal="right" vertical="top" wrapText="1"/>
    </xf>
    <xf numFmtId="206" fontId="155" fillId="0" borderId="0" xfId="61064" applyNumberFormat="1" applyFont="1" applyAlignment="1">
      <alignment horizontal="right" vertical="top" wrapText="1"/>
    </xf>
    <xf numFmtId="206" fontId="155" fillId="0" borderId="33" xfId="61064" applyNumberFormat="1" applyFont="1" applyBorder="1" applyAlignment="1">
      <alignment horizontal="right" vertical="top" wrapText="1"/>
    </xf>
    <xf numFmtId="0" fontId="155" fillId="0" borderId="0" xfId="61064" applyNumberFormat="1" applyFont="1" applyAlignment="1">
      <alignment horizontal="left" vertical="top" wrapText="1"/>
    </xf>
    <xf numFmtId="0" fontId="0" fillId="0" borderId="10" xfId="0" applyBorder="1" applyAlignment="1">
      <alignment horizontal="center"/>
    </xf>
    <xf numFmtId="0" fontId="156" fillId="0" borderId="0" xfId="0" applyFont="1"/>
    <xf numFmtId="0" fontId="0" fillId="0" borderId="0" xfId="0" applyFill="1" applyBorder="1" applyAlignment="1">
      <alignment wrapText="1"/>
    </xf>
    <xf numFmtId="165" fontId="16" fillId="0" borderId="10" xfId="0" applyNumberFormat="1" applyFont="1" applyBorder="1" applyAlignment="1">
      <alignment vertical="center"/>
    </xf>
    <xf numFmtId="0" fontId="16" fillId="0" borderId="19" xfId="0" applyFont="1" applyFill="1" applyBorder="1" applyAlignment="1">
      <alignment horizontal="right" wrapText="1"/>
    </xf>
    <xf numFmtId="165" fontId="0" fillId="0" borderId="10" xfId="0" applyNumberFormat="1" applyBorder="1" applyAlignment="1">
      <alignment vertical="center"/>
    </xf>
    <xf numFmtId="0" fontId="0" fillId="0" borderId="10" xfId="0" quotePrefix="1" applyBorder="1" applyAlignment="1">
      <alignment wrapText="1"/>
    </xf>
    <xf numFmtId="0" fontId="0" fillId="0" borderId="10" xfId="0" applyBorder="1" applyAlignment="1">
      <alignment vertical="center"/>
    </xf>
    <xf numFmtId="165" fontId="0" fillId="0" borderId="10" xfId="0" applyNumberFormat="1" applyFill="1" applyBorder="1" applyAlignment="1">
      <alignment vertical="center"/>
    </xf>
    <xf numFmtId="0" fontId="0" fillId="0" borderId="10" xfId="0" quotePrefix="1" applyFill="1" applyBorder="1" applyAlignment="1">
      <alignment wrapText="1"/>
    </xf>
    <xf numFmtId="0" fontId="156" fillId="0" borderId="0" xfId="0" applyFont="1" applyFill="1"/>
    <xf numFmtId="0" fontId="157" fillId="34" borderId="11" xfId="0" applyFont="1" applyFill="1" applyBorder="1" applyAlignment="1">
      <alignment vertical="center" wrapText="1"/>
    </xf>
    <xf numFmtId="0" fontId="157" fillId="34" borderId="48" xfId="0" applyFont="1" applyFill="1" applyBorder="1" applyAlignment="1">
      <alignment vertical="center" wrapText="1"/>
    </xf>
    <xf numFmtId="0" fontId="158" fillId="115" borderId="73" xfId="0" applyFont="1" applyFill="1" applyBorder="1" applyAlignment="1">
      <alignment vertical="center"/>
    </xf>
    <xf numFmtId="6" fontId="158" fillId="115" borderId="74" xfId="0" applyNumberFormat="1" applyFont="1" applyFill="1" applyBorder="1" applyAlignment="1">
      <alignment horizontal="right" vertical="center" wrapText="1"/>
    </xf>
    <xf numFmtId="0" fontId="158" fillId="0" borderId="73" xfId="0" applyFont="1" applyBorder="1" applyAlignment="1">
      <alignment vertical="center"/>
    </xf>
    <xf numFmtId="6" fontId="158" fillId="0" borderId="74" xfId="0" applyNumberFormat="1" applyFont="1" applyBorder="1" applyAlignment="1">
      <alignment horizontal="right" vertical="center" wrapText="1"/>
    </xf>
    <xf numFmtId="0" fontId="158" fillId="115" borderId="74" xfId="0" applyFont="1" applyFill="1" applyBorder="1" applyAlignment="1">
      <alignment horizontal="right" vertical="center" wrapText="1"/>
    </xf>
    <xf numFmtId="0" fontId="158" fillId="0" borderId="0" xfId="0" applyFont="1" applyAlignment="1">
      <alignment vertical="center"/>
    </xf>
    <xf numFmtId="0" fontId="157" fillId="34" borderId="11" xfId="0" applyFont="1" applyFill="1" applyBorder="1" applyAlignment="1">
      <alignment vertical="center"/>
    </xf>
    <xf numFmtId="0" fontId="157" fillId="34" borderId="48" xfId="0" applyFont="1" applyFill="1" applyBorder="1" applyAlignment="1">
      <alignment vertical="center"/>
    </xf>
    <xf numFmtId="0" fontId="158" fillId="115" borderId="74" xfId="0" applyFont="1" applyFill="1" applyBorder="1" applyAlignment="1">
      <alignment vertical="center" wrapText="1"/>
    </xf>
    <xf numFmtId="0" fontId="158" fillId="0" borderId="74" xfId="0" applyFont="1" applyBorder="1" applyAlignment="1">
      <alignment vertical="center" wrapText="1"/>
    </xf>
    <xf numFmtId="0" fontId="158" fillId="0" borderId="74" xfId="0" applyFont="1" applyBorder="1" applyAlignment="1">
      <alignment horizontal="right" vertical="center" wrapText="1"/>
    </xf>
    <xf numFmtId="0" fontId="158" fillId="0" borderId="90" xfId="0" applyFont="1" applyBorder="1" applyAlignment="1">
      <alignment vertical="center"/>
    </xf>
    <xf numFmtId="0" fontId="158" fillId="0" borderId="75" xfId="0" applyFont="1" applyBorder="1" applyAlignment="1">
      <alignment vertical="center" wrapText="1"/>
    </xf>
    <xf numFmtId="6" fontId="158" fillId="0" borderId="75" xfId="0" applyNumberFormat="1" applyFont="1" applyBorder="1" applyAlignment="1">
      <alignment horizontal="right" vertical="center" wrapText="1"/>
    </xf>
    <xf numFmtId="0" fontId="158" fillId="0" borderId="75" xfId="0" applyFont="1" applyBorder="1" applyAlignment="1">
      <alignment horizontal="right" vertical="center" wrapText="1"/>
    </xf>
    <xf numFmtId="0" fontId="158" fillId="115" borderId="76" xfId="0" applyFont="1" applyFill="1" applyBorder="1" applyAlignment="1">
      <alignment vertical="center"/>
    </xf>
    <xf numFmtId="0" fontId="158" fillId="115" borderId="91" xfId="0" applyFont="1" applyFill="1" applyBorder="1" applyAlignment="1">
      <alignment vertical="center" wrapText="1"/>
    </xf>
    <xf numFmtId="0" fontId="158" fillId="115" borderId="91" xfId="0" applyFont="1" applyFill="1" applyBorder="1" applyAlignment="1">
      <alignment horizontal="right" vertical="center" wrapText="1"/>
    </xf>
    <xf numFmtId="6" fontId="158" fillId="115" borderId="91" xfId="0" applyNumberFormat="1" applyFont="1" applyFill="1" applyBorder="1" applyAlignment="1">
      <alignment horizontal="right" vertical="center" wrapText="1"/>
    </xf>
    <xf numFmtId="0" fontId="158" fillId="0" borderId="11" xfId="0" applyFont="1" applyBorder="1" applyAlignment="1">
      <alignment vertical="center"/>
    </xf>
    <xf numFmtId="0" fontId="158" fillId="0" borderId="48" xfId="0" applyFont="1" applyBorder="1" applyAlignment="1">
      <alignment vertical="center" wrapText="1"/>
    </xf>
    <xf numFmtId="6" fontId="158" fillId="0" borderId="11" xfId="0" applyNumberFormat="1" applyFont="1" applyBorder="1" applyAlignment="1">
      <alignment horizontal="right" vertical="center" wrapText="1"/>
    </xf>
    <xf numFmtId="165" fontId="142" fillId="0" borderId="0" xfId="0" applyNumberFormat="1" applyFont="1" applyFill="1" applyBorder="1" applyAlignment="1">
      <alignment horizontal="left" vertical="center"/>
    </xf>
    <xf numFmtId="0" fontId="16" fillId="0" borderId="0" xfId="0" applyFont="1" applyFill="1" applyAlignment="1">
      <alignment horizontal="center"/>
    </xf>
    <xf numFmtId="6" fontId="158" fillId="0" borderId="74" xfId="0" applyNumberFormat="1" applyFont="1" applyFill="1" applyBorder="1" applyAlignment="1">
      <alignment horizontal="right" vertical="center" wrapText="1"/>
    </xf>
    <xf numFmtId="8" fontId="158" fillId="0" borderId="74" xfId="0" applyNumberFormat="1" applyFont="1" applyFill="1" applyBorder="1" applyAlignment="1">
      <alignment horizontal="right" vertical="center" wrapText="1"/>
    </xf>
    <xf numFmtId="0" fontId="158" fillId="0" borderId="74" xfId="0" applyFont="1" applyFill="1" applyBorder="1" applyAlignment="1">
      <alignment horizontal="right" vertical="center" wrapText="1"/>
    </xf>
    <xf numFmtId="6" fontId="158" fillId="0" borderId="74" xfId="0" applyNumberFormat="1" applyFont="1" applyFill="1" applyBorder="1" applyAlignment="1">
      <alignment horizontal="right" vertical="center"/>
    </xf>
    <xf numFmtId="9" fontId="158" fillId="0" borderId="74" xfId="0" applyNumberFormat="1" applyFont="1" applyFill="1" applyBorder="1" applyAlignment="1">
      <alignment horizontal="right" vertical="center"/>
    </xf>
    <xf numFmtId="6" fontId="158" fillId="0" borderId="11" xfId="0" applyNumberFormat="1" applyFont="1" applyFill="1" applyBorder="1" applyAlignment="1">
      <alignment horizontal="right" vertical="center" wrapText="1"/>
    </xf>
    <xf numFmtId="0" fontId="23" fillId="34" borderId="10" xfId="0" applyFont="1" applyFill="1" applyBorder="1" applyAlignment="1">
      <alignment horizontal="center" vertical="center" wrapText="1"/>
    </xf>
    <xf numFmtId="0" fontId="42" fillId="0" borderId="69" xfId="0" applyFont="1" applyFill="1" applyBorder="1" applyAlignment="1">
      <alignment horizontal="center" vertical="center" wrapText="1"/>
    </xf>
    <xf numFmtId="0" fontId="42" fillId="0" borderId="0" xfId="0" applyFont="1" applyFill="1" applyBorder="1" applyAlignment="1">
      <alignment horizontal="center" vertical="center" wrapText="1"/>
    </xf>
    <xf numFmtId="0" fontId="42" fillId="0" borderId="70" xfId="0" applyFont="1" applyFill="1" applyBorder="1" applyAlignment="1">
      <alignment horizontal="center" vertical="center" wrapText="1"/>
    </xf>
    <xf numFmtId="0" fontId="82" fillId="0" borderId="0" xfId="0" applyFont="1" applyBorder="1" applyAlignment="1">
      <alignment horizontal="center" vertical="center" wrapText="1"/>
    </xf>
    <xf numFmtId="0" fontId="82" fillId="0" borderId="66" xfId="0" applyFont="1" applyBorder="1" applyAlignment="1">
      <alignment horizontal="center" vertical="center" wrapText="1"/>
    </xf>
    <xf numFmtId="0" fontId="16" fillId="33" borderId="16" xfId="0" applyFont="1" applyFill="1" applyBorder="1" applyAlignment="1">
      <alignment horizontal="center"/>
    </xf>
    <xf numFmtId="0" fontId="16" fillId="33" borderId="17" xfId="0" applyFont="1" applyFill="1" applyBorder="1" applyAlignment="1">
      <alignment horizontal="center"/>
    </xf>
    <xf numFmtId="0" fontId="16" fillId="33" borderId="18" xfId="0" applyFont="1" applyFill="1" applyBorder="1" applyAlignment="1">
      <alignment horizontal="center"/>
    </xf>
    <xf numFmtId="0" fontId="0" fillId="0" borderId="0" xfId="0" applyFill="1" applyAlignment="1">
      <alignment horizontal="center"/>
    </xf>
    <xf numFmtId="165" fontId="16" fillId="0" borderId="10" xfId="0" applyNumberFormat="1" applyFont="1" applyBorder="1" applyAlignment="1">
      <alignment horizontal="center"/>
    </xf>
    <xf numFmtId="0" fontId="16" fillId="0" borderId="10" xfId="0" applyFont="1" applyBorder="1" applyAlignment="1">
      <alignment horizontal="center" vertical="center" wrapText="1"/>
    </xf>
    <xf numFmtId="3" fontId="16" fillId="0" borderId="10" xfId="0" applyNumberFormat="1" applyFont="1" applyBorder="1" applyAlignment="1">
      <alignment horizontal="center" vertical="center" wrapText="1"/>
    </xf>
    <xf numFmtId="3" fontId="16" fillId="0" borderId="10" xfId="0" applyNumberFormat="1" applyFont="1" applyFill="1" applyBorder="1" applyAlignment="1">
      <alignment horizontal="center" wrapText="1"/>
    </xf>
    <xf numFmtId="166" fontId="16" fillId="0" borderId="10" xfId="0" applyNumberFormat="1" applyFont="1" applyBorder="1" applyAlignment="1">
      <alignment horizontal="center" wrapText="1"/>
    </xf>
    <xf numFmtId="0" fontId="16" fillId="111" borderId="10" xfId="0" applyFont="1" applyFill="1" applyBorder="1" applyAlignment="1">
      <alignment horizontal="center" vertical="center" wrapText="1"/>
    </xf>
    <xf numFmtId="3" fontId="16" fillId="111" borderId="10" xfId="0" applyNumberFormat="1" applyFont="1" applyFill="1" applyBorder="1" applyAlignment="1">
      <alignment horizontal="center" vertical="center" wrapText="1"/>
    </xf>
    <xf numFmtId="3" fontId="16" fillId="111" borderId="10" xfId="0" applyNumberFormat="1" applyFont="1" applyFill="1" applyBorder="1" applyAlignment="1">
      <alignment horizontal="center" wrapText="1"/>
    </xf>
    <xf numFmtId="166" fontId="16" fillId="111" borderId="10" xfId="0" applyNumberFormat="1" applyFont="1" applyFill="1" applyBorder="1" applyAlignment="1">
      <alignment horizontal="center" wrapText="1"/>
    </xf>
    <xf numFmtId="165" fontId="16" fillId="111" borderId="10" xfId="0" applyNumberFormat="1" applyFont="1" applyFill="1" applyBorder="1" applyAlignment="1">
      <alignment horizontal="center"/>
    </xf>
    <xf numFmtId="0" fontId="16" fillId="35" borderId="10" xfId="0" applyFont="1" applyFill="1" applyBorder="1" applyAlignment="1">
      <alignment horizontal="center" vertical="center" wrapText="1"/>
    </xf>
    <xf numFmtId="3" fontId="16" fillId="35" borderId="10" xfId="0" applyNumberFormat="1" applyFont="1" applyFill="1" applyBorder="1" applyAlignment="1">
      <alignment horizontal="center" vertical="center" wrapText="1"/>
    </xf>
    <xf numFmtId="3" fontId="16" fillId="35" borderId="10" xfId="0" applyNumberFormat="1" applyFont="1" applyFill="1" applyBorder="1" applyAlignment="1">
      <alignment horizontal="center" wrapText="1"/>
    </xf>
    <xf numFmtId="166" fontId="16" fillId="35" borderId="10" xfId="0" applyNumberFormat="1" applyFont="1" applyFill="1" applyBorder="1" applyAlignment="1">
      <alignment horizontal="center" wrapText="1"/>
    </xf>
    <xf numFmtId="165" fontId="16" fillId="35" borderId="10" xfId="0" applyNumberFormat="1" applyFont="1" applyFill="1" applyBorder="1" applyAlignment="1">
      <alignment horizontal="center"/>
    </xf>
    <xf numFmtId="3" fontId="16" fillId="0" borderId="10" xfId="0" applyNumberFormat="1" applyFont="1" applyBorder="1" applyAlignment="1">
      <alignment horizontal="center"/>
    </xf>
    <xf numFmtId="3" fontId="16" fillId="111" borderId="10" xfId="0" applyNumberFormat="1" applyFont="1" applyFill="1" applyBorder="1" applyAlignment="1">
      <alignment horizontal="center"/>
    </xf>
    <xf numFmtId="3" fontId="16" fillId="35" borderId="10" xfId="0" applyNumberFormat="1" applyFont="1" applyFill="1" applyBorder="1" applyAlignment="1">
      <alignment horizont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24" fillId="0" borderId="18" xfId="0" applyFont="1" applyBorder="1" applyAlignment="1">
      <alignment horizontal="center" vertical="center"/>
    </xf>
    <xf numFmtId="0" fontId="16" fillId="0" borderId="50" xfId="0" applyFont="1" applyFill="1" applyBorder="1" applyAlignment="1">
      <alignment horizontal="center"/>
    </xf>
    <xf numFmtId="176" fontId="0" fillId="0" borderId="0" xfId="2" applyNumberFormat="1" applyFont="1" applyAlignment="1">
      <alignment horizontal="left" wrapText="1"/>
    </xf>
    <xf numFmtId="0" fontId="155" fillId="0" borderId="35" xfId="61064" applyNumberFormat="1" applyFont="1" applyBorder="1" applyAlignment="1">
      <alignment horizontal="left" vertical="top" wrapText="1"/>
    </xf>
    <xf numFmtId="0" fontId="154" fillId="0" borderId="0" xfId="61064" applyNumberFormat="1" applyFont="1" applyAlignment="1">
      <alignment horizontal="center" vertical="center" wrapText="1"/>
    </xf>
    <xf numFmtId="0" fontId="154" fillId="0" borderId="30" xfId="61064" applyNumberFormat="1" applyFont="1" applyBorder="1" applyAlignment="1">
      <alignment horizontal="center" vertical="center" wrapText="1"/>
    </xf>
    <xf numFmtId="0" fontId="154" fillId="0" borderId="31" xfId="61064" applyNumberFormat="1" applyFont="1" applyBorder="1" applyAlignment="1">
      <alignment horizontal="center" vertical="center" wrapText="1"/>
    </xf>
    <xf numFmtId="0" fontId="154" fillId="0" borderId="27" xfId="61064" applyNumberFormat="1" applyFont="1" applyBorder="1" applyAlignment="1">
      <alignment horizontal="center" vertical="center" wrapText="1"/>
    </xf>
    <xf numFmtId="0" fontId="154" fillId="0" borderId="28" xfId="61064" applyNumberFormat="1" applyFont="1" applyBorder="1" applyAlignment="1">
      <alignment horizontal="center" vertical="top" wrapText="1"/>
    </xf>
    <xf numFmtId="0" fontId="154" fillId="0" borderId="34" xfId="61064" applyNumberFormat="1" applyFont="1" applyBorder="1" applyAlignment="1">
      <alignment horizontal="center" vertical="center" wrapText="1"/>
    </xf>
    <xf numFmtId="0" fontId="155" fillId="0" borderId="0" xfId="61064" applyNumberFormat="1" applyFont="1" applyAlignment="1">
      <alignment horizontal="center" vertical="center" wrapText="1"/>
    </xf>
    <xf numFmtId="0" fontId="23" fillId="0" borderId="76" xfId="0" applyFont="1" applyBorder="1" applyAlignment="1">
      <alignment horizontal="center" vertical="center" wrapText="1"/>
    </xf>
    <xf numFmtId="0" fontId="23" fillId="0" borderId="73" xfId="0" applyFont="1" applyBorder="1" applyAlignment="1">
      <alignment horizontal="center" vertical="center" wrapText="1"/>
    </xf>
    <xf numFmtId="0" fontId="22" fillId="0" borderId="75" xfId="0" applyFont="1" applyBorder="1" applyAlignment="1">
      <alignment vertical="center" wrapText="1"/>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48" xfId="0" applyFont="1" applyBorder="1" applyAlignment="1">
      <alignment horizontal="center" vertical="center"/>
    </xf>
    <xf numFmtId="0" fontId="23" fillId="0" borderId="81" xfId="0" applyFont="1" applyBorder="1" applyAlignment="1">
      <alignment horizontal="center" vertical="center"/>
    </xf>
    <xf numFmtId="0" fontId="23" fillId="0" borderId="76" xfId="0" applyFont="1" applyBorder="1" applyAlignment="1">
      <alignment horizontal="center" vertical="center"/>
    </xf>
    <xf numFmtId="0" fontId="23" fillId="0" borderId="73" xfId="0" applyFont="1" applyBorder="1" applyAlignment="1">
      <alignment horizontal="center" vertical="center"/>
    </xf>
    <xf numFmtId="0" fontId="23" fillId="0" borderId="82" xfId="0" applyFont="1" applyBorder="1" applyAlignment="1">
      <alignment horizontal="center" vertical="center" wrapText="1"/>
    </xf>
    <xf numFmtId="0" fontId="23" fillId="0" borderId="83" xfId="0" applyFont="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wrapText="1"/>
    </xf>
    <xf numFmtId="0" fontId="0" fillId="0" borderId="0" xfId="0" applyAlignment="1">
      <alignment horizontal="left"/>
    </xf>
    <xf numFmtId="0" fontId="0" fillId="0" borderId="0" xfId="0" applyFont="1" applyAlignment="1">
      <alignment horizontal="left" vertical="center" wrapText="1"/>
    </xf>
    <xf numFmtId="0" fontId="0" fillId="0" borderId="0" xfId="0" applyFont="1"/>
    <xf numFmtId="0" fontId="27" fillId="0" borderId="25" xfId="0" applyFont="1" applyFill="1" applyBorder="1" applyAlignment="1">
      <alignment horizontal="center"/>
    </xf>
    <xf numFmtId="0" fontId="143" fillId="0" borderId="25" xfId="0" applyFont="1" applyFill="1" applyBorder="1" applyAlignment="1">
      <alignment horizontal="center"/>
    </xf>
    <xf numFmtId="0" fontId="0" fillId="0" borderId="16" xfId="0" applyBorder="1" applyAlignment="1">
      <alignment horizontal="center"/>
    </xf>
    <xf numFmtId="0" fontId="0" fillId="0" borderId="18" xfId="0" applyBorder="1" applyAlignment="1">
      <alignment horizontal="center"/>
    </xf>
    <xf numFmtId="0" fontId="145" fillId="0" borderId="27" xfId="61063" applyFill="1" applyBorder="1" applyAlignment="1">
      <alignment horizontal="left" vertical="center" wrapText="1"/>
    </xf>
    <xf numFmtId="0" fontId="145" fillId="0" borderId="0" xfId="61063" applyFill="1" applyBorder="1" applyAlignment="1">
      <alignment horizontal="left" vertical="center" wrapText="1"/>
    </xf>
  </cellXfs>
  <cellStyles count="61065">
    <cellStyle name="%" xfId="607"/>
    <cellStyle name="‡" xfId="51"/>
    <cellStyle name="10pt Gen bold" xfId="613"/>
    <cellStyle name="10pt Geneva" xfId="614"/>
    <cellStyle name="20% - Accent1" xfId="21" builtinId="30" customBuiltin="1"/>
    <cellStyle name="20% - Accent1 10 2 2" xfId="615"/>
    <cellStyle name="20% - Accent1 10 2 3" xfId="616"/>
    <cellStyle name="20% - Accent1 10 3" xfId="617"/>
    <cellStyle name="20% - Accent1 10 4" xfId="618"/>
    <cellStyle name="20% - Accent1 10 5" xfId="619"/>
    <cellStyle name="20% - Accent1 10 6" xfId="620"/>
    <cellStyle name="20% - Accent1 11" xfId="621"/>
    <cellStyle name="20% - Accent1 11 2" xfId="622"/>
    <cellStyle name="20% - Accent1 11 2 2" xfId="623"/>
    <cellStyle name="20% - Accent1 11 2 3" xfId="624"/>
    <cellStyle name="20% - Accent1 11 3" xfId="625"/>
    <cellStyle name="20% - Accent1 11 4" xfId="626"/>
    <cellStyle name="20% - Accent1 11 5" xfId="627"/>
    <cellStyle name="20% - Accent1 11 6" xfId="628"/>
    <cellStyle name="20% - Accent1 12" xfId="629"/>
    <cellStyle name="20% - Accent1 12 2" xfId="630"/>
    <cellStyle name="20% - Accent1 12 2 2" xfId="631"/>
    <cellStyle name="20% - Accent1 12 2 3" xfId="632"/>
    <cellStyle name="20% - Accent1 12 3" xfId="633"/>
    <cellStyle name="20% - Accent1 12 4" xfId="634"/>
    <cellStyle name="20% - Accent1 12 5" xfId="635"/>
    <cellStyle name="20% - Accent1 12 6" xfId="636"/>
    <cellStyle name="20% - Accent1 13" xfId="637"/>
    <cellStyle name="20% - Accent1 13 2" xfId="638"/>
    <cellStyle name="20% - Accent1 13 3" xfId="639"/>
    <cellStyle name="20% - Accent1 14" xfId="640"/>
    <cellStyle name="20% - Accent1 15" xfId="641"/>
    <cellStyle name="20% - Accent1 16" xfId="642"/>
    <cellStyle name="20% - Accent1 17" xfId="643"/>
    <cellStyle name="20% - Accent1 18" xfId="644"/>
    <cellStyle name="20% - Accent1 2" xfId="52"/>
    <cellStyle name="20% - Accent1 2 2" xfId="279"/>
    <cellStyle name="20% - Accent1 2 3" xfId="280"/>
    <cellStyle name="20% - Accent1 3" xfId="281"/>
    <cellStyle name="20% - Accent1 3 10" xfId="645"/>
    <cellStyle name="20% - Accent1 3 10 2" xfId="646"/>
    <cellStyle name="20% - Accent1 3 10 2 2" xfId="647"/>
    <cellStyle name="20% - Accent1 3 10 2 3" xfId="648"/>
    <cellStyle name="20% - Accent1 3 10 3" xfId="649"/>
    <cellStyle name="20% - Accent1 3 10 4" xfId="650"/>
    <cellStyle name="20% - Accent1 3 10 5" xfId="651"/>
    <cellStyle name="20% - Accent1 3 10 6" xfId="652"/>
    <cellStyle name="20% - Accent1 3 11" xfId="653"/>
    <cellStyle name="20% - Accent1 3 11 2" xfId="654"/>
    <cellStyle name="20% - Accent1 3 11 2 2" xfId="655"/>
    <cellStyle name="20% - Accent1 3 11 2 3" xfId="656"/>
    <cellStyle name="20% - Accent1 3 11 3" xfId="657"/>
    <cellStyle name="20% - Accent1 3 11 4" xfId="658"/>
    <cellStyle name="20% - Accent1 3 11 5" xfId="659"/>
    <cellStyle name="20% - Accent1 3 11 6" xfId="660"/>
    <cellStyle name="20% - Accent1 3 12" xfId="661"/>
    <cellStyle name="20% - Accent1 3 12 2" xfId="662"/>
    <cellStyle name="20% - Accent1 3 12 3" xfId="663"/>
    <cellStyle name="20% - Accent1 3 13" xfId="664"/>
    <cellStyle name="20% - Accent1 3 14" xfId="665"/>
    <cellStyle name="20% - Accent1 3 15" xfId="666"/>
    <cellStyle name="20% - Accent1 3 16" xfId="667"/>
    <cellStyle name="20% - Accent1 3 2" xfId="668"/>
    <cellStyle name="20% - Accent1 3 2 10" xfId="669"/>
    <cellStyle name="20% - Accent1 3 2 10 2" xfId="670"/>
    <cellStyle name="20% - Accent1 3 2 10 3" xfId="671"/>
    <cellStyle name="20% - Accent1 3 2 11" xfId="672"/>
    <cellStyle name="20% - Accent1 3 2 12" xfId="673"/>
    <cellStyle name="20% - Accent1 3 2 13" xfId="674"/>
    <cellStyle name="20% - Accent1 3 2 14" xfId="675"/>
    <cellStyle name="20% - Accent1 3 2 2" xfId="676"/>
    <cellStyle name="20% - Accent1 3 2 2 10" xfId="677"/>
    <cellStyle name="20% - Accent1 3 2 2 11" xfId="678"/>
    <cellStyle name="20% - Accent1 3 2 2 12" xfId="679"/>
    <cellStyle name="20% - Accent1 3 2 2 13" xfId="680"/>
    <cellStyle name="20% - Accent1 3 2 2 2" xfId="681"/>
    <cellStyle name="20% - Accent1 3 2 2 2 10" xfId="682"/>
    <cellStyle name="20% - Accent1 3 2 2 2 2" xfId="683"/>
    <cellStyle name="20% - Accent1 3 2 2 2 2 2" xfId="684"/>
    <cellStyle name="20% - Accent1 3 2 2 2 2 2 2" xfId="685"/>
    <cellStyle name="20% - Accent1 3 2 2 2 2 2 2 2" xfId="686"/>
    <cellStyle name="20% - Accent1 3 2 2 2 2 2 2 3" xfId="687"/>
    <cellStyle name="20% - Accent1 3 2 2 2 2 2 3" xfId="688"/>
    <cellStyle name="20% - Accent1 3 2 2 2 2 2 4" xfId="689"/>
    <cellStyle name="20% - Accent1 3 2 2 2 2 2 5" xfId="690"/>
    <cellStyle name="20% - Accent1 3 2 2 2 2 2 6" xfId="691"/>
    <cellStyle name="20% - Accent1 3 2 2 2 2 3" xfId="692"/>
    <cellStyle name="20% - Accent1 3 2 2 2 2 3 2" xfId="693"/>
    <cellStyle name="20% - Accent1 3 2 2 2 2 3 2 2" xfId="694"/>
    <cellStyle name="20% - Accent1 3 2 2 2 2 3 2 3" xfId="695"/>
    <cellStyle name="20% - Accent1 3 2 2 2 2 3 3" xfId="696"/>
    <cellStyle name="20% - Accent1 3 2 2 2 2 3 4" xfId="697"/>
    <cellStyle name="20% - Accent1 3 2 2 2 2 3 5" xfId="698"/>
    <cellStyle name="20% - Accent1 3 2 2 2 2 3 6" xfId="699"/>
    <cellStyle name="20% - Accent1 3 2 2 2 2 4" xfId="700"/>
    <cellStyle name="20% - Accent1 3 2 2 2 2 4 2" xfId="701"/>
    <cellStyle name="20% - Accent1 3 2 2 2 2 4 3" xfId="702"/>
    <cellStyle name="20% - Accent1 3 2 2 2 2 5" xfId="703"/>
    <cellStyle name="20% - Accent1 3 2 2 2 2 6" xfId="704"/>
    <cellStyle name="20% - Accent1 3 2 2 2 2 7" xfId="705"/>
    <cellStyle name="20% - Accent1 3 2 2 2 2 8" xfId="706"/>
    <cellStyle name="20% - Accent1 3 2 2 2 3" xfId="707"/>
    <cellStyle name="20% - Accent1 3 2 2 2 3 2" xfId="708"/>
    <cellStyle name="20% - Accent1 3 2 2 2 3 2 2" xfId="709"/>
    <cellStyle name="20% - Accent1 3 2 2 2 3 2 2 2" xfId="710"/>
    <cellStyle name="20% - Accent1 3 2 2 2 3 2 2 3" xfId="711"/>
    <cellStyle name="20% - Accent1 3 2 2 2 3 2 3" xfId="712"/>
    <cellStyle name="20% - Accent1 3 2 2 2 3 2 4" xfId="713"/>
    <cellStyle name="20% - Accent1 3 2 2 2 3 2 5" xfId="714"/>
    <cellStyle name="20% - Accent1 3 2 2 2 3 2 6" xfId="715"/>
    <cellStyle name="20% - Accent1 3 2 2 2 3 3" xfId="716"/>
    <cellStyle name="20% - Accent1 3 2 2 2 3 3 2" xfId="717"/>
    <cellStyle name="20% - Accent1 3 2 2 2 3 3 3" xfId="718"/>
    <cellStyle name="20% - Accent1 3 2 2 2 3 4" xfId="719"/>
    <cellStyle name="20% - Accent1 3 2 2 2 3 5" xfId="720"/>
    <cellStyle name="20% - Accent1 3 2 2 2 3 6" xfId="721"/>
    <cellStyle name="20% - Accent1 3 2 2 2 3 7" xfId="722"/>
    <cellStyle name="20% - Accent1 3 2 2 2 4" xfId="723"/>
    <cellStyle name="20% - Accent1 3 2 2 2 4 2" xfId="724"/>
    <cellStyle name="20% - Accent1 3 2 2 2 4 2 2" xfId="725"/>
    <cellStyle name="20% - Accent1 3 2 2 2 4 2 3" xfId="726"/>
    <cellStyle name="20% - Accent1 3 2 2 2 4 3" xfId="727"/>
    <cellStyle name="20% - Accent1 3 2 2 2 4 4" xfId="728"/>
    <cellStyle name="20% - Accent1 3 2 2 2 4 5" xfId="729"/>
    <cellStyle name="20% - Accent1 3 2 2 2 4 6" xfId="730"/>
    <cellStyle name="20% - Accent1 3 2 2 2 5" xfId="731"/>
    <cellStyle name="20% - Accent1 3 2 2 2 5 2" xfId="732"/>
    <cellStyle name="20% - Accent1 3 2 2 2 5 2 2" xfId="733"/>
    <cellStyle name="20% - Accent1 3 2 2 2 5 2 3" xfId="734"/>
    <cellStyle name="20% - Accent1 3 2 2 2 5 3" xfId="735"/>
    <cellStyle name="20% - Accent1 3 2 2 2 5 4" xfId="736"/>
    <cellStyle name="20% - Accent1 3 2 2 2 5 5" xfId="737"/>
    <cellStyle name="20% - Accent1 3 2 2 2 5 6" xfId="738"/>
    <cellStyle name="20% - Accent1 3 2 2 2 6" xfId="739"/>
    <cellStyle name="20% - Accent1 3 2 2 2 6 2" xfId="740"/>
    <cellStyle name="20% - Accent1 3 2 2 2 6 3" xfId="741"/>
    <cellStyle name="20% - Accent1 3 2 2 2 7" xfId="742"/>
    <cellStyle name="20% - Accent1 3 2 2 2 8" xfId="743"/>
    <cellStyle name="20% - Accent1 3 2 2 2 9" xfId="744"/>
    <cellStyle name="20% - Accent1 3 2 2 3" xfId="745"/>
    <cellStyle name="20% - Accent1 3 2 2 3 2" xfId="746"/>
    <cellStyle name="20% - Accent1 3 2 2 3 2 2" xfId="747"/>
    <cellStyle name="20% - Accent1 3 2 2 3 2 2 2" xfId="748"/>
    <cellStyle name="20% - Accent1 3 2 2 3 2 2 2 2" xfId="749"/>
    <cellStyle name="20% - Accent1 3 2 2 3 2 2 2 3" xfId="750"/>
    <cellStyle name="20% - Accent1 3 2 2 3 2 2 3" xfId="751"/>
    <cellStyle name="20% - Accent1 3 2 2 3 2 2 4" xfId="752"/>
    <cellStyle name="20% - Accent1 3 2 2 3 2 2 5" xfId="753"/>
    <cellStyle name="20% - Accent1 3 2 2 3 2 2 6" xfId="754"/>
    <cellStyle name="20% - Accent1 3 2 2 3 2 3" xfId="755"/>
    <cellStyle name="20% - Accent1 3 2 2 3 2 3 2" xfId="756"/>
    <cellStyle name="20% - Accent1 3 2 2 3 2 3 3" xfId="757"/>
    <cellStyle name="20% - Accent1 3 2 2 3 2 4" xfId="758"/>
    <cellStyle name="20% - Accent1 3 2 2 3 2 5" xfId="759"/>
    <cellStyle name="20% - Accent1 3 2 2 3 2 6" xfId="760"/>
    <cellStyle name="20% - Accent1 3 2 2 3 2 7" xfId="761"/>
    <cellStyle name="20% - Accent1 3 2 2 3 3" xfId="762"/>
    <cellStyle name="20% - Accent1 3 2 2 3 3 2" xfId="763"/>
    <cellStyle name="20% - Accent1 3 2 2 3 3 2 2" xfId="764"/>
    <cellStyle name="20% - Accent1 3 2 2 3 3 2 3" xfId="765"/>
    <cellStyle name="20% - Accent1 3 2 2 3 3 3" xfId="766"/>
    <cellStyle name="20% - Accent1 3 2 2 3 3 4" xfId="767"/>
    <cellStyle name="20% - Accent1 3 2 2 3 3 5" xfId="768"/>
    <cellStyle name="20% - Accent1 3 2 2 3 3 6" xfId="769"/>
    <cellStyle name="20% - Accent1 3 2 2 3 4" xfId="770"/>
    <cellStyle name="20% - Accent1 3 2 2 3 4 2" xfId="771"/>
    <cellStyle name="20% - Accent1 3 2 2 3 4 2 2" xfId="772"/>
    <cellStyle name="20% - Accent1 3 2 2 3 4 2 3" xfId="773"/>
    <cellStyle name="20% - Accent1 3 2 2 3 4 3" xfId="774"/>
    <cellStyle name="20% - Accent1 3 2 2 3 4 4" xfId="775"/>
    <cellStyle name="20% - Accent1 3 2 2 3 4 5" xfId="776"/>
    <cellStyle name="20% - Accent1 3 2 2 3 4 6" xfId="777"/>
    <cellStyle name="20% - Accent1 3 2 2 3 5" xfId="778"/>
    <cellStyle name="20% - Accent1 3 2 2 3 5 2" xfId="779"/>
    <cellStyle name="20% - Accent1 3 2 2 3 5 3" xfId="780"/>
    <cellStyle name="20% - Accent1 3 2 2 3 6" xfId="781"/>
    <cellStyle name="20% - Accent1 3 2 2 3 7" xfId="782"/>
    <cellStyle name="20% - Accent1 3 2 2 3 8" xfId="783"/>
    <cellStyle name="20% - Accent1 3 2 2 3 9" xfId="784"/>
    <cellStyle name="20% - Accent1 3 2 2 4" xfId="785"/>
    <cellStyle name="20% - Accent1 3 2 2 4 2" xfId="786"/>
    <cellStyle name="20% - Accent1 3 2 2 4 2 2" xfId="787"/>
    <cellStyle name="20% - Accent1 3 2 2 4 2 2 2" xfId="788"/>
    <cellStyle name="20% - Accent1 3 2 2 4 2 2 3" xfId="789"/>
    <cellStyle name="20% - Accent1 3 2 2 4 2 3" xfId="790"/>
    <cellStyle name="20% - Accent1 3 2 2 4 2 4" xfId="791"/>
    <cellStyle name="20% - Accent1 3 2 2 4 2 5" xfId="792"/>
    <cellStyle name="20% - Accent1 3 2 2 4 2 6" xfId="793"/>
    <cellStyle name="20% - Accent1 3 2 2 4 3" xfId="794"/>
    <cellStyle name="20% - Accent1 3 2 2 4 3 2" xfId="795"/>
    <cellStyle name="20% - Accent1 3 2 2 4 3 3" xfId="796"/>
    <cellStyle name="20% - Accent1 3 2 2 4 4" xfId="797"/>
    <cellStyle name="20% - Accent1 3 2 2 4 5" xfId="798"/>
    <cellStyle name="20% - Accent1 3 2 2 4 6" xfId="799"/>
    <cellStyle name="20% - Accent1 3 2 2 4 7" xfId="800"/>
    <cellStyle name="20% - Accent1 3 2 2 5" xfId="801"/>
    <cellStyle name="20% - Accent1 3 2 2 5 2" xfId="802"/>
    <cellStyle name="20% - Accent1 3 2 2 5 2 2" xfId="803"/>
    <cellStyle name="20% - Accent1 3 2 2 5 2 3" xfId="804"/>
    <cellStyle name="20% - Accent1 3 2 2 5 3" xfId="805"/>
    <cellStyle name="20% - Accent1 3 2 2 5 4" xfId="806"/>
    <cellStyle name="20% - Accent1 3 2 2 5 5" xfId="807"/>
    <cellStyle name="20% - Accent1 3 2 2 5 6" xfId="808"/>
    <cellStyle name="20% - Accent1 3 2 2 6" xfId="809"/>
    <cellStyle name="20% - Accent1 3 2 2 6 2" xfId="810"/>
    <cellStyle name="20% - Accent1 3 2 2 6 2 2" xfId="811"/>
    <cellStyle name="20% - Accent1 3 2 2 6 2 3" xfId="812"/>
    <cellStyle name="20% - Accent1 3 2 2 6 3" xfId="813"/>
    <cellStyle name="20% - Accent1 3 2 2 6 4" xfId="814"/>
    <cellStyle name="20% - Accent1 3 2 2 6 5" xfId="815"/>
    <cellStyle name="20% - Accent1 3 2 2 6 6" xfId="816"/>
    <cellStyle name="20% - Accent1 3 2 2 7" xfId="817"/>
    <cellStyle name="20% - Accent1 3 2 2 7 2" xfId="818"/>
    <cellStyle name="20% - Accent1 3 2 2 7 2 2" xfId="819"/>
    <cellStyle name="20% - Accent1 3 2 2 7 2 3" xfId="820"/>
    <cellStyle name="20% - Accent1 3 2 2 7 3" xfId="821"/>
    <cellStyle name="20% - Accent1 3 2 2 7 4" xfId="822"/>
    <cellStyle name="20% - Accent1 3 2 2 7 5" xfId="823"/>
    <cellStyle name="20% - Accent1 3 2 2 7 6" xfId="824"/>
    <cellStyle name="20% - Accent1 3 2 2 8" xfId="825"/>
    <cellStyle name="20% - Accent1 3 2 2 8 2" xfId="826"/>
    <cellStyle name="20% - Accent1 3 2 2 8 2 2" xfId="827"/>
    <cellStyle name="20% - Accent1 3 2 2 8 2 3" xfId="828"/>
    <cellStyle name="20% - Accent1 3 2 2 8 3" xfId="829"/>
    <cellStyle name="20% - Accent1 3 2 2 8 4" xfId="830"/>
    <cellStyle name="20% - Accent1 3 2 2 8 5" xfId="831"/>
    <cellStyle name="20% - Accent1 3 2 2 8 6" xfId="832"/>
    <cellStyle name="20% - Accent1 3 2 2 9" xfId="833"/>
    <cellStyle name="20% - Accent1 3 2 2 9 2" xfId="834"/>
    <cellStyle name="20% - Accent1 3 2 2 9 3" xfId="835"/>
    <cellStyle name="20% - Accent1 3 2 3" xfId="836"/>
    <cellStyle name="20% - Accent1 3 2 3 10" xfId="837"/>
    <cellStyle name="20% - Accent1 3 2 3 2" xfId="838"/>
    <cellStyle name="20% - Accent1 3 2 3 2 2" xfId="839"/>
    <cellStyle name="20% - Accent1 3 2 3 2 2 2" xfId="840"/>
    <cellStyle name="20% - Accent1 3 2 3 2 2 2 2" xfId="841"/>
    <cellStyle name="20% - Accent1 3 2 3 2 2 2 3" xfId="842"/>
    <cellStyle name="20% - Accent1 3 2 3 2 2 3" xfId="843"/>
    <cellStyle name="20% - Accent1 3 2 3 2 2 4" xfId="844"/>
    <cellStyle name="20% - Accent1 3 2 3 2 2 5" xfId="845"/>
    <cellStyle name="20% - Accent1 3 2 3 2 2 6" xfId="846"/>
    <cellStyle name="20% - Accent1 3 2 3 2 3" xfId="847"/>
    <cellStyle name="20% - Accent1 3 2 3 2 3 2" xfId="848"/>
    <cellStyle name="20% - Accent1 3 2 3 2 3 2 2" xfId="849"/>
    <cellStyle name="20% - Accent1 3 2 3 2 3 2 3" xfId="850"/>
    <cellStyle name="20% - Accent1 3 2 3 2 3 3" xfId="851"/>
    <cellStyle name="20% - Accent1 3 2 3 2 3 4" xfId="852"/>
    <cellStyle name="20% - Accent1 3 2 3 2 3 5" xfId="853"/>
    <cellStyle name="20% - Accent1 3 2 3 2 3 6" xfId="854"/>
    <cellStyle name="20% - Accent1 3 2 3 2 4" xfId="855"/>
    <cellStyle name="20% - Accent1 3 2 3 2 4 2" xfId="856"/>
    <cellStyle name="20% - Accent1 3 2 3 2 4 3" xfId="857"/>
    <cellStyle name="20% - Accent1 3 2 3 2 5" xfId="858"/>
    <cellStyle name="20% - Accent1 3 2 3 2 6" xfId="859"/>
    <cellStyle name="20% - Accent1 3 2 3 2 7" xfId="860"/>
    <cellStyle name="20% - Accent1 3 2 3 2 8" xfId="861"/>
    <cellStyle name="20% - Accent1 3 2 3 3" xfId="862"/>
    <cellStyle name="20% - Accent1 3 2 3 3 2" xfId="863"/>
    <cellStyle name="20% - Accent1 3 2 3 3 2 2" xfId="864"/>
    <cellStyle name="20% - Accent1 3 2 3 3 2 2 2" xfId="865"/>
    <cellStyle name="20% - Accent1 3 2 3 3 2 2 3" xfId="866"/>
    <cellStyle name="20% - Accent1 3 2 3 3 2 3" xfId="867"/>
    <cellStyle name="20% - Accent1 3 2 3 3 2 4" xfId="868"/>
    <cellStyle name="20% - Accent1 3 2 3 3 2 5" xfId="869"/>
    <cellStyle name="20% - Accent1 3 2 3 3 2 6" xfId="870"/>
    <cellStyle name="20% - Accent1 3 2 3 3 3" xfId="871"/>
    <cellStyle name="20% - Accent1 3 2 3 3 3 2" xfId="872"/>
    <cellStyle name="20% - Accent1 3 2 3 3 3 3" xfId="873"/>
    <cellStyle name="20% - Accent1 3 2 3 3 4" xfId="874"/>
    <cellStyle name="20% - Accent1 3 2 3 3 5" xfId="875"/>
    <cellStyle name="20% - Accent1 3 2 3 3 6" xfId="876"/>
    <cellStyle name="20% - Accent1 3 2 3 3 7" xfId="877"/>
    <cellStyle name="20% - Accent1 3 2 3 4" xfId="878"/>
    <cellStyle name="20% - Accent1 3 2 3 4 2" xfId="879"/>
    <cellStyle name="20% - Accent1 3 2 3 4 2 2" xfId="880"/>
    <cellStyle name="20% - Accent1 3 2 3 4 2 3" xfId="881"/>
    <cellStyle name="20% - Accent1 3 2 3 4 3" xfId="882"/>
    <cellStyle name="20% - Accent1 3 2 3 4 4" xfId="883"/>
    <cellStyle name="20% - Accent1 3 2 3 4 5" xfId="884"/>
    <cellStyle name="20% - Accent1 3 2 3 4 6" xfId="885"/>
    <cellStyle name="20% - Accent1 3 2 3 5" xfId="886"/>
    <cellStyle name="20% - Accent1 3 2 3 5 2" xfId="887"/>
    <cellStyle name="20% - Accent1 3 2 3 5 2 2" xfId="888"/>
    <cellStyle name="20% - Accent1 3 2 3 5 2 3" xfId="889"/>
    <cellStyle name="20% - Accent1 3 2 3 5 3" xfId="890"/>
    <cellStyle name="20% - Accent1 3 2 3 5 4" xfId="891"/>
    <cellStyle name="20% - Accent1 3 2 3 5 5" xfId="892"/>
    <cellStyle name="20% - Accent1 3 2 3 5 6" xfId="893"/>
    <cellStyle name="20% - Accent1 3 2 3 6" xfId="894"/>
    <cellStyle name="20% - Accent1 3 2 3 6 2" xfId="895"/>
    <cellStyle name="20% - Accent1 3 2 3 6 3" xfId="896"/>
    <cellStyle name="20% - Accent1 3 2 3 7" xfId="897"/>
    <cellStyle name="20% - Accent1 3 2 3 8" xfId="898"/>
    <cellStyle name="20% - Accent1 3 2 3 9" xfId="899"/>
    <cellStyle name="20% - Accent1 3 2 4" xfId="900"/>
    <cellStyle name="20% - Accent1 3 2 4 2" xfId="901"/>
    <cellStyle name="20% - Accent1 3 2 4 2 2" xfId="902"/>
    <cellStyle name="20% - Accent1 3 2 4 2 2 2" xfId="903"/>
    <cellStyle name="20% - Accent1 3 2 4 2 2 2 2" xfId="904"/>
    <cellStyle name="20% - Accent1 3 2 4 2 2 2 3" xfId="905"/>
    <cellStyle name="20% - Accent1 3 2 4 2 2 3" xfId="906"/>
    <cellStyle name="20% - Accent1 3 2 4 2 2 4" xfId="907"/>
    <cellStyle name="20% - Accent1 3 2 4 2 2 5" xfId="908"/>
    <cellStyle name="20% - Accent1 3 2 4 2 2 6" xfId="909"/>
    <cellStyle name="20% - Accent1 3 2 4 2 3" xfId="910"/>
    <cellStyle name="20% - Accent1 3 2 4 2 3 2" xfId="911"/>
    <cellStyle name="20% - Accent1 3 2 4 2 3 3" xfId="912"/>
    <cellStyle name="20% - Accent1 3 2 4 2 4" xfId="913"/>
    <cellStyle name="20% - Accent1 3 2 4 2 5" xfId="914"/>
    <cellStyle name="20% - Accent1 3 2 4 2 6" xfId="915"/>
    <cellStyle name="20% - Accent1 3 2 4 2 7" xfId="916"/>
    <cellStyle name="20% - Accent1 3 2 4 3" xfId="917"/>
    <cellStyle name="20% - Accent1 3 2 4 3 2" xfId="918"/>
    <cellStyle name="20% - Accent1 3 2 4 3 2 2" xfId="919"/>
    <cellStyle name="20% - Accent1 3 2 4 3 2 3" xfId="920"/>
    <cellStyle name="20% - Accent1 3 2 4 3 3" xfId="921"/>
    <cellStyle name="20% - Accent1 3 2 4 3 4" xfId="922"/>
    <cellStyle name="20% - Accent1 3 2 4 3 5" xfId="923"/>
    <cellStyle name="20% - Accent1 3 2 4 3 6" xfId="924"/>
    <cellStyle name="20% - Accent1 3 2 4 4" xfId="925"/>
    <cellStyle name="20% - Accent1 3 2 4 4 2" xfId="926"/>
    <cellStyle name="20% - Accent1 3 2 4 4 2 2" xfId="927"/>
    <cellStyle name="20% - Accent1 3 2 4 4 2 3" xfId="928"/>
    <cellStyle name="20% - Accent1 3 2 4 4 3" xfId="929"/>
    <cellStyle name="20% - Accent1 3 2 4 4 4" xfId="930"/>
    <cellStyle name="20% - Accent1 3 2 4 4 5" xfId="931"/>
    <cellStyle name="20% - Accent1 3 2 4 4 6" xfId="932"/>
    <cellStyle name="20% - Accent1 3 2 4 5" xfId="933"/>
    <cellStyle name="20% - Accent1 3 2 4 5 2" xfId="934"/>
    <cellStyle name="20% - Accent1 3 2 4 5 3" xfId="935"/>
    <cellStyle name="20% - Accent1 3 2 4 6" xfId="936"/>
    <cellStyle name="20% - Accent1 3 2 4 7" xfId="937"/>
    <cellStyle name="20% - Accent1 3 2 4 8" xfId="938"/>
    <cellStyle name="20% - Accent1 3 2 4 9" xfId="939"/>
    <cellStyle name="20% - Accent1 3 2 5" xfId="940"/>
    <cellStyle name="20% - Accent1 3 2 5 2" xfId="941"/>
    <cellStyle name="20% - Accent1 3 2 5 2 2" xfId="942"/>
    <cellStyle name="20% - Accent1 3 2 5 2 2 2" xfId="943"/>
    <cellStyle name="20% - Accent1 3 2 5 2 2 3" xfId="944"/>
    <cellStyle name="20% - Accent1 3 2 5 2 3" xfId="945"/>
    <cellStyle name="20% - Accent1 3 2 5 2 4" xfId="946"/>
    <cellStyle name="20% - Accent1 3 2 5 2 5" xfId="947"/>
    <cellStyle name="20% - Accent1 3 2 5 2 6" xfId="948"/>
    <cellStyle name="20% - Accent1 3 2 5 3" xfId="949"/>
    <cellStyle name="20% - Accent1 3 2 5 3 2" xfId="950"/>
    <cellStyle name="20% - Accent1 3 2 5 3 3" xfId="951"/>
    <cellStyle name="20% - Accent1 3 2 5 4" xfId="952"/>
    <cellStyle name="20% - Accent1 3 2 5 5" xfId="953"/>
    <cellStyle name="20% - Accent1 3 2 5 6" xfId="954"/>
    <cellStyle name="20% - Accent1 3 2 5 7" xfId="955"/>
    <cellStyle name="20% - Accent1 3 2 6" xfId="956"/>
    <cellStyle name="20% - Accent1 3 2 6 2" xfId="957"/>
    <cellStyle name="20% - Accent1 3 2 6 2 2" xfId="958"/>
    <cellStyle name="20% - Accent1 3 2 6 2 3" xfId="959"/>
    <cellStyle name="20% - Accent1 3 2 6 3" xfId="960"/>
    <cellStyle name="20% - Accent1 3 2 6 4" xfId="961"/>
    <cellStyle name="20% - Accent1 3 2 6 5" xfId="962"/>
    <cellStyle name="20% - Accent1 3 2 6 6" xfId="963"/>
    <cellStyle name="20% - Accent1 3 2 7" xfId="964"/>
    <cellStyle name="20% - Accent1 3 2 7 2" xfId="965"/>
    <cellStyle name="20% - Accent1 3 2 7 2 2" xfId="966"/>
    <cellStyle name="20% - Accent1 3 2 7 2 3" xfId="967"/>
    <cellStyle name="20% - Accent1 3 2 7 3" xfId="968"/>
    <cellStyle name="20% - Accent1 3 2 7 4" xfId="969"/>
    <cellStyle name="20% - Accent1 3 2 7 5" xfId="970"/>
    <cellStyle name="20% - Accent1 3 2 7 6" xfId="971"/>
    <cellStyle name="20% - Accent1 3 2 8" xfId="972"/>
    <cellStyle name="20% - Accent1 3 2 8 2" xfId="973"/>
    <cellStyle name="20% - Accent1 3 2 8 2 2" xfId="974"/>
    <cellStyle name="20% - Accent1 3 2 8 2 3" xfId="975"/>
    <cellStyle name="20% - Accent1 3 2 8 3" xfId="976"/>
    <cellStyle name="20% - Accent1 3 2 8 4" xfId="977"/>
    <cellStyle name="20% - Accent1 3 2 8 5" xfId="978"/>
    <cellStyle name="20% - Accent1 3 2 8 6" xfId="979"/>
    <cellStyle name="20% - Accent1 3 2 9" xfId="980"/>
    <cellStyle name="20% - Accent1 3 2 9 2" xfId="981"/>
    <cellStyle name="20% - Accent1 3 2 9 2 2" xfId="982"/>
    <cellStyle name="20% - Accent1 3 2 9 2 3" xfId="983"/>
    <cellStyle name="20% - Accent1 3 2 9 3" xfId="984"/>
    <cellStyle name="20% - Accent1 3 2 9 4" xfId="985"/>
    <cellStyle name="20% - Accent1 3 2 9 5" xfId="986"/>
    <cellStyle name="20% - Accent1 3 2 9 6" xfId="987"/>
    <cellStyle name="20% - Accent1 3 3" xfId="988"/>
    <cellStyle name="20% - Accent1 3 3 10" xfId="989"/>
    <cellStyle name="20% - Accent1 3 3 10 2" xfId="990"/>
    <cellStyle name="20% - Accent1 3 3 10 3" xfId="991"/>
    <cellStyle name="20% - Accent1 3 3 11" xfId="992"/>
    <cellStyle name="20% - Accent1 3 3 12" xfId="993"/>
    <cellStyle name="20% - Accent1 3 3 13" xfId="994"/>
    <cellStyle name="20% - Accent1 3 3 14" xfId="995"/>
    <cellStyle name="20% - Accent1 3 3 2" xfId="996"/>
    <cellStyle name="20% - Accent1 3 3 2 10" xfId="997"/>
    <cellStyle name="20% - Accent1 3 3 2 11" xfId="998"/>
    <cellStyle name="20% - Accent1 3 3 2 12" xfId="999"/>
    <cellStyle name="20% - Accent1 3 3 2 13" xfId="1000"/>
    <cellStyle name="20% - Accent1 3 3 2 2" xfId="1001"/>
    <cellStyle name="20% - Accent1 3 3 2 2 10" xfId="1002"/>
    <cellStyle name="20% - Accent1 3 3 2 2 2" xfId="1003"/>
    <cellStyle name="20% - Accent1 3 3 2 2 2 2" xfId="1004"/>
    <cellStyle name="20% - Accent1 3 3 2 2 2 2 2" xfId="1005"/>
    <cellStyle name="20% - Accent1 3 3 2 2 2 2 2 2" xfId="1006"/>
    <cellStyle name="20% - Accent1 3 3 2 2 2 2 2 3" xfId="1007"/>
    <cellStyle name="20% - Accent1 3 3 2 2 2 2 3" xfId="1008"/>
    <cellStyle name="20% - Accent1 3 3 2 2 2 2 4" xfId="1009"/>
    <cellStyle name="20% - Accent1 3 3 2 2 2 2 5" xfId="1010"/>
    <cellStyle name="20% - Accent1 3 3 2 2 2 2 6" xfId="1011"/>
    <cellStyle name="20% - Accent1 3 3 2 2 2 3" xfId="1012"/>
    <cellStyle name="20% - Accent1 3 3 2 2 2 3 2" xfId="1013"/>
    <cellStyle name="20% - Accent1 3 3 2 2 2 3 2 2" xfId="1014"/>
    <cellStyle name="20% - Accent1 3 3 2 2 2 3 2 3" xfId="1015"/>
    <cellStyle name="20% - Accent1 3 3 2 2 2 3 3" xfId="1016"/>
    <cellStyle name="20% - Accent1 3 3 2 2 2 3 4" xfId="1017"/>
    <cellStyle name="20% - Accent1 3 3 2 2 2 3 5" xfId="1018"/>
    <cellStyle name="20% - Accent1 3 3 2 2 2 3 6" xfId="1019"/>
    <cellStyle name="20% - Accent1 3 3 2 2 2 4" xfId="1020"/>
    <cellStyle name="20% - Accent1 3 3 2 2 2 4 2" xfId="1021"/>
    <cellStyle name="20% - Accent1 3 3 2 2 2 4 3" xfId="1022"/>
    <cellStyle name="20% - Accent1 3 3 2 2 2 5" xfId="1023"/>
    <cellStyle name="20% - Accent1 3 3 2 2 2 6" xfId="1024"/>
    <cellStyle name="20% - Accent1 3 3 2 2 2 7" xfId="1025"/>
    <cellStyle name="20% - Accent1 3 3 2 2 2 8" xfId="1026"/>
    <cellStyle name="20% - Accent1 3 3 2 2 3" xfId="1027"/>
    <cellStyle name="20% - Accent1 3 3 2 2 3 2" xfId="1028"/>
    <cellStyle name="20% - Accent1 3 3 2 2 3 2 2" xfId="1029"/>
    <cellStyle name="20% - Accent1 3 3 2 2 3 2 2 2" xfId="1030"/>
    <cellStyle name="20% - Accent1 3 3 2 2 3 2 2 3" xfId="1031"/>
    <cellStyle name="20% - Accent1 3 3 2 2 3 2 3" xfId="1032"/>
    <cellStyle name="20% - Accent1 3 3 2 2 3 2 4" xfId="1033"/>
    <cellStyle name="20% - Accent1 3 3 2 2 3 2 5" xfId="1034"/>
    <cellStyle name="20% - Accent1 3 3 2 2 3 2 6" xfId="1035"/>
    <cellStyle name="20% - Accent1 3 3 2 2 3 3" xfId="1036"/>
    <cellStyle name="20% - Accent1 3 3 2 2 3 3 2" xfId="1037"/>
    <cellStyle name="20% - Accent1 3 3 2 2 3 3 3" xfId="1038"/>
    <cellStyle name="20% - Accent1 3 3 2 2 3 4" xfId="1039"/>
    <cellStyle name="20% - Accent1 3 3 2 2 3 5" xfId="1040"/>
    <cellStyle name="20% - Accent1 3 3 2 2 3 6" xfId="1041"/>
    <cellStyle name="20% - Accent1 3 3 2 2 3 7" xfId="1042"/>
    <cellStyle name="20% - Accent1 3 3 2 2 4" xfId="1043"/>
    <cellStyle name="20% - Accent1 3 3 2 2 4 2" xfId="1044"/>
    <cellStyle name="20% - Accent1 3 3 2 2 4 2 2" xfId="1045"/>
    <cellStyle name="20% - Accent1 3 3 2 2 4 2 3" xfId="1046"/>
    <cellStyle name="20% - Accent1 3 3 2 2 4 3" xfId="1047"/>
    <cellStyle name="20% - Accent1 3 3 2 2 4 4" xfId="1048"/>
    <cellStyle name="20% - Accent1 3 3 2 2 4 5" xfId="1049"/>
    <cellStyle name="20% - Accent1 3 3 2 2 4 6" xfId="1050"/>
    <cellStyle name="20% - Accent1 3 3 2 2 5" xfId="1051"/>
    <cellStyle name="20% - Accent1 3 3 2 2 5 2" xfId="1052"/>
    <cellStyle name="20% - Accent1 3 3 2 2 5 2 2" xfId="1053"/>
    <cellStyle name="20% - Accent1 3 3 2 2 5 2 3" xfId="1054"/>
    <cellStyle name="20% - Accent1 3 3 2 2 5 3" xfId="1055"/>
    <cellStyle name="20% - Accent1 3 3 2 2 5 4" xfId="1056"/>
    <cellStyle name="20% - Accent1 3 3 2 2 5 5" xfId="1057"/>
    <cellStyle name="20% - Accent1 3 3 2 2 5 6" xfId="1058"/>
    <cellStyle name="20% - Accent1 3 3 2 2 6" xfId="1059"/>
    <cellStyle name="20% - Accent1 3 3 2 2 6 2" xfId="1060"/>
    <cellStyle name="20% - Accent1 3 3 2 2 6 3" xfId="1061"/>
    <cellStyle name="20% - Accent1 3 3 2 2 7" xfId="1062"/>
    <cellStyle name="20% - Accent1 3 3 2 2 8" xfId="1063"/>
    <cellStyle name="20% - Accent1 3 3 2 2 9" xfId="1064"/>
    <cellStyle name="20% - Accent1 3 3 2 3" xfId="1065"/>
    <cellStyle name="20% - Accent1 3 3 2 3 2" xfId="1066"/>
    <cellStyle name="20% - Accent1 3 3 2 3 2 2" xfId="1067"/>
    <cellStyle name="20% - Accent1 3 3 2 3 2 2 2" xfId="1068"/>
    <cellStyle name="20% - Accent1 3 3 2 3 2 2 2 2" xfId="1069"/>
    <cellStyle name="20% - Accent1 3 3 2 3 2 2 2 3" xfId="1070"/>
    <cellStyle name="20% - Accent1 3 3 2 3 2 2 3" xfId="1071"/>
    <cellStyle name="20% - Accent1 3 3 2 3 2 2 4" xfId="1072"/>
    <cellStyle name="20% - Accent1 3 3 2 3 2 2 5" xfId="1073"/>
    <cellStyle name="20% - Accent1 3 3 2 3 2 2 6" xfId="1074"/>
    <cellStyle name="20% - Accent1 3 3 2 3 2 3" xfId="1075"/>
    <cellStyle name="20% - Accent1 3 3 2 3 2 3 2" xfId="1076"/>
    <cellStyle name="20% - Accent1 3 3 2 3 2 3 3" xfId="1077"/>
    <cellStyle name="20% - Accent1 3 3 2 3 2 4" xfId="1078"/>
    <cellStyle name="20% - Accent1 3 3 2 3 2 5" xfId="1079"/>
    <cellStyle name="20% - Accent1 3 3 2 3 2 6" xfId="1080"/>
    <cellStyle name="20% - Accent1 3 3 2 3 2 7" xfId="1081"/>
    <cellStyle name="20% - Accent1 3 3 2 3 3" xfId="1082"/>
    <cellStyle name="20% - Accent1 3 3 2 3 3 2" xfId="1083"/>
    <cellStyle name="20% - Accent1 3 3 2 3 3 2 2" xfId="1084"/>
    <cellStyle name="20% - Accent1 3 3 2 3 3 2 3" xfId="1085"/>
    <cellStyle name="20% - Accent1 3 3 2 3 3 3" xfId="1086"/>
    <cellStyle name="20% - Accent1 3 3 2 3 3 4" xfId="1087"/>
    <cellStyle name="20% - Accent1 3 3 2 3 3 5" xfId="1088"/>
    <cellStyle name="20% - Accent1 3 3 2 3 3 6" xfId="1089"/>
    <cellStyle name="20% - Accent1 3 3 2 3 4" xfId="1090"/>
    <cellStyle name="20% - Accent1 3 3 2 3 4 2" xfId="1091"/>
    <cellStyle name="20% - Accent1 3 3 2 3 4 2 2" xfId="1092"/>
    <cellStyle name="20% - Accent1 3 3 2 3 4 2 3" xfId="1093"/>
    <cellStyle name="20% - Accent1 3 3 2 3 4 3" xfId="1094"/>
    <cellStyle name="20% - Accent1 3 3 2 3 4 4" xfId="1095"/>
    <cellStyle name="20% - Accent1 3 3 2 3 4 5" xfId="1096"/>
    <cellStyle name="20% - Accent1 3 3 2 3 4 6" xfId="1097"/>
    <cellStyle name="20% - Accent1 3 3 2 3 5" xfId="1098"/>
    <cellStyle name="20% - Accent1 3 3 2 3 5 2" xfId="1099"/>
    <cellStyle name="20% - Accent1 3 3 2 3 5 3" xfId="1100"/>
    <cellStyle name="20% - Accent1 3 3 2 3 6" xfId="1101"/>
    <cellStyle name="20% - Accent1 3 3 2 3 7" xfId="1102"/>
    <cellStyle name="20% - Accent1 3 3 2 3 8" xfId="1103"/>
    <cellStyle name="20% - Accent1 3 3 2 3 9" xfId="1104"/>
    <cellStyle name="20% - Accent1 3 3 2 4" xfId="1105"/>
    <cellStyle name="20% - Accent1 3 3 2 4 2" xfId="1106"/>
    <cellStyle name="20% - Accent1 3 3 2 4 2 2" xfId="1107"/>
    <cellStyle name="20% - Accent1 3 3 2 4 2 2 2" xfId="1108"/>
    <cellStyle name="20% - Accent1 3 3 2 4 2 2 3" xfId="1109"/>
    <cellStyle name="20% - Accent1 3 3 2 4 2 3" xfId="1110"/>
    <cellStyle name="20% - Accent1 3 3 2 4 2 4" xfId="1111"/>
    <cellStyle name="20% - Accent1 3 3 2 4 2 5" xfId="1112"/>
    <cellStyle name="20% - Accent1 3 3 2 4 2 6" xfId="1113"/>
    <cellStyle name="20% - Accent1 3 3 2 4 3" xfId="1114"/>
    <cellStyle name="20% - Accent1 3 3 2 4 3 2" xfId="1115"/>
    <cellStyle name="20% - Accent1 3 3 2 4 3 3" xfId="1116"/>
    <cellStyle name="20% - Accent1 3 3 2 4 4" xfId="1117"/>
    <cellStyle name="20% - Accent1 3 3 2 4 5" xfId="1118"/>
    <cellStyle name="20% - Accent1 3 3 2 4 6" xfId="1119"/>
    <cellStyle name="20% - Accent1 3 3 2 4 7" xfId="1120"/>
    <cellStyle name="20% - Accent1 3 3 2 5" xfId="1121"/>
    <cellStyle name="20% - Accent1 3 3 2 5 2" xfId="1122"/>
    <cellStyle name="20% - Accent1 3 3 2 5 2 2" xfId="1123"/>
    <cellStyle name="20% - Accent1 3 3 2 5 2 3" xfId="1124"/>
    <cellStyle name="20% - Accent1 3 3 2 5 3" xfId="1125"/>
    <cellStyle name="20% - Accent1 3 3 2 5 4" xfId="1126"/>
    <cellStyle name="20% - Accent1 3 3 2 5 5" xfId="1127"/>
    <cellStyle name="20% - Accent1 3 3 2 5 6" xfId="1128"/>
    <cellStyle name="20% - Accent1 3 3 2 6" xfId="1129"/>
    <cellStyle name="20% - Accent1 3 3 2 6 2" xfId="1130"/>
    <cellStyle name="20% - Accent1 3 3 2 6 2 2" xfId="1131"/>
    <cellStyle name="20% - Accent1 3 3 2 6 2 3" xfId="1132"/>
    <cellStyle name="20% - Accent1 3 3 2 6 3" xfId="1133"/>
    <cellStyle name="20% - Accent1 3 3 2 6 4" xfId="1134"/>
    <cellStyle name="20% - Accent1 3 3 2 6 5" xfId="1135"/>
    <cellStyle name="20% - Accent1 3 3 2 6 6" xfId="1136"/>
    <cellStyle name="20% - Accent1 3 3 2 7" xfId="1137"/>
    <cellStyle name="20% - Accent1 3 3 2 7 2" xfId="1138"/>
    <cellStyle name="20% - Accent1 3 3 2 7 2 2" xfId="1139"/>
    <cellStyle name="20% - Accent1 3 3 2 7 2 3" xfId="1140"/>
    <cellStyle name="20% - Accent1 3 3 2 7 3" xfId="1141"/>
    <cellStyle name="20% - Accent1 3 3 2 7 4" xfId="1142"/>
    <cellStyle name="20% - Accent1 3 3 2 7 5" xfId="1143"/>
    <cellStyle name="20% - Accent1 3 3 2 7 6" xfId="1144"/>
    <cellStyle name="20% - Accent1 3 3 2 8" xfId="1145"/>
    <cellStyle name="20% - Accent1 3 3 2 8 2" xfId="1146"/>
    <cellStyle name="20% - Accent1 3 3 2 8 2 2" xfId="1147"/>
    <cellStyle name="20% - Accent1 3 3 2 8 2 3" xfId="1148"/>
    <cellStyle name="20% - Accent1 3 3 2 8 3" xfId="1149"/>
    <cellStyle name="20% - Accent1 3 3 2 8 4" xfId="1150"/>
    <cellStyle name="20% - Accent1 3 3 2 8 5" xfId="1151"/>
    <cellStyle name="20% - Accent1 3 3 2 8 6" xfId="1152"/>
    <cellStyle name="20% - Accent1 3 3 2 9" xfId="1153"/>
    <cellStyle name="20% - Accent1 3 3 2 9 2" xfId="1154"/>
    <cellStyle name="20% - Accent1 3 3 2 9 3" xfId="1155"/>
    <cellStyle name="20% - Accent1 3 3 3" xfId="1156"/>
    <cellStyle name="20% - Accent1 3 3 3 10" xfId="1157"/>
    <cellStyle name="20% - Accent1 3 3 3 2" xfId="1158"/>
    <cellStyle name="20% - Accent1 3 3 3 2 2" xfId="1159"/>
    <cellStyle name="20% - Accent1 3 3 3 2 2 2" xfId="1160"/>
    <cellStyle name="20% - Accent1 3 3 3 2 2 2 2" xfId="1161"/>
    <cellStyle name="20% - Accent1 3 3 3 2 2 2 3" xfId="1162"/>
    <cellStyle name="20% - Accent1 3 3 3 2 2 3" xfId="1163"/>
    <cellStyle name="20% - Accent1 3 3 3 2 2 4" xfId="1164"/>
    <cellStyle name="20% - Accent1 3 3 3 2 2 5" xfId="1165"/>
    <cellStyle name="20% - Accent1 3 3 3 2 2 6" xfId="1166"/>
    <cellStyle name="20% - Accent1 3 3 3 2 3" xfId="1167"/>
    <cellStyle name="20% - Accent1 3 3 3 2 3 2" xfId="1168"/>
    <cellStyle name="20% - Accent1 3 3 3 2 3 2 2" xfId="1169"/>
    <cellStyle name="20% - Accent1 3 3 3 2 3 2 3" xfId="1170"/>
    <cellStyle name="20% - Accent1 3 3 3 2 3 3" xfId="1171"/>
    <cellStyle name="20% - Accent1 3 3 3 2 3 4" xfId="1172"/>
    <cellStyle name="20% - Accent1 3 3 3 2 3 5" xfId="1173"/>
    <cellStyle name="20% - Accent1 3 3 3 2 3 6" xfId="1174"/>
    <cellStyle name="20% - Accent1 3 3 3 2 4" xfId="1175"/>
    <cellStyle name="20% - Accent1 3 3 3 2 4 2" xfId="1176"/>
    <cellStyle name="20% - Accent1 3 3 3 2 4 3" xfId="1177"/>
    <cellStyle name="20% - Accent1 3 3 3 2 5" xfId="1178"/>
    <cellStyle name="20% - Accent1 3 3 3 2 6" xfId="1179"/>
    <cellStyle name="20% - Accent1 3 3 3 2 7" xfId="1180"/>
    <cellStyle name="20% - Accent1 3 3 3 2 8" xfId="1181"/>
    <cellStyle name="20% - Accent1 3 3 3 3" xfId="1182"/>
    <cellStyle name="20% - Accent1 3 3 3 3 2" xfId="1183"/>
    <cellStyle name="20% - Accent1 3 3 3 3 2 2" xfId="1184"/>
    <cellStyle name="20% - Accent1 3 3 3 3 2 2 2" xfId="1185"/>
    <cellStyle name="20% - Accent1 3 3 3 3 2 2 3" xfId="1186"/>
    <cellStyle name="20% - Accent1 3 3 3 3 2 3" xfId="1187"/>
    <cellStyle name="20% - Accent1 3 3 3 3 2 4" xfId="1188"/>
    <cellStyle name="20% - Accent1 3 3 3 3 2 5" xfId="1189"/>
    <cellStyle name="20% - Accent1 3 3 3 3 2 6" xfId="1190"/>
    <cellStyle name="20% - Accent1 3 3 3 3 3" xfId="1191"/>
    <cellStyle name="20% - Accent1 3 3 3 3 3 2" xfId="1192"/>
    <cellStyle name="20% - Accent1 3 3 3 3 3 3" xfId="1193"/>
    <cellStyle name="20% - Accent1 3 3 3 3 4" xfId="1194"/>
    <cellStyle name="20% - Accent1 3 3 3 3 5" xfId="1195"/>
    <cellStyle name="20% - Accent1 3 3 3 3 6" xfId="1196"/>
    <cellStyle name="20% - Accent1 3 3 3 3 7" xfId="1197"/>
    <cellStyle name="20% - Accent1 3 3 3 4" xfId="1198"/>
    <cellStyle name="20% - Accent1 3 3 3 4 2" xfId="1199"/>
    <cellStyle name="20% - Accent1 3 3 3 4 2 2" xfId="1200"/>
    <cellStyle name="20% - Accent1 3 3 3 4 2 3" xfId="1201"/>
    <cellStyle name="20% - Accent1 3 3 3 4 3" xfId="1202"/>
    <cellStyle name="20% - Accent1 3 3 3 4 4" xfId="1203"/>
    <cellStyle name="20% - Accent1 3 3 3 4 5" xfId="1204"/>
    <cellStyle name="20% - Accent1 3 3 3 4 6" xfId="1205"/>
    <cellStyle name="20% - Accent1 3 3 3 5" xfId="1206"/>
    <cellStyle name="20% - Accent1 3 3 3 5 2" xfId="1207"/>
    <cellStyle name="20% - Accent1 3 3 3 5 2 2" xfId="1208"/>
    <cellStyle name="20% - Accent1 3 3 3 5 2 3" xfId="1209"/>
    <cellStyle name="20% - Accent1 3 3 3 5 3" xfId="1210"/>
    <cellStyle name="20% - Accent1 3 3 3 5 4" xfId="1211"/>
    <cellStyle name="20% - Accent1 3 3 3 5 5" xfId="1212"/>
    <cellStyle name="20% - Accent1 3 3 3 5 6" xfId="1213"/>
    <cellStyle name="20% - Accent1 3 3 3 6" xfId="1214"/>
    <cellStyle name="20% - Accent1 3 3 3 6 2" xfId="1215"/>
    <cellStyle name="20% - Accent1 3 3 3 6 3" xfId="1216"/>
    <cellStyle name="20% - Accent1 3 3 3 7" xfId="1217"/>
    <cellStyle name="20% - Accent1 3 3 3 8" xfId="1218"/>
    <cellStyle name="20% - Accent1 3 3 3 9" xfId="1219"/>
    <cellStyle name="20% - Accent1 3 3 4" xfId="1220"/>
    <cellStyle name="20% - Accent1 3 3 4 2" xfId="1221"/>
    <cellStyle name="20% - Accent1 3 3 4 2 2" xfId="1222"/>
    <cellStyle name="20% - Accent1 3 3 4 2 2 2" xfId="1223"/>
    <cellStyle name="20% - Accent1 3 3 4 2 2 2 2" xfId="1224"/>
    <cellStyle name="20% - Accent1 3 3 4 2 2 2 3" xfId="1225"/>
    <cellStyle name="20% - Accent1 3 3 4 2 2 3" xfId="1226"/>
    <cellStyle name="20% - Accent1 3 3 4 2 2 4" xfId="1227"/>
    <cellStyle name="20% - Accent1 3 3 4 2 2 5" xfId="1228"/>
    <cellStyle name="20% - Accent1 3 3 4 2 2 6" xfId="1229"/>
    <cellStyle name="20% - Accent1 3 3 4 2 3" xfId="1230"/>
    <cellStyle name="20% - Accent1 3 3 4 2 3 2" xfId="1231"/>
    <cellStyle name="20% - Accent1 3 3 4 2 3 3" xfId="1232"/>
    <cellStyle name="20% - Accent1 3 3 4 2 4" xfId="1233"/>
    <cellStyle name="20% - Accent1 3 3 4 2 5" xfId="1234"/>
    <cellStyle name="20% - Accent1 3 3 4 2 6" xfId="1235"/>
    <cellStyle name="20% - Accent1 3 3 4 2 7" xfId="1236"/>
    <cellStyle name="20% - Accent1 3 3 4 3" xfId="1237"/>
    <cellStyle name="20% - Accent1 3 3 4 3 2" xfId="1238"/>
    <cellStyle name="20% - Accent1 3 3 4 3 2 2" xfId="1239"/>
    <cellStyle name="20% - Accent1 3 3 4 3 2 3" xfId="1240"/>
    <cellStyle name="20% - Accent1 3 3 4 3 3" xfId="1241"/>
    <cellStyle name="20% - Accent1 3 3 4 3 4" xfId="1242"/>
    <cellStyle name="20% - Accent1 3 3 4 3 5" xfId="1243"/>
    <cellStyle name="20% - Accent1 3 3 4 3 6" xfId="1244"/>
    <cellStyle name="20% - Accent1 3 3 4 4" xfId="1245"/>
    <cellStyle name="20% - Accent1 3 3 4 4 2" xfId="1246"/>
    <cellStyle name="20% - Accent1 3 3 4 4 2 2" xfId="1247"/>
    <cellStyle name="20% - Accent1 3 3 4 4 2 3" xfId="1248"/>
    <cellStyle name="20% - Accent1 3 3 4 4 3" xfId="1249"/>
    <cellStyle name="20% - Accent1 3 3 4 4 4" xfId="1250"/>
    <cellStyle name="20% - Accent1 3 3 4 4 5" xfId="1251"/>
    <cellStyle name="20% - Accent1 3 3 4 4 6" xfId="1252"/>
    <cellStyle name="20% - Accent1 3 3 4 5" xfId="1253"/>
    <cellStyle name="20% - Accent1 3 3 4 5 2" xfId="1254"/>
    <cellStyle name="20% - Accent1 3 3 4 5 3" xfId="1255"/>
    <cellStyle name="20% - Accent1 3 3 4 6" xfId="1256"/>
    <cellStyle name="20% - Accent1 3 3 4 7" xfId="1257"/>
    <cellStyle name="20% - Accent1 3 3 4 8" xfId="1258"/>
    <cellStyle name="20% - Accent1 3 3 4 9" xfId="1259"/>
    <cellStyle name="20% - Accent1 3 3 5" xfId="1260"/>
    <cellStyle name="20% - Accent1 3 3 5 2" xfId="1261"/>
    <cellStyle name="20% - Accent1 3 3 5 2 2" xfId="1262"/>
    <cellStyle name="20% - Accent1 3 3 5 2 2 2" xfId="1263"/>
    <cellStyle name="20% - Accent1 3 3 5 2 2 3" xfId="1264"/>
    <cellStyle name="20% - Accent1 3 3 5 2 3" xfId="1265"/>
    <cellStyle name="20% - Accent1 3 3 5 2 4" xfId="1266"/>
    <cellStyle name="20% - Accent1 3 3 5 2 5" xfId="1267"/>
    <cellStyle name="20% - Accent1 3 3 5 2 6" xfId="1268"/>
    <cellStyle name="20% - Accent1 3 3 5 3" xfId="1269"/>
    <cellStyle name="20% - Accent1 3 3 5 3 2" xfId="1270"/>
    <cellStyle name="20% - Accent1 3 3 5 3 3" xfId="1271"/>
    <cellStyle name="20% - Accent1 3 3 5 4" xfId="1272"/>
    <cellStyle name="20% - Accent1 3 3 5 5" xfId="1273"/>
    <cellStyle name="20% - Accent1 3 3 5 6" xfId="1274"/>
    <cellStyle name="20% - Accent1 3 3 5 7" xfId="1275"/>
    <cellStyle name="20% - Accent1 3 3 6" xfId="1276"/>
    <cellStyle name="20% - Accent1 3 3 6 2" xfId="1277"/>
    <cellStyle name="20% - Accent1 3 3 6 2 2" xfId="1278"/>
    <cellStyle name="20% - Accent1 3 3 6 2 3" xfId="1279"/>
    <cellStyle name="20% - Accent1 3 3 6 3" xfId="1280"/>
    <cellStyle name="20% - Accent1 3 3 6 4" xfId="1281"/>
    <cellStyle name="20% - Accent1 3 3 6 5" xfId="1282"/>
    <cellStyle name="20% - Accent1 3 3 6 6" xfId="1283"/>
    <cellStyle name="20% - Accent1 3 3 7" xfId="1284"/>
    <cellStyle name="20% - Accent1 3 3 7 2" xfId="1285"/>
    <cellStyle name="20% - Accent1 3 3 7 2 2" xfId="1286"/>
    <cellStyle name="20% - Accent1 3 3 7 2 3" xfId="1287"/>
    <cellStyle name="20% - Accent1 3 3 7 3" xfId="1288"/>
    <cellStyle name="20% - Accent1 3 3 7 4" xfId="1289"/>
    <cellStyle name="20% - Accent1 3 3 7 5" xfId="1290"/>
    <cellStyle name="20% - Accent1 3 3 7 6" xfId="1291"/>
    <cellStyle name="20% - Accent1 3 3 8" xfId="1292"/>
    <cellStyle name="20% - Accent1 3 3 8 2" xfId="1293"/>
    <cellStyle name="20% - Accent1 3 3 8 2 2" xfId="1294"/>
    <cellStyle name="20% - Accent1 3 3 8 2 3" xfId="1295"/>
    <cellStyle name="20% - Accent1 3 3 8 3" xfId="1296"/>
    <cellStyle name="20% - Accent1 3 3 8 4" xfId="1297"/>
    <cellStyle name="20% - Accent1 3 3 8 5" xfId="1298"/>
    <cellStyle name="20% - Accent1 3 3 8 6" xfId="1299"/>
    <cellStyle name="20% - Accent1 3 3 9" xfId="1300"/>
    <cellStyle name="20% - Accent1 3 3 9 2" xfId="1301"/>
    <cellStyle name="20% - Accent1 3 3 9 2 2" xfId="1302"/>
    <cellStyle name="20% - Accent1 3 3 9 2 3" xfId="1303"/>
    <cellStyle name="20% - Accent1 3 3 9 3" xfId="1304"/>
    <cellStyle name="20% - Accent1 3 3 9 4" xfId="1305"/>
    <cellStyle name="20% - Accent1 3 3 9 5" xfId="1306"/>
    <cellStyle name="20% - Accent1 3 3 9 6" xfId="1307"/>
    <cellStyle name="20% - Accent1 3 4" xfId="1308"/>
    <cellStyle name="20% - Accent1 3 4 10" xfId="1309"/>
    <cellStyle name="20% - Accent1 3 4 11" xfId="1310"/>
    <cellStyle name="20% - Accent1 3 4 12" xfId="1311"/>
    <cellStyle name="20% - Accent1 3 4 13" xfId="1312"/>
    <cellStyle name="20% - Accent1 3 4 2" xfId="1313"/>
    <cellStyle name="20% - Accent1 3 4 2 10" xfId="1314"/>
    <cellStyle name="20% - Accent1 3 4 2 2" xfId="1315"/>
    <cellStyle name="20% - Accent1 3 4 2 2 2" xfId="1316"/>
    <cellStyle name="20% - Accent1 3 4 2 2 2 2" xfId="1317"/>
    <cellStyle name="20% - Accent1 3 4 2 2 2 2 2" xfId="1318"/>
    <cellStyle name="20% - Accent1 3 4 2 2 2 2 3" xfId="1319"/>
    <cellStyle name="20% - Accent1 3 4 2 2 2 3" xfId="1320"/>
    <cellStyle name="20% - Accent1 3 4 2 2 2 4" xfId="1321"/>
    <cellStyle name="20% - Accent1 3 4 2 2 2 5" xfId="1322"/>
    <cellStyle name="20% - Accent1 3 4 2 2 2 6" xfId="1323"/>
    <cellStyle name="20% - Accent1 3 4 2 2 3" xfId="1324"/>
    <cellStyle name="20% - Accent1 3 4 2 2 3 2" xfId="1325"/>
    <cellStyle name="20% - Accent1 3 4 2 2 3 2 2" xfId="1326"/>
    <cellStyle name="20% - Accent1 3 4 2 2 3 2 3" xfId="1327"/>
    <cellStyle name="20% - Accent1 3 4 2 2 3 3" xfId="1328"/>
    <cellStyle name="20% - Accent1 3 4 2 2 3 4" xfId="1329"/>
    <cellStyle name="20% - Accent1 3 4 2 2 3 5" xfId="1330"/>
    <cellStyle name="20% - Accent1 3 4 2 2 3 6" xfId="1331"/>
    <cellStyle name="20% - Accent1 3 4 2 2 4" xfId="1332"/>
    <cellStyle name="20% - Accent1 3 4 2 2 4 2" xfId="1333"/>
    <cellStyle name="20% - Accent1 3 4 2 2 4 3" xfId="1334"/>
    <cellStyle name="20% - Accent1 3 4 2 2 5" xfId="1335"/>
    <cellStyle name="20% - Accent1 3 4 2 2 6" xfId="1336"/>
    <cellStyle name="20% - Accent1 3 4 2 2 7" xfId="1337"/>
    <cellStyle name="20% - Accent1 3 4 2 2 8" xfId="1338"/>
    <cellStyle name="20% - Accent1 3 4 2 3" xfId="1339"/>
    <cellStyle name="20% - Accent1 3 4 2 3 2" xfId="1340"/>
    <cellStyle name="20% - Accent1 3 4 2 3 2 2" xfId="1341"/>
    <cellStyle name="20% - Accent1 3 4 2 3 2 2 2" xfId="1342"/>
    <cellStyle name="20% - Accent1 3 4 2 3 2 2 3" xfId="1343"/>
    <cellStyle name="20% - Accent1 3 4 2 3 2 3" xfId="1344"/>
    <cellStyle name="20% - Accent1 3 4 2 3 2 4" xfId="1345"/>
    <cellStyle name="20% - Accent1 3 4 2 3 2 5" xfId="1346"/>
    <cellStyle name="20% - Accent1 3 4 2 3 2 6" xfId="1347"/>
    <cellStyle name="20% - Accent1 3 4 2 3 3" xfId="1348"/>
    <cellStyle name="20% - Accent1 3 4 2 3 3 2" xfId="1349"/>
    <cellStyle name="20% - Accent1 3 4 2 3 3 3" xfId="1350"/>
    <cellStyle name="20% - Accent1 3 4 2 3 4" xfId="1351"/>
    <cellStyle name="20% - Accent1 3 4 2 3 5" xfId="1352"/>
    <cellStyle name="20% - Accent1 3 4 2 3 6" xfId="1353"/>
    <cellStyle name="20% - Accent1 3 4 2 3 7" xfId="1354"/>
    <cellStyle name="20% - Accent1 3 4 2 4" xfId="1355"/>
    <cellStyle name="20% - Accent1 3 4 2 4 2" xfId="1356"/>
    <cellStyle name="20% - Accent1 3 4 2 4 2 2" xfId="1357"/>
    <cellStyle name="20% - Accent1 3 4 2 4 2 3" xfId="1358"/>
    <cellStyle name="20% - Accent1 3 4 2 4 3" xfId="1359"/>
    <cellStyle name="20% - Accent1 3 4 2 4 4" xfId="1360"/>
    <cellStyle name="20% - Accent1 3 4 2 4 5" xfId="1361"/>
    <cellStyle name="20% - Accent1 3 4 2 4 6" xfId="1362"/>
    <cellStyle name="20% - Accent1 3 4 2 5" xfId="1363"/>
    <cellStyle name="20% - Accent1 3 4 2 5 2" xfId="1364"/>
    <cellStyle name="20% - Accent1 3 4 2 5 2 2" xfId="1365"/>
    <cellStyle name="20% - Accent1 3 4 2 5 2 3" xfId="1366"/>
    <cellStyle name="20% - Accent1 3 4 2 5 3" xfId="1367"/>
    <cellStyle name="20% - Accent1 3 4 2 5 4" xfId="1368"/>
    <cellStyle name="20% - Accent1 3 4 2 5 5" xfId="1369"/>
    <cellStyle name="20% - Accent1 3 4 2 5 6" xfId="1370"/>
    <cellStyle name="20% - Accent1 3 4 2 6" xfId="1371"/>
    <cellStyle name="20% - Accent1 3 4 2 6 2" xfId="1372"/>
    <cellStyle name="20% - Accent1 3 4 2 6 3" xfId="1373"/>
    <cellStyle name="20% - Accent1 3 4 2 7" xfId="1374"/>
    <cellStyle name="20% - Accent1 3 4 2 8" xfId="1375"/>
    <cellStyle name="20% - Accent1 3 4 2 9" xfId="1376"/>
    <cellStyle name="20% - Accent1 3 4 3" xfId="1377"/>
    <cellStyle name="20% - Accent1 3 4 3 2" xfId="1378"/>
    <cellStyle name="20% - Accent1 3 4 3 2 2" xfId="1379"/>
    <cellStyle name="20% - Accent1 3 4 3 2 2 2" xfId="1380"/>
    <cellStyle name="20% - Accent1 3 4 3 2 2 2 2" xfId="1381"/>
    <cellStyle name="20% - Accent1 3 4 3 2 2 2 3" xfId="1382"/>
    <cellStyle name="20% - Accent1 3 4 3 2 2 3" xfId="1383"/>
    <cellStyle name="20% - Accent1 3 4 3 2 2 4" xfId="1384"/>
    <cellStyle name="20% - Accent1 3 4 3 2 2 5" xfId="1385"/>
    <cellStyle name="20% - Accent1 3 4 3 2 2 6" xfId="1386"/>
    <cellStyle name="20% - Accent1 3 4 3 2 3" xfId="1387"/>
    <cellStyle name="20% - Accent1 3 4 3 2 3 2" xfId="1388"/>
    <cellStyle name="20% - Accent1 3 4 3 2 3 3" xfId="1389"/>
    <cellStyle name="20% - Accent1 3 4 3 2 4" xfId="1390"/>
    <cellStyle name="20% - Accent1 3 4 3 2 5" xfId="1391"/>
    <cellStyle name="20% - Accent1 3 4 3 2 6" xfId="1392"/>
    <cellStyle name="20% - Accent1 3 4 3 2 7" xfId="1393"/>
    <cellStyle name="20% - Accent1 3 4 3 3" xfId="1394"/>
    <cellStyle name="20% - Accent1 3 4 3 3 2" xfId="1395"/>
    <cellStyle name="20% - Accent1 3 4 3 3 2 2" xfId="1396"/>
    <cellStyle name="20% - Accent1 3 4 3 3 2 3" xfId="1397"/>
    <cellStyle name="20% - Accent1 3 4 3 3 3" xfId="1398"/>
    <cellStyle name="20% - Accent1 3 4 3 3 4" xfId="1399"/>
    <cellStyle name="20% - Accent1 3 4 3 3 5" xfId="1400"/>
    <cellStyle name="20% - Accent1 3 4 3 3 6" xfId="1401"/>
    <cellStyle name="20% - Accent1 3 4 3 4" xfId="1402"/>
    <cellStyle name="20% - Accent1 3 4 3 4 2" xfId="1403"/>
    <cellStyle name="20% - Accent1 3 4 3 4 2 2" xfId="1404"/>
    <cellStyle name="20% - Accent1 3 4 3 4 2 3" xfId="1405"/>
    <cellStyle name="20% - Accent1 3 4 3 4 3" xfId="1406"/>
    <cellStyle name="20% - Accent1 3 4 3 4 4" xfId="1407"/>
    <cellStyle name="20% - Accent1 3 4 3 4 5" xfId="1408"/>
    <cellStyle name="20% - Accent1 3 4 3 4 6" xfId="1409"/>
    <cellStyle name="20% - Accent1 3 4 3 5" xfId="1410"/>
    <cellStyle name="20% - Accent1 3 4 3 5 2" xfId="1411"/>
    <cellStyle name="20% - Accent1 3 4 3 5 3" xfId="1412"/>
    <cellStyle name="20% - Accent1 3 4 3 6" xfId="1413"/>
    <cellStyle name="20% - Accent1 3 4 3 7" xfId="1414"/>
    <cellStyle name="20% - Accent1 3 4 3 8" xfId="1415"/>
    <cellStyle name="20% - Accent1 3 4 3 9" xfId="1416"/>
    <cellStyle name="20% - Accent1 3 4 4" xfId="1417"/>
    <cellStyle name="20% - Accent1 3 4 4 2" xfId="1418"/>
    <cellStyle name="20% - Accent1 3 4 4 2 2" xfId="1419"/>
    <cellStyle name="20% - Accent1 3 4 4 2 2 2" xfId="1420"/>
    <cellStyle name="20% - Accent1 3 4 4 2 2 3" xfId="1421"/>
    <cellStyle name="20% - Accent1 3 4 4 2 3" xfId="1422"/>
    <cellStyle name="20% - Accent1 3 4 4 2 4" xfId="1423"/>
    <cellStyle name="20% - Accent1 3 4 4 2 5" xfId="1424"/>
    <cellStyle name="20% - Accent1 3 4 4 2 6" xfId="1425"/>
    <cellStyle name="20% - Accent1 3 4 4 3" xfId="1426"/>
    <cellStyle name="20% - Accent1 3 4 4 3 2" xfId="1427"/>
    <cellStyle name="20% - Accent1 3 4 4 3 3" xfId="1428"/>
    <cellStyle name="20% - Accent1 3 4 4 4" xfId="1429"/>
    <cellStyle name="20% - Accent1 3 4 4 5" xfId="1430"/>
    <cellStyle name="20% - Accent1 3 4 4 6" xfId="1431"/>
    <cellStyle name="20% - Accent1 3 4 4 7" xfId="1432"/>
    <cellStyle name="20% - Accent1 3 4 5" xfId="1433"/>
    <cellStyle name="20% - Accent1 3 4 5 2" xfId="1434"/>
    <cellStyle name="20% - Accent1 3 4 5 2 2" xfId="1435"/>
    <cellStyle name="20% - Accent1 3 4 5 2 3" xfId="1436"/>
    <cellStyle name="20% - Accent1 3 4 5 3" xfId="1437"/>
    <cellStyle name="20% - Accent1 3 4 5 4" xfId="1438"/>
    <cellStyle name="20% - Accent1 3 4 5 5" xfId="1439"/>
    <cellStyle name="20% - Accent1 3 4 5 6" xfId="1440"/>
    <cellStyle name="20% - Accent1 3 4 6" xfId="1441"/>
    <cellStyle name="20% - Accent1 3 4 6 2" xfId="1442"/>
    <cellStyle name="20% - Accent1 3 4 6 2 2" xfId="1443"/>
    <cellStyle name="20% - Accent1 3 4 6 2 3" xfId="1444"/>
    <cellStyle name="20% - Accent1 3 4 6 3" xfId="1445"/>
    <cellStyle name="20% - Accent1 3 4 6 4" xfId="1446"/>
    <cellStyle name="20% - Accent1 3 4 6 5" xfId="1447"/>
    <cellStyle name="20% - Accent1 3 4 6 6" xfId="1448"/>
    <cellStyle name="20% - Accent1 3 4 7" xfId="1449"/>
    <cellStyle name="20% - Accent1 3 4 7 2" xfId="1450"/>
    <cellStyle name="20% - Accent1 3 4 7 2 2" xfId="1451"/>
    <cellStyle name="20% - Accent1 3 4 7 2 3" xfId="1452"/>
    <cellStyle name="20% - Accent1 3 4 7 3" xfId="1453"/>
    <cellStyle name="20% - Accent1 3 4 7 4" xfId="1454"/>
    <cellStyle name="20% - Accent1 3 4 7 5" xfId="1455"/>
    <cellStyle name="20% - Accent1 3 4 7 6" xfId="1456"/>
    <cellStyle name="20% - Accent1 3 4 8" xfId="1457"/>
    <cellStyle name="20% - Accent1 3 4 8 2" xfId="1458"/>
    <cellStyle name="20% - Accent1 3 4 8 2 2" xfId="1459"/>
    <cellStyle name="20% - Accent1 3 4 8 2 3" xfId="1460"/>
    <cellStyle name="20% - Accent1 3 4 8 3" xfId="1461"/>
    <cellStyle name="20% - Accent1 3 4 8 4" xfId="1462"/>
    <cellStyle name="20% - Accent1 3 4 8 5" xfId="1463"/>
    <cellStyle name="20% - Accent1 3 4 8 6" xfId="1464"/>
    <cellStyle name="20% - Accent1 3 4 9" xfId="1465"/>
    <cellStyle name="20% - Accent1 3 4 9 2" xfId="1466"/>
    <cellStyle name="20% - Accent1 3 4 9 3" xfId="1467"/>
    <cellStyle name="20% - Accent1 3 5" xfId="1468"/>
    <cellStyle name="20% - Accent1 3 5 10" xfId="1469"/>
    <cellStyle name="20% - Accent1 3 5 2" xfId="1470"/>
    <cellStyle name="20% - Accent1 3 5 2 2" xfId="1471"/>
    <cellStyle name="20% - Accent1 3 5 2 2 2" xfId="1472"/>
    <cellStyle name="20% - Accent1 3 5 2 2 2 2" xfId="1473"/>
    <cellStyle name="20% - Accent1 3 5 2 2 2 3" xfId="1474"/>
    <cellStyle name="20% - Accent1 3 5 2 2 3" xfId="1475"/>
    <cellStyle name="20% - Accent1 3 5 2 2 4" xfId="1476"/>
    <cellStyle name="20% - Accent1 3 5 2 2 5" xfId="1477"/>
    <cellStyle name="20% - Accent1 3 5 2 2 6" xfId="1478"/>
    <cellStyle name="20% - Accent1 3 5 2 3" xfId="1479"/>
    <cellStyle name="20% - Accent1 3 5 2 3 2" xfId="1480"/>
    <cellStyle name="20% - Accent1 3 5 2 3 2 2" xfId="1481"/>
    <cellStyle name="20% - Accent1 3 5 2 3 2 3" xfId="1482"/>
    <cellStyle name="20% - Accent1 3 5 2 3 3" xfId="1483"/>
    <cellStyle name="20% - Accent1 3 5 2 3 4" xfId="1484"/>
    <cellStyle name="20% - Accent1 3 5 2 3 5" xfId="1485"/>
    <cellStyle name="20% - Accent1 3 5 2 3 6" xfId="1486"/>
    <cellStyle name="20% - Accent1 3 5 2 4" xfId="1487"/>
    <cellStyle name="20% - Accent1 3 5 2 4 2" xfId="1488"/>
    <cellStyle name="20% - Accent1 3 5 2 4 3" xfId="1489"/>
    <cellStyle name="20% - Accent1 3 5 2 5" xfId="1490"/>
    <cellStyle name="20% - Accent1 3 5 2 6" xfId="1491"/>
    <cellStyle name="20% - Accent1 3 5 2 7" xfId="1492"/>
    <cellStyle name="20% - Accent1 3 5 2 8" xfId="1493"/>
    <cellStyle name="20% - Accent1 3 5 3" xfId="1494"/>
    <cellStyle name="20% - Accent1 3 5 3 2" xfId="1495"/>
    <cellStyle name="20% - Accent1 3 5 3 2 2" xfId="1496"/>
    <cellStyle name="20% - Accent1 3 5 3 2 2 2" xfId="1497"/>
    <cellStyle name="20% - Accent1 3 5 3 2 2 3" xfId="1498"/>
    <cellStyle name="20% - Accent1 3 5 3 2 3" xfId="1499"/>
    <cellStyle name="20% - Accent1 3 5 3 2 4" xfId="1500"/>
    <cellStyle name="20% - Accent1 3 5 3 2 5" xfId="1501"/>
    <cellStyle name="20% - Accent1 3 5 3 2 6" xfId="1502"/>
    <cellStyle name="20% - Accent1 3 5 3 3" xfId="1503"/>
    <cellStyle name="20% - Accent1 3 5 3 3 2" xfId="1504"/>
    <cellStyle name="20% - Accent1 3 5 3 3 3" xfId="1505"/>
    <cellStyle name="20% - Accent1 3 5 3 4" xfId="1506"/>
    <cellStyle name="20% - Accent1 3 5 3 5" xfId="1507"/>
    <cellStyle name="20% - Accent1 3 5 3 6" xfId="1508"/>
    <cellStyle name="20% - Accent1 3 5 3 7" xfId="1509"/>
    <cellStyle name="20% - Accent1 3 5 4" xfId="1510"/>
    <cellStyle name="20% - Accent1 3 5 4 2" xfId="1511"/>
    <cellStyle name="20% - Accent1 3 5 4 2 2" xfId="1512"/>
    <cellStyle name="20% - Accent1 3 5 4 2 3" xfId="1513"/>
    <cellStyle name="20% - Accent1 3 5 4 3" xfId="1514"/>
    <cellStyle name="20% - Accent1 3 5 4 4" xfId="1515"/>
    <cellStyle name="20% - Accent1 3 5 4 5" xfId="1516"/>
    <cellStyle name="20% - Accent1 3 5 4 6" xfId="1517"/>
    <cellStyle name="20% - Accent1 3 5 5" xfId="1518"/>
    <cellStyle name="20% - Accent1 3 5 5 2" xfId="1519"/>
    <cellStyle name="20% - Accent1 3 5 5 2 2" xfId="1520"/>
    <cellStyle name="20% - Accent1 3 5 5 2 3" xfId="1521"/>
    <cellStyle name="20% - Accent1 3 5 5 3" xfId="1522"/>
    <cellStyle name="20% - Accent1 3 5 5 4" xfId="1523"/>
    <cellStyle name="20% - Accent1 3 5 5 5" xfId="1524"/>
    <cellStyle name="20% - Accent1 3 5 5 6" xfId="1525"/>
    <cellStyle name="20% - Accent1 3 5 6" xfId="1526"/>
    <cellStyle name="20% - Accent1 3 5 6 2" xfId="1527"/>
    <cellStyle name="20% - Accent1 3 5 6 3" xfId="1528"/>
    <cellStyle name="20% - Accent1 3 5 7" xfId="1529"/>
    <cellStyle name="20% - Accent1 3 5 8" xfId="1530"/>
    <cellStyle name="20% - Accent1 3 5 9" xfId="1531"/>
    <cellStyle name="20% - Accent1 3 6" xfId="1532"/>
    <cellStyle name="20% - Accent1 3 6 2" xfId="1533"/>
    <cellStyle name="20% - Accent1 3 6 2 2" xfId="1534"/>
    <cellStyle name="20% - Accent1 3 6 2 2 2" xfId="1535"/>
    <cellStyle name="20% - Accent1 3 6 2 2 2 2" xfId="1536"/>
    <cellStyle name="20% - Accent1 3 6 2 2 2 3" xfId="1537"/>
    <cellStyle name="20% - Accent1 3 6 2 2 3" xfId="1538"/>
    <cellStyle name="20% - Accent1 3 6 2 2 4" xfId="1539"/>
    <cellStyle name="20% - Accent1 3 6 2 2 5" xfId="1540"/>
    <cellStyle name="20% - Accent1 3 6 2 2 6" xfId="1541"/>
    <cellStyle name="20% - Accent1 3 6 2 3" xfId="1542"/>
    <cellStyle name="20% - Accent1 3 6 2 3 2" xfId="1543"/>
    <cellStyle name="20% - Accent1 3 6 2 3 3" xfId="1544"/>
    <cellStyle name="20% - Accent1 3 6 2 4" xfId="1545"/>
    <cellStyle name="20% - Accent1 3 6 2 5" xfId="1546"/>
    <cellStyle name="20% - Accent1 3 6 2 6" xfId="1547"/>
    <cellStyle name="20% - Accent1 3 6 2 7" xfId="1548"/>
    <cellStyle name="20% - Accent1 3 6 3" xfId="1549"/>
    <cellStyle name="20% - Accent1 3 6 3 2" xfId="1550"/>
    <cellStyle name="20% - Accent1 3 6 3 2 2" xfId="1551"/>
    <cellStyle name="20% - Accent1 3 6 3 2 3" xfId="1552"/>
    <cellStyle name="20% - Accent1 3 6 3 3" xfId="1553"/>
    <cellStyle name="20% - Accent1 3 6 3 4" xfId="1554"/>
    <cellStyle name="20% - Accent1 3 6 3 5" xfId="1555"/>
    <cellStyle name="20% - Accent1 3 6 3 6" xfId="1556"/>
    <cellStyle name="20% - Accent1 3 6 4" xfId="1557"/>
    <cellStyle name="20% - Accent1 3 6 4 2" xfId="1558"/>
    <cellStyle name="20% - Accent1 3 6 4 2 2" xfId="1559"/>
    <cellStyle name="20% - Accent1 3 6 4 2 3" xfId="1560"/>
    <cellStyle name="20% - Accent1 3 6 4 3" xfId="1561"/>
    <cellStyle name="20% - Accent1 3 6 4 4" xfId="1562"/>
    <cellStyle name="20% - Accent1 3 6 4 5" xfId="1563"/>
    <cellStyle name="20% - Accent1 3 6 4 6" xfId="1564"/>
    <cellStyle name="20% - Accent1 3 6 5" xfId="1565"/>
    <cellStyle name="20% - Accent1 3 6 5 2" xfId="1566"/>
    <cellStyle name="20% - Accent1 3 6 5 3" xfId="1567"/>
    <cellStyle name="20% - Accent1 3 6 6" xfId="1568"/>
    <cellStyle name="20% - Accent1 3 6 7" xfId="1569"/>
    <cellStyle name="20% - Accent1 3 6 8" xfId="1570"/>
    <cellStyle name="20% - Accent1 3 6 9" xfId="1571"/>
    <cellStyle name="20% - Accent1 3 7" xfId="1572"/>
    <cellStyle name="20% - Accent1 3 7 2" xfId="1573"/>
    <cellStyle name="20% - Accent1 3 7 2 2" xfId="1574"/>
    <cellStyle name="20% - Accent1 3 7 2 2 2" xfId="1575"/>
    <cellStyle name="20% - Accent1 3 7 2 2 3" xfId="1576"/>
    <cellStyle name="20% - Accent1 3 7 2 3" xfId="1577"/>
    <cellStyle name="20% - Accent1 3 7 2 4" xfId="1578"/>
    <cellStyle name="20% - Accent1 3 7 2 5" xfId="1579"/>
    <cellStyle name="20% - Accent1 3 7 2 6" xfId="1580"/>
    <cellStyle name="20% - Accent1 3 7 3" xfId="1581"/>
    <cellStyle name="20% - Accent1 3 7 3 2" xfId="1582"/>
    <cellStyle name="20% - Accent1 3 7 3 3" xfId="1583"/>
    <cellStyle name="20% - Accent1 3 7 4" xfId="1584"/>
    <cellStyle name="20% - Accent1 3 7 5" xfId="1585"/>
    <cellStyle name="20% - Accent1 3 7 6" xfId="1586"/>
    <cellStyle name="20% - Accent1 3 7 7" xfId="1587"/>
    <cellStyle name="20% - Accent1 3 8" xfId="1588"/>
    <cellStyle name="20% - Accent1 3 8 2" xfId="1589"/>
    <cellStyle name="20% - Accent1 3 8 2 2" xfId="1590"/>
    <cellStyle name="20% - Accent1 3 8 2 3" xfId="1591"/>
    <cellStyle name="20% - Accent1 3 8 3" xfId="1592"/>
    <cellStyle name="20% - Accent1 3 8 4" xfId="1593"/>
    <cellStyle name="20% - Accent1 3 8 5" xfId="1594"/>
    <cellStyle name="20% - Accent1 3 8 6" xfId="1595"/>
    <cellStyle name="20% - Accent1 3 9" xfId="1596"/>
    <cellStyle name="20% - Accent1 3 9 2" xfId="1597"/>
    <cellStyle name="20% - Accent1 3 9 2 2" xfId="1598"/>
    <cellStyle name="20% - Accent1 3 9 2 3" xfId="1599"/>
    <cellStyle name="20% - Accent1 3 9 3" xfId="1600"/>
    <cellStyle name="20% - Accent1 3 9 4" xfId="1601"/>
    <cellStyle name="20% - Accent1 3 9 5" xfId="1602"/>
    <cellStyle name="20% - Accent1 3 9 6" xfId="1603"/>
    <cellStyle name="20% - Accent1 4" xfId="1604"/>
    <cellStyle name="20% - Accent1 4 10" xfId="1605"/>
    <cellStyle name="20% - Accent1 4 10 2" xfId="1606"/>
    <cellStyle name="20% - Accent1 4 10 2 2" xfId="1607"/>
    <cellStyle name="20% - Accent1 4 10 2 3" xfId="1608"/>
    <cellStyle name="20% - Accent1 4 10 3" xfId="1609"/>
    <cellStyle name="20% - Accent1 4 10 4" xfId="1610"/>
    <cellStyle name="20% - Accent1 4 10 5" xfId="1611"/>
    <cellStyle name="20% - Accent1 4 10 6" xfId="1612"/>
    <cellStyle name="20% - Accent1 4 11" xfId="1613"/>
    <cellStyle name="20% - Accent1 4 11 2" xfId="1614"/>
    <cellStyle name="20% - Accent1 4 11 3" xfId="1615"/>
    <cellStyle name="20% - Accent1 4 12" xfId="1616"/>
    <cellStyle name="20% - Accent1 4 13" xfId="1617"/>
    <cellStyle name="20% - Accent1 4 14" xfId="1618"/>
    <cellStyle name="20% - Accent1 4 15" xfId="1619"/>
    <cellStyle name="20% - Accent1 4 2" xfId="1620"/>
    <cellStyle name="20% - Accent1 4 2 10" xfId="1621"/>
    <cellStyle name="20% - Accent1 4 2 10 2" xfId="1622"/>
    <cellStyle name="20% - Accent1 4 2 10 3" xfId="1623"/>
    <cellStyle name="20% - Accent1 4 2 11" xfId="1624"/>
    <cellStyle name="20% - Accent1 4 2 12" xfId="1625"/>
    <cellStyle name="20% - Accent1 4 2 13" xfId="1626"/>
    <cellStyle name="20% - Accent1 4 2 14" xfId="1627"/>
    <cellStyle name="20% - Accent1 4 2 2" xfId="1628"/>
    <cellStyle name="20% - Accent1 4 2 2 10" xfId="1629"/>
    <cellStyle name="20% - Accent1 4 2 2 11" xfId="1630"/>
    <cellStyle name="20% - Accent1 4 2 2 12" xfId="1631"/>
    <cellStyle name="20% - Accent1 4 2 2 13" xfId="1632"/>
    <cellStyle name="20% - Accent1 4 2 2 2" xfId="1633"/>
    <cellStyle name="20% - Accent1 4 2 2 2 10" xfId="1634"/>
    <cellStyle name="20% - Accent1 4 2 2 2 2" xfId="1635"/>
    <cellStyle name="20% - Accent1 4 2 2 2 2 2" xfId="1636"/>
    <cellStyle name="20% - Accent1 4 2 2 2 2 2 2" xfId="1637"/>
    <cellStyle name="20% - Accent1 4 2 2 2 2 2 2 2" xfId="1638"/>
    <cellStyle name="20% - Accent1 4 2 2 2 2 2 2 3" xfId="1639"/>
    <cellStyle name="20% - Accent1 4 2 2 2 2 2 3" xfId="1640"/>
    <cellStyle name="20% - Accent1 4 2 2 2 2 2 4" xfId="1641"/>
    <cellStyle name="20% - Accent1 4 2 2 2 2 2 5" xfId="1642"/>
    <cellStyle name="20% - Accent1 4 2 2 2 2 2 6" xfId="1643"/>
    <cellStyle name="20% - Accent1 4 2 2 2 2 3" xfId="1644"/>
    <cellStyle name="20% - Accent1 4 2 2 2 2 3 2" xfId="1645"/>
    <cellStyle name="20% - Accent1 4 2 2 2 2 3 2 2" xfId="1646"/>
    <cellStyle name="20% - Accent1 4 2 2 2 2 3 2 3" xfId="1647"/>
    <cellStyle name="20% - Accent1 4 2 2 2 2 3 3" xfId="1648"/>
    <cellStyle name="20% - Accent1 4 2 2 2 2 3 4" xfId="1649"/>
    <cellStyle name="20% - Accent1 4 2 2 2 2 3 5" xfId="1650"/>
    <cellStyle name="20% - Accent1 4 2 2 2 2 3 6" xfId="1651"/>
    <cellStyle name="20% - Accent1 4 2 2 2 2 4" xfId="1652"/>
    <cellStyle name="20% - Accent1 4 2 2 2 2 4 2" xfId="1653"/>
    <cellStyle name="20% - Accent1 4 2 2 2 2 4 3" xfId="1654"/>
    <cellStyle name="20% - Accent1 4 2 2 2 2 5" xfId="1655"/>
    <cellStyle name="20% - Accent1 4 2 2 2 2 6" xfId="1656"/>
    <cellStyle name="20% - Accent1 4 2 2 2 2 7" xfId="1657"/>
    <cellStyle name="20% - Accent1 4 2 2 2 2 8" xfId="1658"/>
    <cellStyle name="20% - Accent1 4 2 2 2 3" xfId="1659"/>
    <cellStyle name="20% - Accent1 4 2 2 2 3 2" xfId="1660"/>
    <cellStyle name="20% - Accent1 4 2 2 2 3 2 2" xfId="1661"/>
    <cellStyle name="20% - Accent1 4 2 2 2 3 2 2 2" xfId="1662"/>
    <cellStyle name="20% - Accent1 4 2 2 2 3 2 2 3" xfId="1663"/>
    <cellStyle name="20% - Accent1 4 2 2 2 3 2 3" xfId="1664"/>
    <cellStyle name="20% - Accent1 4 2 2 2 3 2 4" xfId="1665"/>
    <cellStyle name="20% - Accent1 4 2 2 2 3 2 5" xfId="1666"/>
    <cellStyle name="20% - Accent1 4 2 2 2 3 2 6" xfId="1667"/>
    <cellStyle name="20% - Accent1 4 2 2 2 3 3" xfId="1668"/>
    <cellStyle name="20% - Accent1 4 2 2 2 3 3 2" xfId="1669"/>
    <cellStyle name="20% - Accent1 4 2 2 2 3 3 3" xfId="1670"/>
    <cellStyle name="20% - Accent1 4 2 2 2 3 4" xfId="1671"/>
    <cellStyle name="20% - Accent1 4 2 2 2 3 5" xfId="1672"/>
    <cellStyle name="20% - Accent1 4 2 2 2 3 6" xfId="1673"/>
    <cellStyle name="20% - Accent1 4 2 2 2 3 7" xfId="1674"/>
    <cellStyle name="20% - Accent1 4 2 2 2 4" xfId="1675"/>
    <cellStyle name="20% - Accent1 4 2 2 2 4 2" xfId="1676"/>
    <cellStyle name="20% - Accent1 4 2 2 2 4 2 2" xfId="1677"/>
    <cellStyle name="20% - Accent1 4 2 2 2 4 2 3" xfId="1678"/>
    <cellStyle name="20% - Accent1 4 2 2 2 4 3" xfId="1679"/>
    <cellStyle name="20% - Accent1 4 2 2 2 4 4" xfId="1680"/>
    <cellStyle name="20% - Accent1 4 2 2 2 4 5" xfId="1681"/>
    <cellStyle name="20% - Accent1 4 2 2 2 4 6" xfId="1682"/>
    <cellStyle name="20% - Accent1 4 2 2 2 5" xfId="1683"/>
    <cellStyle name="20% - Accent1 4 2 2 2 5 2" xfId="1684"/>
    <cellStyle name="20% - Accent1 4 2 2 2 5 2 2" xfId="1685"/>
    <cellStyle name="20% - Accent1 4 2 2 2 5 2 3" xfId="1686"/>
    <cellStyle name="20% - Accent1 4 2 2 2 5 3" xfId="1687"/>
    <cellStyle name="20% - Accent1 4 2 2 2 5 4" xfId="1688"/>
    <cellStyle name="20% - Accent1 4 2 2 2 5 5" xfId="1689"/>
    <cellStyle name="20% - Accent1 4 2 2 2 5 6" xfId="1690"/>
    <cellStyle name="20% - Accent1 4 2 2 2 6" xfId="1691"/>
    <cellStyle name="20% - Accent1 4 2 2 2 6 2" xfId="1692"/>
    <cellStyle name="20% - Accent1 4 2 2 2 6 3" xfId="1693"/>
    <cellStyle name="20% - Accent1 4 2 2 2 7" xfId="1694"/>
    <cellStyle name="20% - Accent1 4 2 2 2 8" xfId="1695"/>
    <cellStyle name="20% - Accent1 4 2 2 2 9" xfId="1696"/>
    <cellStyle name="20% - Accent1 4 2 2 3" xfId="1697"/>
    <cellStyle name="20% - Accent1 4 2 2 3 2" xfId="1698"/>
    <cellStyle name="20% - Accent1 4 2 2 3 2 2" xfId="1699"/>
    <cellStyle name="20% - Accent1 4 2 2 3 2 2 2" xfId="1700"/>
    <cellStyle name="20% - Accent1 4 2 2 3 2 2 2 2" xfId="1701"/>
    <cellStyle name="20% - Accent1 4 2 2 3 2 2 2 3" xfId="1702"/>
    <cellStyle name="20% - Accent1 4 2 2 3 2 2 3" xfId="1703"/>
    <cellStyle name="20% - Accent1 4 2 2 3 2 2 4" xfId="1704"/>
    <cellStyle name="20% - Accent1 4 2 2 3 2 2 5" xfId="1705"/>
    <cellStyle name="20% - Accent1 4 2 2 3 2 2 6" xfId="1706"/>
    <cellStyle name="20% - Accent1 4 2 2 3 2 3" xfId="1707"/>
    <cellStyle name="20% - Accent1 4 2 2 3 2 3 2" xfId="1708"/>
    <cellStyle name="20% - Accent1 4 2 2 3 2 3 3" xfId="1709"/>
    <cellStyle name="20% - Accent1 4 2 2 3 2 4" xfId="1710"/>
    <cellStyle name="20% - Accent1 4 2 2 3 2 5" xfId="1711"/>
    <cellStyle name="20% - Accent1 4 2 2 3 2 6" xfId="1712"/>
    <cellStyle name="20% - Accent1 4 2 2 3 2 7" xfId="1713"/>
    <cellStyle name="20% - Accent1 4 2 2 3 3" xfId="1714"/>
    <cellStyle name="20% - Accent1 4 2 2 3 3 2" xfId="1715"/>
    <cellStyle name="20% - Accent1 4 2 2 3 3 2 2" xfId="1716"/>
    <cellStyle name="20% - Accent1 4 2 2 3 3 2 3" xfId="1717"/>
    <cellStyle name="20% - Accent1 4 2 2 3 3 3" xfId="1718"/>
    <cellStyle name="20% - Accent1 4 2 2 3 3 4" xfId="1719"/>
    <cellStyle name="20% - Accent1 4 2 2 3 3 5" xfId="1720"/>
    <cellStyle name="20% - Accent1 4 2 2 3 3 6" xfId="1721"/>
    <cellStyle name="20% - Accent1 4 2 2 3 4" xfId="1722"/>
    <cellStyle name="20% - Accent1 4 2 2 3 4 2" xfId="1723"/>
    <cellStyle name="20% - Accent1 4 2 2 3 4 2 2" xfId="1724"/>
    <cellStyle name="20% - Accent1 4 2 2 3 4 2 3" xfId="1725"/>
    <cellStyle name="20% - Accent1 4 2 2 3 4 3" xfId="1726"/>
    <cellStyle name="20% - Accent1 4 2 2 3 4 4" xfId="1727"/>
    <cellStyle name="20% - Accent1 4 2 2 3 4 5" xfId="1728"/>
    <cellStyle name="20% - Accent1 4 2 2 3 4 6" xfId="1729"/>
    <cellStyle name="20% - Accent1 4 2 2 3 5" xfId="1730"/>
    <cellStyle name="20% - Accent1 4 2 2 3 5 2" xfId="1731"/>
    <cellStyle name="20% - Accent1 4 2 2 3 5 3" xfId="1732"/>
    <cellStyle name="20% - Accent1 4 2 2 3 6" xfId="1733"/>
    <cellStyle name="20% - Accent1 4 2 2 3 7" xfId="1734"/>
    <cellStyle name="20% - Accent1 4 2 2 3 8" xfId="1735"/>
    <cellStyle name="20% - Accent1 4 2 2 3 9" xfId="1736"/>
    <cellStyle name="20% - Accent1 4 2 2 4" xfId="1737"/>
    <cellStyle name="20% - Accent1 4 2 2 4 2" xfId="1738"/>
    <cellStyle name="20% - Accent1 4 2 2 4 2 2" xfId="1739"/>
    <cellStyle name="20% - Accent1 4 2 2 4 2 2 2" xfId="1740"/>
    <cellStyle name="20% - Accent1 4 2 2 4 2 2 3" xfId="1741"/>
    <cellStyle name="20% - Accent1 4 2 2 4 2 3" xfId="1742"/>
    <cellStyle name="20% - Accent1 4 2 2 4 2 4" xfId="1743"/>
    <cellStyle name="20% - Accent1 4 2 2 4 2 5" xfId="1744"/>
    <cellStyle name="20% - Accent1 4 2 2 4 2 6" xfId="1745"/>
    <cellStyle name="20% - Accent1 4 2 2 4 3" xfId="1746"/>
    <cellStyle name="20% - Accent1 4 2 2 4 3 2" xfId="1747"/>
    <cellStyle name="20% - Accent1 4 2 2 4 3 3" xfId="1748"/>
    <cellStyle name="20% - Accent1 4 2 2 4 4" xfId="1749"/>
    <cellStyle name="20% - Accent1 4 2 2 4 5" xfId="1750"/>
    <cellStyle name="20% - Accent1 4 2 2 4 6" xfId="1751"/>
    <cellStyle name="20% - Accent1 4 2 2 4 7" xfId="1752"/>
    <cellStyle name="20% - Accent1 4 2 2 5" xfId="1753"/>
    <cellStyle name="20% - Accent1 4 2 2 5 2" xfId="1754"/>
    <cellStyle name="20% - Accent1 4 2 2 5 2 2" xfId="1755"/>
    <cellStyle name="20% - Accent1 4 2 2 5 2 3" xfId="1756"/>
    <cellStyle name="20% - Accent1 4 2 2 5 3" xfId="1757"/>
    <cellStyle name="20% - Accent1 4 2 2 5 4" xfId="1758"/>
    <cellStyle name="20% - Accent1 4 2 2 5 5" xfId="1759"/>
    <cellStyle name="20% - Accent1 4 2 2 5 6" xfId="1760"/>
    <cellStyle name="20% - Accent1 4 2 2 6" xfId="1761"/>
    <cellStyle name="20% - Accent1 4 2 2 6 2" xfId="1762"/>
    <cellStyle name="20% - Accent1 4 2 2 6 2 2" xfId="1763"/>
    <cellStyle name="20% - Accent1 4 2 2 6 2 3" xfId="1764"/>
    <cellStyle name="20% - Accent1 4 2 2 6 3" xfId="1765"/>
    <cellStyle name="20% - Accent1 4 2 2 6 4" xfId="1766"/>
    <cellStyle name="20% - Accent1 4 2 2 6 5" xfId="1767"/>
    <cellStyle name="20% - Accent1 4 2 2 6 6" xfId="1768"/>
    <cellStyle name="20% - Accent1 4 2 2 7" xfId="1769"/>
    <cellStyle name="20% - Accent1 4 2 2 7 2" xfId="1770"/>
    <cellStyle name="20% - Accent1 4 2 2 7 2 2" xfId="1771"/>
    <cellStyle name="20% - Accent1 4 2 2 7 2 3" xfId="1772"/>
    <cellStyle name="20% - Accent1 4 2 2 7 3" xfId="1773"/>
    <cellStyle name="20% - Accent1 4 2 2 7 4" xfId="1774"/>
    <cellStyle name="20% - Accent1 4 2 2 7 5" xfId="1775"/>
    <cellStyle name="20% - Accent1 4 2 2 7 6" xfId="1776"/>
    <cellStyle name="20% - Accent1 4 2 2 8" xfId="1777"/>
    <cellStyle name="20% - Accent1 4 2 2 8 2" xfId="1778"/>
    <cellStyle name="20% - Accent1 4 2 2 8 2 2" xfId="1779"/>
    <cellStyle name="20% - Accent1 4 2 2 8 2 3" xfId="1780"/>
    <cellStyle name="20% - Accent1 4 2 2 8 3" xfId="1781"/>
    <cellStyle name="20% - Accent1 4 2 2 8 4" xfId="1782"/>
    <cellStyle name="20% - Accent1 4 2 2 8 5" xfId="1783"/>
    <cellStyle name="20% - Accent1 4 2 2 8 6" xfId="1784"/>
    <cellStyle name="20% - Accent1 4 2 2 9" xfId="1785"/>
    <cellStyle name="20% - Accent1 4 2 2 9 2" xfId="1786"/>
    <cellStyle name="20% - Accent1 4 2 2 9 3" xfId="1787"/>
    <cellStyle name="20% - Accent1 4 2 3" xfId="1788"/>
    <cellStyle name="20% - Accent1 4 2 3 10" xfId="1789"/>
    <cellStyle name="20% - Accent1 4 2 3 2" xfId="1790"/>
    <cellStyle name="20% - Accent1 4 2 3 2 2" xfId="1791"/>
    <cellStyle name="20% - Accent1 4 2 3 2 2 2" xfId="1792"/>
    <cellStyle name="20% - Accent1 4 2 3 2 2 2 2" xfId="1793"/>
    <cellStyle name="20% - Accent1 4 2 3 2 2 2 3" xfId="1794"/>
    <cellStyle name="20% - Accent1 4 2 3 2 2 3" xfId="1795"/>
    <cellStyle name="20% - Accent1 4 2 3 2 2 4" xfId="1796"/>
    <cellStyle name="20% - Accent1 4 2 3 2 2 5" xfId="1797"/>
    <cellStyle name="20% - Accent1 4 2 3 2 2 6" xfId="1798"/>
    <cellStyle name="20% - Accent1 4 2 3 2 3" xfId="1799"/>
    <cellStyle name="20% - Accent1 4 2 3 2 3 2" xfId="1800"/>
    <cellStyle name="20% - Accent1 4 2 3 2 3 2 2" xfId="1801"/>
    <cellStyle name="20% - Accent1 4 2 3 2 3 2 3" xfId="1802"/>
    <cellStyle name="20% - Accent1 4 2 3 2 3 3" xfId="1803"/>
    <cellStyle name="20% - Accent1 4 2 3 2 3 4" xfId="1804"/>
    <cellStyle name="20% - Accent1 4 2 3 2 3 5" xfId="1805"/>
    <cellStyle name="20% - Accent1 4 2 3 2 3 6" xfId="1806"/>
    <cellStyle name="20% - Accent1 4 2 3 2 4" xfId="1807"/>
    <cellStyle name="20% - Accent1 4 2 3 2 4 2" xfId="1808"/>
    <cellStyle name="20% - Accent1 4 2 3 2 4 3" xfId="1809"/>
    <cellStyle name="20% - Accent1 4 2 3 2 5" xfId="1810"/>
    <cellStyle name="20% - Accent1 4 2 3 2 6" xfId="1811"/>
    <cellStyle name="20% - Accent1 4 2 3 2 7" xfId="1812"/>
    <cellStyle name="20% - Accent1 4 2 3 2 8" xfId="1813"/>
    <cellStyle name="20% - Accent1 4 2 3 3" xfId="1814"/>
    <cellStyle name="20% - Accent1 4 2 3 3 2" xfId="1815"/>
    <cellStyle name="20% - Accent1 4 2 3 3 2 2" xfId="1816"/>
    <cellStyle name="20% - Accent1 4 2 3 3 2 2 2" xfId="1817"/>
    <cellStyle name="20% - Accent1 4 2 3 3 2 2 3" xfId="1818"/>
    <cellStyle name="20% - Accent1 4 2 3 3 2 3" xfId="1819"/>
    <cellStyle name="20% - Accent1 4 2 3 3 2 4" xfId="1820"/>
    <cellStyle name="20% - Accent1 4 2 3 3 2 5" xfId="1821"/>
    <cellStyle name="20% - Accent1 4 2 3 3 2 6" xfId="1822"/>
    <cellStyle name="20% - Accent1 4 2 3 3 3" xfId="1823"/>
    <cellStyle name="20% - Accent1 4 2 3 3 3 2" xfId="1824"/>
    <cellStyle name="20% - Accent1 4 2 3 3 3 3" xfId="1825"/>
    <cellStyle name="20% - Accent1 4 2 3 3 4" xfId="1826"/>
    <cellStyle name="20% - Accent1 4 2 3 3 5" xfId="1827"/>
    <cellStyle name="20% - Accent1 4 2 3 3 6" xfId="1828"/>
    <cellStyle name="20% - Accent1 4 2 3 3 7" xfId="1829"/>
    <cellStyle name="20% - Accent1 4 2 3 4" xfId="1830"/>
    <cellStyle name="20% - Accent1 4 2 3 4 2" xfId="1831"/>
    <cellStyle name="20% - Accent1 4 2 3 4 2 2" xfId="1832"/>
    <cellStyle name="20% - Accent1 4 2 3 4 2 3" xfId="1833"/>
    <cellStyle name="20% - Accent1 4 2 3 4 3" xfId="1834"/>
    <cellStyle name="20% - Accent1 4 2 3 4 4" xfId="1835"/>
    <cellStyle name="20% - Accent1 4 2 3 4 5" xfId="1836"/>
    <cellStyle name="20% - Accent1 4 2 3 4 6" xfId="1837"/>
    <cellStyle name="20% - Accent1 4 2 3 5" xfId="1838"/>
    <cellStyle name="20% - Accent1 4 2 3 5 2" xfId="1839"/>
    <cellStyle name="20% - Accent1 4 2 3 5 2 2" xfId="1840"/>
    <cellStyle name="20% - Accent1 4 2 3 5 2 3" xfId="1841"/>
    <cellStyle name="20% - Accent1 4 2 3 5 3" xfId="1842"/>
    <cellStyle name="20% - Accent1 4 2 3 5 4" xfId="1843"/>
    <cellStyle name="20% - Accent1 4 2 3 5 5" xfId="1844"/>
    <cellStyle name="20% - Accent1 4 2 3 5 6" xfId="1845"/>
    <cellStyle name="20% - Accent1 4 2 3 6" xfId="1846"/>
    <cellStyle name="20% - Accent1 4 2 3 6 2" xfId="1847"/>
    <cellStyle name="20% - Accent1 4 2 3 6 3" xfId="1848"/>
    <cellStyle name="20% - Accent1 4 2 3 7" xfId="1849"/>
    <cellStyle name="20% - Accent1 4 2 3 8" xfId="1850"/>
    <cellStyle name="20% - Accent1 4 2 3 9" xfId="1851"/>
    <cellStyle name="20% - Accent1 4 2 4" xfId="1852"/>
    <cellStyle name="20% - Accent1 4 2 4 2" xfId="1853"/>
    <cellStyle name="20% - Accent1 4 2 4 2 2" xfId="1854"/>
    <cellStyle name="20% - Accent1 4 2 4 2 2 2" xfId="1855"/>
    <cellStyle name="20% - Accent1 4 2 4 2 2 2 2" xfId="1856"/>
    <cellStyle name="20% - Accent1 4 2 4 2 2 2 3" xfId="1857"/>
    <cellStyle name="20% - Accent1 4 2 4 2 2 3" xfId="1858"/>
    <cellStyle name="20% - Accent1 4 2 4 2 2 4" xfId="1859"/>
    <cellStyle name="20% - Accent1 4 2 4 2 2 5" xfId="1860"/>
    <cellStyle name="20% - Accent1 4 2 4 2 2 6" xfId="1861"/>
    <cellStyle name="20% - Accent1 4 2 4 2 3" xfId="1862"/>
    <cellStyle name="20% - Accent1 4 2 4 2 3 2" xfId="1863"/>
    <cellStyle name="20% - Accent1 4 2 4 2 3 3" xfId="1864"/>
    <cellStyle name="20% - Accent1 4 2 4 2 4" xfId="1865"/>
    <cellStyle name="20% - Accent1 4 2 4 2 5" xfId="1866"/>
    <cellStyle name="20% - Accent1 4 2 4 2 6" xfId="1867"/>
    <cellStyle name="20% - Accent1 4 2 4 2 7" xfId="1868"/>
    <cellStyle name="20% - Accent1 4 2 4 3" xfId="1869"/>
    <cellStyle name="20% - Accent1 4 2 4 3 2" xfId="1870"/>
    <cellStyle name="20% - Accent1 4 2 4 3 2 2" xfId="1871"/>
    <cellStyle name="20% - Accent1 4 2 4 3 2 3" xfId="1872"/>
    <cellStyle name="20% - Accent1 4 2 4 3 3" xfId="1873"/>
    <cellStyle name="20% - Accent1 4 2 4 3 4" xfId="1874"/>
    <cellStyle name="20% - Accent1 4 2 4 3 5" xfId="1875"/>
    <cellStyle name="20% - Accent1 4 2 4 3 6" xfId="1876"/>
    <cellStyle name="20% - Accent1 4 2 4 4" xfId="1877"/>
    <cellStyle name="20% - Accent1 4 2 4 4 2" xfId="1878"/>
    <cellStyle name="20% - Accent1 4 2 4 4 2 2" xfId="1879"/>
    <cellStyle name="20% - Accent1 4 2 4 4 2 3" xfId="1880"/>
    <cellStyle name="20% - Accent1 4 2 4 4 3" xfId="1881"/>
    <cellStyle name="20% - Accent1 4 2 4 4 4" xfId="1882"/>
    <cellStyle name="20% - Accent1 4 2 4 4 5" xfId="1883"/>
    <cellStyle name="20% - Accent1 4 2 4 4 6" xfId="1884"/>
    <cellStyle name="20% - Accent1 4 2 4 5" xfId="1885"/>
    <cellStyle name="20% - Accent1 4 2 4 5 2" xfId="1886"/>
    <cellStyle name="20% - Accent1 4 2 4 5 3" xfId="1887"/>
    <cellStyle name="20% - Accent1 4 2 4 6" xfId="1888"/>
    <cellStyle name="20% - Accent1 4 2 4 7" xfId="1889"/>
    <cellStyle name="20% - Accent1 4 2 4 8" xfId="1890"/>
    <cellStyle name="20% - Accent1 4 2 4 9" xfId="1891"/>
    <cellStyle name="20% - Accent1 4 2 5" xfId="1892"/>
    <cellStyle name="20% - Accent1 4 2 5 2" xfId="1893"/>
    <cellStyle name="20% - Accent1 4 2 5 2 2" xfId="1894"/>
    <cellStyle name="20% - Accent1 4 2 5 2 2 2" xfId="1895"/>
    <cellStyle name="20% - Accent1 4 2 5 2 2 3" xfId="1896"/>
    <cellStyle name="20% - Accent1 4 2 5 2 3" xfId="1897"/>
    <cellStyle name="20% - Accent1 4 2 5 2 4" xfId="1898"/>
    <cellStyle name="20% - Accent1 4 2 5 2 5" xfId="1899"/>
    <cellStyle name="20% - Accent1 4 2 5 2 6" xfId="1900"/>
    <cellStyle name="20% - Accent1 4 2 5 3" xfId="1901"/>
    <cellStyle name="20% - Accent1 4 2 5 3 2" xfId="1902"/>
    <cellStyle name="20% - Accent1 4 2 5 3 3" xfId="1903"/>
    <cellStyle name="20% - Accent1 4 2 5 4" xfId="1904"/>
    <cellStyle name="20% - Accent1 4 2 5 5" xfId="1905"/>
    <cellStyle name="20% - Accent1 4 2 5 6" xfId="1906"/>
    <cellStyle name="20% - Accent1 4 2 5 7" xfId="1907"/>
    <cellStyle name="20% - Accent1 4 2 6" xfId="1908"/>
    <cellStyle name="20% - Accent1 4 2 6 2" xfId="1909"/>
    <cellStyle name="20% - Accent1 4 2 6 2 2" xfId="1910"/>
    <cellStyle name="20% - Accent1 4 2 6 2 3" xfId="1911"/>
    <cellStyle name="20% - Accent1 4 2 6 3" xfId="1912"/>
    <cellStyle name="20% - Accent1 4 2 6 4" xfId="1913"/>
    <cellStyle name="20% - Accent1 4 2 6 5" xfId="1914"/>
    <cellStyle name="20% - Accent1 4 2 6 6" xfId="1915"/>
    <cellStyle name="20% - Accent1 4 2 7" xfId="1916"/>
    <cellStyle name="20% - Accent1 4 2 7 2" xfId="1917"/>
    <cellStyle name="20% - Accent1 4 2 7 2 2" xfId="1918"/>
    <cellStyle name="20% - Accent1 4 2 7 2 3" xfId="1919"/>
    <cellStyle name="20% - Accent1 4 2 7 3" xfId="1920"/>
    <cellStyle name="20% - Accent1 4 2 7 4" xfId="1921"/>
    <cellStyle name="20% - Accent1 4 2 7 5" xfId="1922"/>
    <cellStyle name="20% - Accent1 4 2 7 6" xfId="1923"/>
    <cellStyle name="20% - Accent1 4 2 8" xfId="1924"/>
    <cellStyle name="20% - Accent1 4 2 8 2" xfId="1925"/>
    <cellStyle name="20% - Accent1 4 2 8 2 2" xfId="1926"/>
    <cellStyle name="20% - Accent1 4 2 8 2 3" xfId="1927"/>
    <cellStyle name="20% - Accent1 4 2 8 3" xfId="1928"/>
    <cellStyle name="20% - Accent1 4 2 8 4" xfId="1929"/>
    <cellStyle name="20% - Accent1 4 2 8 5" xfId="1930"/>
    <cellStyle name="20% - Accent1 4 2 8 6" xfId="1931"/>
    <cellStyle name="20% - Accent1 4 2 9" xfId="1932"/>
    <cellStyle name="20% - Accent1 4 2 9 2" xfId="1933"/>
    <cellStyle name="20% - Accent1 4 2 9 2 2" xfId="1934"/>
    <cellStyle name="20% - Accent1 4 2 9 2 3" xfId="1935"/>
    <cellStyle name="20% - Accent1 4 2 9 3" xfId="1936"/>
    <cellStyle name="20% - Accent1 4 2 9 4" xfId="1937"/>
    <cellStyle name="20% - Accent1 4 2 9 5" xfId="1938"/>
    <cellStyle name="20% - Accent1 4 2 9 6" xfId="1939"/>
    <cellStyle name="20% - Accent1 4 3" xfId="1940"/>
    <cellStyle name="20% - Accent1 4 3 10" xfId="1941"/>
    <cellStyle name="20% - Accent1 4 3 11" xfId="1942"/>
    <cellStyle name="20% - Accent1 4 3 12" xfId="1943"/>
    <cellStyle name="20% - Accent1 4 3 13" xfId="1944"/>
    <cellStyle name="20% - Accent1 4 3 2" xfId="1945"/>
    <cellStyle name="20% - Accent1 4 3 2 10" xfId="1946"/>
    <cellStyle name="20% - Accent1 4 3 2 2" xfId="1947"/>
    <cellStyle name="20% - Accent1 4 3 2 2 2" xfId="1948"/>
    <cellStyle name="20% - Accent1 4 3 2 2 2 2" xfId="1949"/>
    <cellStyle name="20% - Accent1 4 3 2 2 2 2 2" xfId="1950"/>
    <cellStyle name="20% - Accent1 4 3 2 2 2 2 3" xfId="1951"/>
    <cellStyle name="20% - Accent1 4 3 2 2 2 3" xfId="1952"/>
    <cellStyle name="20% - Accent1 4 3 2 2 2 4" xfId="1953"/>
    <cellStyle name="20% - Accent1 4 3 2 2 2 5" xfId="1954"/>
    <cellStyle name="20% - Accent1 4 3 2 2 2 6" xfId="1955"/>
    <cellStyle name="20% - Accent1 4 3 2 2 3" xfId="1956"/>
    <cellStyle name="20% - Accent1 4 3 2 2 3 2" xfId="1957"/>
    <cellStyle name="20% - Accent1 4 3 2 2 3 2 2" xfId="1958"/>
    <cellStyle name="20% - Accent1 4 3 2 2 3 2 3" xfId="1959"/>
    <cellStyle name="20% - Accent1 4 3 2 2 3 3" xfId="1960"/>
    <cellStyle name="20% - Accent1 4 3 2 2 3 4" xfId="1961"/>
    <cellStyle name="20% - Accent1 4 3 2 2 3 5" xfId="1962"/>
    <cellStyle name="20% - Accent1 4 3 2 2 3 6" xfId="1963"/>
    <cellStyle name="20% - Accent1 4 3 2 2 4" xfId="1964"/>
    <cellStyle name="20% - Accent1 4 3 2 2 4 2" xfId="1965"/>
    <cellStyle name="20% - Accent1 4 3 2 2 4 3" xfId="1966"/>
    <cellStyle name="20% - Accent1 4 3 2 2 5" xfId="1967"/>
    <cellStyle name="20% - Accent1 4 3 2 2 6" xfId="1968"/>
    <cellStyle name="20% - Accent1 4 3 2 2 7" xfId="1969"/>
    <cellStyle name="20% - Accent1 4 3 2 2 8" xfId="1970"/>
    <cellStyle name="20% - Accent1 4 3 2 3" xfId="1971"/>
    <cellStyle name="20% - Accent1 4 3 2 3 2" xfId="1972"/>
    <cellStyle name="20% - Accent1 4 3 2 3 2 2" xfId="1973"/>
    <cellStyle name="20% - Accent1 4 3 2 3 2 2 2" xfId="1974"/>
    <cellStyle name="20% - Accent1 4 3 2 3 2 2 3" xfId="1975"/>
    <cellStyle name="20% - Accent1 4 3 2 3 2 3" xfId="1976"/>
    <cellStyle name="20% - Accent1 4 3 2 3 2 4" xfId="1977"/>
    <cellStyle name="20% - Accent1 4 3 2 3 2 5" xfId="1978"/>
    <cellStyle name="20% - Accent1 4 3 2 3 2 6" xfId="1979"/>
    <cellStyle name="20% - Accent1 4 3 2 3 3" xfId="1980"/>
    <cellStyle name="20% - Accent1 4 3 2 3 3 2" xfId="1981"/>
    <cellStyle name="20% - Accent1 4 3 2 3 3 3" xfId="1982"/>
    <cellStyle name="20% - Accent1 4 3 2 3 4" xfId="1983"/>
    <cellStyle name="20% - Accent1 4 3 2 3 5" xfId="1984"/>
    <cellStyle name="20% - Accent1 4 3 2 3 6" xfId="1985"/>
    <cellStyle name="20% - Accent1 4 3 2 3 7" xfId="1986"/>
    <cellStyle name="20% - Accent1 4 3 2 4" xfId="1987"/>
    <cellStyle name="20% - Accent1 4 3 2 4 2" xfId="1988"/>
    <cellStyle name="20% - Accent1 4 3 2 4 2 2" xfId="1989"/>
    <cellStyle name="20% - Accent1 4 3 2 4 2 3" xfId="1990"/>
    <cellStyle name="20% - Accent1 4 3 2 4 3" xfId="1991"/>
    <cellStyle name="20% - Accent1 4 3 2 4 4" xfId="1992"/>
    <cellStyle name="20% - Accent1 4 3 2 4 5" xfId="1993"/>
    <cellStyle name="20% - Accent1 4 3 2 4 6" xfId="1994"/>
    <cellStyle name="20% - Accent1 4 3 2 5" xfId="1995"/>
    <cellStyle name="20% - Accent1 4 3 2 5 2" xfId="1996"/>
    <cellStyle name="20% - Accent1 4 3 2 5 2 2" xfId="1997"/>
    <cellStyle name="20% - Accent1 4 3 2 5 2 3" xfId="1998"/>
    <cellStyle name="20% - Accent1 4 3 2 5 3" xfId="1999"/>
    <cellStyle name="20% - Accent1 4 3 2 5 4" xfId="2000"/>
    <cellStyle name="20% - Accent1 4 3 2 5 5" xfId="2001"/>
    <cellStyle name="20% - Accent1 4 3 2 5 6" xfId="2002"/>
    <cellStyle name="20% - Accent1 4 3 2 6" xfId="2003"/>
    <cellStyle name="20% - Accent1 4 3 2 6 2" xfId="2004"/>
    <cellStyle name="20% - Accent1 4 3 2 6 3" xfId="2005"/>
    <cellStyle name="20% - Accent1 4 3 2 7" xfId="2006"/>
    <cellStyle name="20% - Accent1 4 3 2 8" xfId="2007"/>
    <cellStyle name="20% - Accent1 4 3 2 9" xfId="2008"/>
    <cellStyle name="20% - Accent1 4 3 3" xfId="2009"/>
    <cellStyle name="20% - Accent1 4 3 3 2" xfId="2010"/>
    <cellStyle name="20% - Accent1 4 3 3 2 2" xfId="2011"/>
    <cellStyle name="20% - Accent1 4 3 3 2 2 2" xfId="2012"/>
    <cellStyle name="20% - Accent1 4 3 3 2 2 2 2" xfId="2013"/>
    <cellStyle name="20% - Accent1 4 3 3 2 2 2 3" xfId="2014"/>
    <cellStyle name="20% - Accent1 4 3 3 2 2 3" xfId="2015"/>
    <cellStyle name="20% - Accent1 4 3 3 2 2 4" xfId="2016"/>
    <cellStyle name="20% - Accent1 4 3 3 2 2 5" xfId="2017"/>
    <cellStyle name="20% - Accent1 4 3 3 2 2 6" xfId="2018"/>
    <cellStyle name="20% - Accent1 4 3 3 2 3" xfId="2019"/>
    <cellStyle name="20% - Accent1 4 3 3 2 3 2" xfId="2020"/>
    <cellStyle name="20% - Accent1 4 3 3 2 3 3" xfId="2021"/>
    <cellStyle name="20% - Accent1 4 3 3 2 4" xfId="2022"/>
    <cellStyle name="20% - Accent1 4 3 3 2 5" xfId="2023"/>
    <cellStyle name="20% - Accent1 4 3 3 2 6" xfId="2024"/>
    <cellStyle name="20% - Accent1 4 3 3 2 7" xfId="2025"/>
    <cellStyle name="20% - Accent1 4 3 3 3" xfId="2026"/>
    <cellStyle name="20% - Accent1 4 3 3 3 2" xfId="2027"/>
    <cellStyle name="20% - Accent1 4 3 3 3 2 2" xfId="2028"/>
    <cellStyle name="20% - Accent1 4 3 3 3 2 3" xfId="2029"/>
    <cellStyle name="20% - Accent1 4 3 3 3 3" xfId="2030"/>
    <cellStyle name="20% - Accent1 4 3 3 3 4" xfId="2031"/>
    <cellStyle name="20% - Accent1 4 3 3 3 5" xfId="2032"/>
    <cellStyle name="20% - Accent1 4 3 3 3 6" xfId="2033"/>
    <cellStyle name="20% - Accent1 4 3 3 4" xfId="2034"/>
    <cellStyle name="20% - Accent1 4 3 3 4 2" xfId="2035"/>
    <cellStyle name="20% - Accent1 4 3 3 4 2 2" xfId="2036"/>
    <cellStyle name="20% - Accent1 4 3 3 4 2 3" xfId="2037"/>
    <cellStyle name="20% - Accent1 4 3 3 4 3" xfId="2038"/>
    <cellStyle name="20% - Accent1 4 3 3 4 4" xfId="2039"/>
    <cellStyle name="20% - Accent1 4 3 3 4 5" xfId="2040"/>
    <cellStyle name="20% - Accent1 4 3 3 4 6" xfId="2041"/>
    <cellStyle name="20% - Accent1 4 3 3 5" xfId="2042"/>
    <cellStyle name="20% - Accent1 4 3 3 5 2" xfId="2043"/>
    <cellStyle name="20% - Accent1 4 3 3 5 3" xfId="2044"/>
    <cellStyle name="20% - Accent1 4 3 3 6" xfId="2045"/>
    <cellStyle name="20% - Accent1 4 3 3 7" xfId="2046"/>
    <cellStyle name="20% - Accent1 4 3 3 8" xfId="2047"/>
    <cellStyle name="20% - Accent1 4 3 3 9" xfId="2048"/>
    <cellStyle name="20% - Accent1 4 3 4" xfId="2049"/>
    <cellStyle name="20% - Accent1 4 3 4 2" xfId="2050"/>
    <cellStyle name="20% - Accent1 4 3 4 2 2" xfId="2051"/>
    <cellStyle name="20% - Accent1 4 3 4 2 2 2" xfId="2052"/>
    <cellStyle name="20% - Accent1 4 3 4 2 2 3" xfId="2053"/>
    <cellStyle name="20% - Accent1 4 3 4 2 3" xfId="2054"/>
    <cellStyle name="20% - Accent1 4 3 4 2 4" xfId="2055"/>
    <cellStyle name="20% - Accent1 4 3 4 2 5" xfId="2056"/>
    <cellStyle name="20% - Accent1 4 3 4 2 6" xfId="2057"/>
    <cellStyle name="20% - Accent1 4 3 4 3" xfId="2058"/>
    <cellStyle name="20% - Accent1 4 3 4 3 2" xfId="2059"/>
    <cellStyle name="20% - Accent1 4 3 4 3 3" xfId="2060"/>
    <cellStyle name="20% - Accent1 4 3 4 4" xfId="2061"/>
    <cellStyle name="20% - Accent1 4 3 4 5" xfId="2062"/>
    <cellStyle name="20% - Accent1 4 3 4 6" xfId="2063"/>
    <cellStyle name="20% - Accent1 4 3 4 7" xfId="2064"/>
    <cellStyle name="20% - Accent1 4 3 5" xfId="2065"/>
    <cellStyle name="20% - Accent1 4 3 5 2" xfId="2066"/>
    <cellStyle name="20% - Accent1 4 3 5 2 2" xfId="2067"/>
    <cellStyle name="20% - Accent1 4 3 5 2 3" xfId="2068"/>
    <cellStyle name="20% - Accent1 4 3 5 3" xfId="2069"/>
    <cellStyle name="20% - Accent1 4 3 5 4" xfId="2070"/>
    <cellStyle name="20% - Accent1 4 3 5 5" xfId="2071"/>
    <cellStyle name="20% - Accent1 4 3 5 6" xfId="2072"/>
    <cellStyle name="20% - Accent1 4 3 6" xfId="2073"/>
    <cellStyle name="20% - Accent1 4 3 6 2" xfId="2074"/>
    <cellStyle name="20% - Accent1 4 3 6 2 2" xfId="2075"/>
    <cellStyle name="20% - Accent1 4 3 6 2 3" xfId="2076"/>
    <cellStyle name="20% - Accent1 4 3 6 3" xfId="2077"/>
    <cellStyle name="20% - Accent1 4 3 6 4" xfId="2078"/>
    <cellStyle name="20% - Accent1 4 3 6 5" xfId="2079"/>
    <cellStyle name="20% - Accent1 4 3 6 6" xfId="2080"/>
    <cellStyle name="20% - Accent1 4 3 7" xfId="2081"/>
    <cellStyle name="20% - Accent1 4 3 7 2" xfId="2082"/>
    <cellStyle name="20% - Accent1 4 3 7 2 2" xfId="2083"/>
    <cellStyle name="20% - Accent1 4 3 7 2 3" xfId="2084"/>
    <cellStyle name="20% - Accent1 4 3 7 3" xfId="2085"/>
    <cellStyle name="20% - Accent1 4 3 7 4" xfId="2086"/>
    <cellStyle name="20% - Accent1 4 3 7 5" xfId="2087"/>
    <cellStyle name="20% - Accent1 4 3 7 6" xfId="2088"/>
    <cellStyle name="20% - Accent1 4 3 8" xfId="2089"/>
    <cellStyle name="20% - Accent1 4 3 8 2" xfId="2090"/>
    <cellStyle name="20% - Accent1 4 3 8 2 2" xfId="2091"/>
    <cellStyle name="20% - Accent1 4 3 8 2 3" xfId="2092"/>
    <cellStyle name="20% - Accent1 4 3 8 3" xfId="2093"/>
    <cellStyle name="20% - Accent1 4 3 8 4" xfId="2094"/>
    <cellStyle name="20% - Accent1 4 3 8 5" xfId="2095"/>
    <cellStyle name="20% - Accent1 4 3 8 6" xfId="2096"/>
    <cellStyle name="20% - Accent1 4 3 9" xfId="2097"/>
    <cellStyle name="20% - Accent1 4 3 9 2" xfId="2098"/>
    <cellStyle name="20% - Accent1 4 3 9 3" xfId="2099"/>
    <cellStyle name="20% - Accent1 4 4" xfId="2100"/>
    <cellStyle name="20% - Accent1 4 4 10" xfId="2101"/>
    <cellStyle name="20% - Accent1 4 4 2" xfId="2102"/>
    <cellStyle name="20% - Accent1 4 4 2 2" xfId="2103"/>
    <cellStyle name="20% - Accent1 4 4 2 2 2" xfId="2104"/>
    <cellStyle name="20% - Accent1 4 4 2 2 2 2" xfId="2105"/>
    <cellStyle name="20% - Accent1 4 4 2 2 2 3" xfId="2106"/>
    <cellStyle name="20% - Accent1 4 4 2 2 3" xfId="2107"/>
    <cellStyle name="20% - Accent1 4 4 2 2 4" xfId="2108"/>
    <cellStyle name="20% - Accent1 4 4 2 2 5" xfId="2109"/>
    <cellStyle name="20% - Accent1 4 4 2 2 6" xfId="2110"/>
    <cellStyle name="20% - Accent1 4 4 2 3" xfId="2111"/>
    <cellStyle name="20% - Accent1 4 4 2 3 2" xfId="2112"/>
    <cellStyle name="20% - Accent1 4 4 2 3 2 2" xfId="2113"/>
    <cellStyle name="20% - Accent1 4 4 2 3 2 3" xfId="2114"/>
    <cellStyle name="20% - Accent1 4 4 2 3 3" xfId="2115"/>
    <cellStyle name="20% - Accent1 4 4 2 3 4" xfId="2116"/>
    <cellStyle name="20% - Accent1 4 4 2 3 5" xfId="2117"/>
    <cellStyle name="20% - Accent1 4 4 2 3 6" xfId="2118"/>
    <cellStyle name="20% - Accent1 4 4 2 4" xfId="2119"/>
    <cellStyle name="20% - Accent1 4 4 2 4 2" xfId="2120"/>
    <cellStyle name="20% - Accent1 4 4 2 4 3" xfId="2121"/>
    <cellStyle name="20% - Accent1 4 4 2 5" xfId="2122"/>
    <cellStyle name="20% - Accent1 4 4 2 6" xfId="2123"/>
    <cellStyle name="20% - Accent1 4 4 2 7" xfId="2124"/>
    <cellStyle name="20% - Accent1 4 4 2 8" xfId="2125"/>
    <cellStyle name="20% - Accent1 4 4 3" xfId="2126"/>
    <cellStyle name="20% - Accent1 4 4 3 2" xfId="2127"/>
    <cellStyle name="20% - Accent1 4 4 3 2 2" xfId="2128"/>
    <cellStyle name="20% - Accent1 4 4 3 2 2 2" xfId="2129"/>
    <cellStyle name="20% - Accent1 4 4 3 2 2 3" xfId="2130"/>
    <cellStyle name="20% - Accent1 4 4 3 2 3" xfId="2131"/>
    <cellStyle name="20% - Accent1 4 4 3 2 4" xfId="2132"/>
    <cellStyle name="20% - Accent1 4 4 3 2 5" xfId="2133"/>
    <cellStyle name="20% - Accent1 4 4 3 2 6" xfId="2134"/>
    <cellStyle name="20% - Accent1 4 4 3 3" xfId="2135"/>
    <cellStyle name="20% - Accent1 4 4 3 3 2" xfId="2136"/>
    <cellStyle name="20% - Accent1 4 4 3 3 3" xfId="2137"/>
    <cellStyle name="20% - Accent1 4 4 3 4" xfId="2138"/>
    <cellStyle name="20% - Accent1 4 4 3 5" xfId="2139"/>
    <cellStyle name="20% - Accent1 4 4 3 6" xfId="2140"/>
    <cellStyle name="20% - Accent1 4 4 3 7" xfId="2141"/>
    <cellStyle name="20% - Accent1 4 4 4" xfId="2142"/>
    <cellStyle name="20% - Accent1 4 4 4 2" xfId="2143"/>
    <cellStyle name="20% - Accent1 4 4 4 2 2" xfId="2144"/>
    <cellStyle name="20% - Accent1 4 4 4 2 3" xfId="2145"/>
    <cellStyle name="20% - Accent1 4 4 4 3" xfId="2146"/>
    <cellStyle name="20% - Accent1 4 4 4 4" xfId="2147"/>
    <cellStyle name="20% - Accent1 4 4 4 5" xfId="2148"/>
    <cellStyle name="20% - Accent1 4 4 4 6" xfId="2149"/>
    <cellStyle name="20% - Accent1 4 4 5" xfId="2150"/>
    <cellStyle name="20% - Accent1 4 4 5 2" xfId="2151"/>
    <cellStyle name="20% - Accent1 4 4 5 2 2" xfId="2152"/>
    <cellStyle name="20% - Accent1 4 4 5 2 3" xfId="2153"/>
    <cellStyle name="20% - Accent1 4 4 5 3" xfId="2154"/>
    <cellStyle name="20% - Accent1 4 4 5 4" xfId="2155"/>
    <cellStyle name="20% - Accent1 4 4 5 5" xfId="2156"/>
    <cellStyle name="20% - Accent1 4 4 5 6" xfId="2157"/>
    <cellStyle name="20% - Accent1 4 4 6" xfId="2158"/>
    <cellStyle name="20% - Accent1 4 4 6 2" xfId="2159"/>
    <cellStyle name="20% - Accent1 4 4 6 3" xfId="2160"/>
    <cellStyle name="20% - Accent1 4 4 7" xfId="2161"/>
    <cellStyle name="20% - Accent1 4 4 8" xfId="2162"/>
    <cellStyle name="20% - Accent1 4 4 9" xfId="2163"/>
    <cellStyle name="20% - Accent1 4 5" xfId="2164"/>
    <cellStyle name="20% - Accent1 4 5 2" xfId="2165"/>
    <cellStyle name="20% - Accent1 4 5 2 2" xfId="2166"/>
    <cellStyle name="20% - Accent1 4 5 2 2 2" xfId="2167"/>
    <cellStyle name="20% - Accent1 4 5 2 2 2 2" xfId="2168"/>
    <cellStyle name="20% - Accent1 4 5 2 2 2 3" xfId="2169"/>
    <cellStyle name="20% - Accent1 4 5 2 2 3" xfId="2170"/>
    <cellStyle name="20% - Accent1 4 5 2 2 4" xfId="2171"/>
    <cellStyle name="20% - Accent1 4 5 2 2 5" xfId="2172"/>
    <cellStyle name="20% - Accent1 4 5 2 2 6" xfId="2173"/>
    <cellStyle name="20% - Accent1 4 5 2 3" xfId="2174"/>
    <cellStyle name="20% - Accent1 4 5 2 3 2" xfId="2175"/>
    <cellStyle name="20% - Accent1 4 5 2 3 3" xfId="2176"/>
    <cellStyle name="20% - Accent1 4 5 2 4" xfId="2177"/>
    <cellStyle name="20% - Accent1 4 5 2 5" xfId="2178"/>
    <cellStyle name="20% - Accent1 4 5 2 6" xfId="2179"/>
    <cellStyle name="20% - Accent1 4 5 2 7" xfId="2180"/>
    <cellStyle name="20% - Accent1 4 5 3" xfId="2181"/>
    <cellStyle name="20% - Accent1 4 5 3 2" xfId="2182"/>
    <cellStyle name="20% - Accent1 4 5 3 2 2" xfId="2183"/>
    <cellStyle name="20% - Accent1 4 5 3 2 3" xfId="2184"/>
    <cellStyle name="20% - Accent1 4 5 3 3" xfId="2185"/>
    <cellStyle name="20% - Accent1 4 5 3 4" xfId="2186"/>
    <cellStyle name="20% - Accent1 4 5 3 5" xfId="2187"/>
    <cellStyle name="20% - Accent1 4 5 3 6" xfId="2188"/>
    <cellStyle name="20% - Accent1 4 5 4" xfId="2189"/>
    <cellStyle name="20% - Accent1 4 5 4 2" xfId="2190"/>
    <cellStyle name="20% - Accent1 4 5 4 2 2" xfId="2191"/>
    <cellStyle name="20% - Accent1 4 5 4 2 3" xfId="2192"/>
    <cellStyle name="20% - Accent1 4 5 4 3" xfId="2193"/>
    <cellStyle name="20% - Accent1 4 5 4 4" xfId="2194"/>
    <cellStyle name="20% - Accent1 4 5 4 5" xfId="2195"/>
    <cellStyle name="20% - Accent1 4 5 4 6" xfId="2196"/>
    <cellStyle name="20% - Accent1 4 5 5" xfId="2197"/>
    <cellStyle name="20% - Accent1 4 5 5 2" xfId="2198"/>
    <cellStyle name="20% - Accent1 4 5 5 3" xfId="2199"/>
    <cellStyle name="20% - Accent1 4 5 6" xfId="2200"/>
    <cellStyle name="20% - Accent1 4 5 7" xfId="2201"/>
    <cellStyle name="20% - Accent1 4 5 8" xfId="2202"/>
    <cellStyle name="20% - Accent1 4 5 9" xfId="2203"/>
    <cellStyle name="20% - Accent1 4 6" xfId="2204"/>
    <cellStyle name="20% - Accent1 4 6 2" xfId="2205"/>
    <cellStyle name="20% - Accent1 4 6 2 2" xfId="2206"/>
    <cellStyle name="20% - Accent1 4 6 2 2 2" xfId="2207"/>
    <cellStyle name="20% - Accent1 4 6 2 2 3" xfId="2208"/>
    <cellStyle name="20% - Accent1 4 6 2 3" xfId="2209"/>
    <cellStyle name="20% - Accent1 4 6 2 4" xfId="2210"/>
    <cellStyle name="20% - Accent1 4 6 2 5" xfId="2211"/>
    <cellStyle name="20% - Accent1 4 6 2 6" xfId="2212"/>
    <cellStyle name="20% - Accent1 4 6 3" xfId="2213"/>
    <cellStyle name="20% - Accent1 4 6 3 2" xfId="2214"/>
    <cellStyle name="20% - Accent1 4 6 3 3" xfId="2215"/>
    <cellStyle name="20% - Accent1 4 6 4" xfId="2216"/>
    <cellStyle name="20% - Accent1 4 6 5" xfId="2217"/>
    <cellStyle name="20% - Accent1 4 6 6" xfId="2218"/>
    <cellStyle name="20% - Accent1 4 6 7" xfId="2219"/>
    <cellStyle name="20% - Accent1 4 7" xfId="2220"/>
    <cellStyle name="20% - Accent1 4 7 2" xfId="2221"/>
    <cellStyle name="20% - Accent1 4 7 2 2" xfId="2222"/>
    <cellStyle name="20% - Accent1 4 7 2 3" xfId="2223"/>
    <cellStyle name="20% - Accent1 4 7 3" xfId="2224"/>
    <cellStyle name="20% - Accent1 4 7 4" xfId="2225"/>
    <cellStyle name="20% - Accent1 4 7 5" xfId="2226"/>
    <cellStyle name="20% - Accent1 4 7 6" xfId="2227"/>
    <cellStyle name="20% - Accent1 4 8" xfId="2228"/>
    <cellStyle name="20% - Accent1 4 8 2" xfId="2229"/>
    <cellStyle name="20% - Accent1 4 8 2 2" xfId="2230"/>
    <cellStyle name="20% - Accent1 4 8 2 3" xfId="2231"/>
    <cellStyle name="20% - Accent1 4 8 3" xfId="2232"/>
    <cellStyle name="20% - Accent1 4 8 4" xfId="2233"/>
    <cellStyle name="20% - Accent1 4 8 5" xfId="2234"/>
    <cellStyle name="20% - Accent1 4 8 6" xfId="2235"/>
    <cellStyle name="20% - Accent1 4 9" xfId="2236"/>
    <cellStyle name="20% - Accent1 4 9 2" xfId="2237"/>
    <cellStyle name="20% - Accent1 4 9 2 2" xfId="2238"/>
    <cellStyle name="20% - Accent1 4 9 2 3" xfId="2239"/>
    <cellStyle name="20% - Accent1 4 9 3" xfId="2240"/>
    <cellStyle name="20% - Accent1 4 9 4" xfId="2241"/>
    <cellStyle name="20% - Accent1 4 9 5" xfId="2242"/>
    <cellStyle name="20% - Accent1 4 9 6" xfId="2243"/>
    <cellStyle name="20% - Accent1 5" xfId="2244"/>
    <cellStyle name="20% - Accent1 5 10" xfId="2245"/>
    <cellStyle name="20% - Accent1 5 11" xfId="2246"/>
    <cellStyle name="20% - Accent1 5 12" xfId="2247"/>
    <cellStyle name="20% - Accent1 5 13" xfId="2248"/>
    <cellStyle name="20% - Accent1 5 2" xfId="2249"/>
    <cellStyle name="20% - Accent1 5 2 10" xfId="2250"/>
    <cellStyle name="20% - Accent1 5 2 2" xfId="2251"/>
    <cellStyle name="20% - Accent1 5 2 2 2" xfId="2252"/>
    <cellStyle name="20% - Accent1 5 2 2 2 2" xfId="2253"/>
    <cellStyle name="20% - Accent1 5 2 2 2 2 2" xfId="2254"/>
    <cellStyle name="20% - Accent1 5 2 2 2 2 3" xfId="2255"/>
    <cellStyle name="20% - Accent1 5 2 2 2 3" xfId="2256"/>
    <cellStyle name="20% - Accent1 5 2 2 2 4" xfId="2257"/>
    <cellStyle name="20% - Accent1 5 2 2 2 5" xfId="2258"/>
    <cellStyle name="20% - Accent1 5 2 2 2 6" xfId="2259"/>
    <cellStyle name="20% - Accent1 5 2 2 3" xfId="2260"/>
    <cellStyle name="20% - Accent1 5 2 2 3 2" xfId="2261"/>
    <cellStyle name="20% - Accent1 5 2 2 3 2 2" xfId="2262"/>
    <cellStyle name="20% - Accent1 5 2 2 3 2 3" xfId="2263"/>
    <cellStyle name="20% - Accent1 5 2 2 3 3" xfId="2264"/>
    <cellStyle name="20% - Accent1 5 2 2 3 4" xfId="2265"/>
    <cellStyle name="20% - Accent1 5 2 2 3 5" xfId="2266"/>
    <cellStyle name="20% - Accent1 5 2 2 3 6" xfId="2267"/>
    <cellStyle name="20% - Accent1 5 2 2 4" xfId="2268"/>
    <cellStyle name="20% - Accent1 5 2 2 4 2" xfId="2269"/>
    <cellStyle name="20% - Accent1 5 2 2 4 3" xfId="2270"/>
    <cellStyle name="20% - Accent1 5 2 2 5" xfId="2271"/>
    <cellStyle name="20% - Accent1 5 2 2 6" xfId="2272"/>
    <cellStyle name="20% - Accent1 5 2 2 7" xfId="2273"/>
    <cellStyle name="20% - Accent1 5 2 2 8" xfId="2274"/>
    <cellStyle name="20% - Accent1 5 2 3" xfId="2275"/>
    <cellStyle name="20% - Accent1 5 2 3 2" xfId="2276"/>
    <cellStyle name="20% - Accent1 5 2 3 2 2" xfId="2277"/>
    <cellStyle name="20% - Accent1 5 2 3 2 2 2" xfId="2278"/>
    <cellStyle name="20% - Accent1 5 2 3 2 2 3" xfId="2279"/>
    <cellStyle name="20% - Accent1 5 2 3 2 3" xfId="2280"/>
    <cellStyle name="20% - Accent1 5 2 3 2 4" xfId="2281"/>
    <cellStyle name="20% - Accent1 5 2 3 2 5" xfId="2282"/>
    <cellStyle name="20% - Accent1 5 2 3 2 6" xfId="2283"/>
    <cellStyle name="20% - Accent1 5 2 3 3" xfId="2284"/>
    <cellStyle name="20% - Accent1 5 2 3 3 2" xfId="2285"/>
    <cellStyle name="20% - Accent1 5 2 3 3 3" xfId="2286"/>
    <cellStyle name="20% - Accent1 5 2 3 4" xfId="2287"/>
    <cellStyle name="20% - Accent1 5 2 3 5" xfId="2288"/>
    <cellStyle name="20% - Accent1 5 2 3 6" xfId="2289"/>
    <cellStyle name="20% - Accent1 5 2 3 7" xfId="2290"/>
    <cellStyle name="20% - Accent1 5 2 4" xfId="2291"/>
    <cellStyle name="20% - Accent1 5 2 4 2" xfId="2292"/>
    <cellStyle name="20% - Accent1 5 2 4 2 2" xfId="2293"/>
    <cellStyle name="20% - Accent1 5 2 4 2 3" xfId="2294"/>
    <cellStyle name="20% - Accent1 5 2 4 3" xfId="2295"/>
    <cellStyle name="20% - Accent1 5 2 4 4" xfId="2296"/>
    <cellStyle name="20% - Accent1 5 2 4 5" xfId="2297"/>
    <cellStyle name="20% - Accent1 5 2 4 6" xfId="2298"/>
    <cellStyle name="20% - Accent1 5 2 5" xfId="2299"/>
    <cellStyle name="20% - Accent1 5 2 5 2" xfId="2300"/>
    <cellStyle name="20% - Accent1 5 2 5 2 2" xfId="2301"/>
    <cellStyle name="20% - Accent1 5 2 5 2 3" xfId="2302"/>
    <cellStyle name="20% - Accent1 5 2 5 3" xfId="2303"/>
    <cellStyle name="20% - Accent1 5 2 5 4" xfId="2304"/>
    <cellStyle name="20% - Accent1 5 2 5 5" xfId="2305"/>
    <cellStyle name="20% - Accent1 5 2 5 6" xfId="2306"/>
    <cellStyle name="20% - Accent1 5 2 6" xfId="2307"/>
    <cellStyle name="20% - Accent1 5 2 6 2" xfId="2308"/>
    <cellStyle name="20% - Accent1 5 2 6 3" xfId="2309"/>
    <cellStyle name="20% - Accent1 5 2 7" xfId="2310"/>
    <cellStyle name="20% - Accent1 5 2 8" xfId="2311"/>
    <cellStyle name="20% - Accent1 5 2 9" xfId="2312"/>
    <cellStyle name="20% - Accent1 5 3" xfId="2313"/>
    <cellStyle name="20% - Accent1 5 3 2" xfId="2314"/>
    <cellStyle name="20% - Accent1 5 3 2 2" xfId="2315"/>
    <cellStyle name="20% - Accent1 5 3 2 2 2" xfId="2316"/>
    <cellStyle name="20% - Accent1 5 3 2 2 2 2" xfId="2317"/>
    <cellStyle name="20% - Accent1 5 3 2 2 2 3" xfId="2318"/>
    <cellStyle name="20% - Accent1 5 3 2 2 3" xfId="2319"/>
    <cellStyle name="20% - Accent1 5 3 2 2 4" xfId="2320"/>
    <cellStyle name="20% - Accent1 5 3 2 2 5" xfId="2321"/>
    <cellStyle name="20% - Accent1 5 3 2 2 6" xfId="2322"/>
    <cellStyle name="20% - Accent1 5 3 2 3" xfId="2323"/>
    <cellStyle name="20% - Accent1 5 3 2 3 2" xfId="2324"/>
    <cellStyle name="20% - Accent1 5 3 2 3 3" xfId="2325"/>
    <cellStyle name="20% - Accent1 5 3 2 4" xfId="2326"/>
    <cellStyle name="20% - Accent1 5 3 2 5" xfId="2327"/>
    <cellStyle name="20% - Accent1 5 3 2 6" xfId="2328"/>
    <cellStyle name="20% - Accent1 5 3 2 7" xfId="2329"/>
    <cellStyle name="20% - Accent1 5 3 3" xfId="2330"/>
    <cellStyle name="20% - Accent1 5 3 3 2" xfId="2331"/>
    <cellStyle name="20% - Accent1 5 3 3 2 2" xfId="2332"/>
    <cellStyle name="20% - Accent1 5 3 3 2 3" xfId="2333"/>
    <cellStyle name="20% - Accent1 5 3 3 3" xfId="2334"/>
    <cellStyle name="20% - Accent1 5 3 3 4" xfId="2335"/>
    <cellStyle name="20% - Accent1 5 3 3 5" xfId="2336"/>
    <cellStyle name="20% - Accent1 5 3 3 6" xfId="2337"/>
    <cellStyle name="20% - Accent1 5 3 4" xfId="2338"/>
    <cellStyle name="20% - Accent1 5 3 4 2" xfId="2339"/>
    <cellStyle name="20% - Accent1 5 3 4 2 2" xfId="2340"/>
    <cellStyle name="20% - Accent1 5 3 4 2 3" xfId="2341"/>
    <cellStyle name="20% - Accent1 5 3 4 3" xfId="2342"/>
    <cellStyle name="20% - Accent1 5 3 4 4" xfId="2343"/>
    <cellStyle name="20% - Accent1 5 3 4 5" xfId="2344"/>
    <cellStyle name="20% - Accent1 5 3 4 6" xfId="2345"/>
    <cellStyle name="20% - Accent1 5 3 5" xfId="2346"/>
    <cellStyle name="20% - Accent1 5 3 5 2" xfId="2347"/>
    <cellStyle name="20% - Accent1 5 3 5 3" xfId="2348"/>
    <cellStyle name="20% - Accent1 5 3 6" xfId="2349"/>
    <cellStyle name="20% - Accent1 5 3 7" xfId="2350"/>
    <cellStyle name="20% - Accent1 5 3 8" xfId="2351"/>
    <cellStyle name="20% - Accent1 5 3 9" xfId="2352"/>
    <cellStyle name="20% - Accent1 5 4" xfId="2353"/>
    <cellStyle name="20% - Accent1 5 4 2" xfId="2354"/>
    <cellStyle name="20% - Accent1 5 4 2 2" xfId="2355"/>
    <cellStyle name="20% - Accent1 5 4 2 2 2" xfId="2356"/>
    <cellStyle name="20% - Accent1 5 4 2 2 3" xfId="2357"/>
    <cellStyle name="20% - Accent1 5 4 2 3" xfId="2358"/>
    <cellStyle name="20% - Accent1 5 4 2 4" xfId="2359"/>
    <cellStyle name="20% - Accent1 5 4 2 5" xfId="2360"/>
    <cellStyle name="20% - Accent1 5 4 2 6" xfId="2361"/>
    <cellStyle name="20% - Accent1 5 4 3" xfId="2362"/>
    <cellStyle name="20% - Accent1 5 4 3 2" xfId="2363"/>
    <cellStyle name="20% - Accent1 5 4 3 3" xfId="2364"/>
    <cellStyle name="20% - Accent1 5 4 4" xfId="2365"/>
    <cellStyle name="20% - Accent1 5 4 5" xfId="2366"/>
    <cellStyle name="20% - Accent1 5 4 6" xfId="2367"/>
    <cellStyle name="20% - Accent1 5 4 7" xfId="2368"/>
    <cellStyle name="20% - Accent1 5 5" xfId="2369"/>
    <cellStyle name="20% - Accent1 5 5 2" xfId="2370"/>
    <cellStyle name="20% - Accent1 5 5 2 2" xfId="2371"/>
    <cellStyle name="20% - Accent1 5 5 2 3" xfId="2372"/>
    <cellStyle name="20% - Accent1 5 5 3" xfId="2373"/>
    <cellStyle name="20% - Accent1 5 5 4" xfId="2374"/>
    <cellStyle name="20% - Accent1 5 5 5" xfId="2375"/>
    <cellStyle name="20% - Accent1 5 5 6" xfId="2376"/>
    <cellStyle name="20% - Accent1 5 6" xfId="2377"/>
    <cellStyle name="20% - Accent1 5 6 2" xfId="2378"/>
    <cellStyle name="20% - Accent1 5 6 2 2" xfId="2379"/>
    <cellStyle name="20% - Accent1 5 6 2 3" xfId="2380"/>
    <cellStyle name="20% - Accent1 5 6 3" xfId="2381"/>
    <cellStyle name="20% - Accent1 5 6 4" xfId="2382"/>
    <cellStyle name="20% - Accent1 5 6 5" xfId="2383"/>
    <cellStyle name="20% - Accent1 5 6 6" xfId="2384"/>
    <cellStyle name="20% - Accent1 5 7" xfId="2385"/>
    <cellStyle name="20% - Accent1 5 7 2" xfId="2386"/>
    <cellStyle name="20% - Accent1 5 7 2 2" xfId="2387"/>
    <cellStyle name="20% - Accent1 5 7 2 3" xfId="2388"/>
    <cellStyle name="20% - Accent1 5 7 3" xfId="2389"/>
    <cellStyle name="20% - Accent1 5 7 4" xfId="2390"/>
    <cellStyle name="20% - Accent1 5 7 5" xfId="2391"/>
    <cellStyle name="20% - Accent1 5 7 6" xfId="2392"/>
    <cellStyle name="20% - Accent1 5 8" xfId="2393"/>
    <cellStyle name="20% - Accent1 5 8 2" xfId="2394"/>
    <cellStyle name="20% - Accent1 5 8 2 2" xfId="2395"/>
    <cellStyle name="20% - Accent1 5 8 2 3" xfId="2396"/>
    <cellStyle name="20% - Accent1 5 8 3" xfId="2397"/>
    <cellStyle name="20% - Accent1 5 8 4" xfId="2398"/>
    <cellStyle name="20% - Accent1 5 8 5" xfId="2399"/>
    <cellStyle name="20% - Accent1 5 8 6" xfId="2400"/>
    <cellStyle name="20% - Accent1 5 9" xfId="2401"/>
    <cellStyle name="20% - Accent1 5 9 2" xfId="2402"/>
    <cellStyle name="20% - Accent1 5 9 3" xfId="2403"/>
    <cellStyle name="20% - Accent1 6" xfId="2404"/>
    <cellStyle name="20% - Accent1 6 10" xfId="2405"/>
    <cellStyle name="20% - Accent1 6 11" xfId="2406"/>
    <cellStyle name="20% - Accent1 6 2" xfId="2407"/>
    <cellStyle name="20% - Accent1 6 2 2" xfId="2408"/>
    <cellStyle name="20% - Accent1 6 2 2 2" xfId="2409"/>
    <cellStyle name="20% - Accent1 6 2 2 2 2" xfId="2410"/>
    <cellStyle name="20% - Accent1 6 2 2 2 3" xfId="2411"/>
    <cellStyle name="20% - Accent1 6 2 2 3" xfId="2412"/>
    <cellStyle name="20% - Accent1 6 2 2 4" xfId="2413"/>
    <cellStyle name="20% - Accent1 6 2 2 5" xfId="2414"/>
    <cellStyle name="20% - Accent1 6 2 2 6" xfId="2415"/>
    <cellStyle name="20% - Accent1 6 2 3" xfId="2416"/>
    <cellStyle name="20% - Accent1 6 2 3 2" xfId="2417"/>
    <cellStyle name="20% - Accent1 6 2 3 2 2" xfId="2418"/>
    <cellStyle name="20% - Accent1 6 2 3 2 3" xfId="2419"/>
    <cellStyle name="20% - Accent1 6 2 3 3" xfId="2420"/>
    <cellStyle name="20% - Accent1 6 2 3 4" xfId="2421"/>
    <cellStyle name="20% - Accent1 6 2 3 5" xfId="2422"/>
    <cellStyle name="20% - Accent1 6 2 3 6" xfId="2423"/>
    <cellStyle name="20% - Accent1 6 2 4" xfId="2424"/>
    <cellStyle name="20% - Accent1 6 2 4 2" xfId="2425"/>
    <cellStyle name="20% - Accent1 6 2 4 3" xfId="2426"/>
    <cellStyle name="20% - Accent1 6 2 5" xfId="2427"/>
    <cellStyle name="20% - Accent1 6 2 6" xfId="2428"/>
    <cellStyle name="20% - Accent1 6 2 7" xfId="2429"/>
    <cellStyle name="20% - Accent1 6 2 8" xfId="2430"/>
    <cellStyle name="20% - Accent1 6 3" xfId="2431"/>
    <cellStyle name="20% - Accent1 6 3 2" xfId="2432"/>
    <cellStyle name="20% - Accent1 6 3 2 2" xfId="2433"/>
    <cellStyle name="20% - Accent1 6 3 2 2 2" xfId="2434"/>
    <cellStyle name="20% - Accent1 6 3 2 2 3" xfId="2435"/>
    <cellStyle name="20% - Accent1 6 3 2 3" xfId="2436"/>
    <cellStyle name="20% - Accent1 6 3 2 4" xfId="2437"/>
    <cellStyle name="20% - Accent1 6 3 2 5" xfId="2438"/>
    <cellStyle name="20% - Accent1 6 3 2 6" xfId="2439"/>
    <cellStyle name="20% - Accent1 6 3 3" xfId="2440"/>
    <cellStyle name="20% - Accent1 6 3 3 2" xfId="2441"/>
    <cellStyle name="20% - Accent1 6 3 3 3" xfId="2442"/>
    <cellStyle name="20% - Accent1 6 3 4" xfId="2443"/>
    <cellStyle name="20% - Accent1 6 3 5" xfId="2444"/>
    <cellStyle name="20% - Accent1 6 3 6" xfId="2445"/>
    <cellStyle name="20% - Accent1 6 3 7" xfId="2446"/>
    <cellStyle name="20% - Accent1 6 4" xfId="2447"/>
    <cellStyle name="20% - Accent1 6 4 2" xfId="2448"/>
    <cellStyle name="20% - Accent1 6 4 2 2" xfId="2449"/>
    <cellStyle name="20% - Accent1 6 4 2 3" xfId="2450"/>
    <cellStyle name="20% - Accent1 6 4 3" xfId="2451"/>
    <cellStyle name="20% - Accent1 6 4 4" xfId="2452"/>
    <cellStyle name="20% - Accent1 6 4 5" xfId="2453"/>
    <cellStyle name="20% - Accent1 6 4 6" xfId="2454"/>
    <cellStyle name="20% - Accent1 6 5" xfId="2455"/>
    <cellStyle name="20% - Accent1 6 5 2" xfId="2456"/>
    <cellStyle name="20% - Accent1 6 5 2 2" xfId="2457"/>
    <cellStyle name="20% - Accent1 6 5 2 3" xfId="2458"/>
    <cellStyle name="20% - Accent1 6 5 3" xfId="2459"/>
    <cellStyle name="20% - Accent1 6 5 4" xfId="2460"/>
    <cellStyle name="20% - Accent1 6 5 5" xfId="2461"/>
    <cellStyle name="20% - Accent1 6 5 6" xfId="2462"/>
    <cellStyle name="20% - Accent1 6 6" xfId="2463"/>
    <cellStyle name="20% - Accent1 6 6 2" xfId="2464"/>
    <cellStyle name="20% - Accent1 6 6 2 2" xfId="2465"/>
    <cellStyle name="20% - Accent1 6 6 2 3" xfId="2466"/>
    <cellStyle name="20% - Accent1 6 6 3" xfId="2467"/>
    <cellStyle name="20% - Accent1 6 6 4" xfId="2468"/>
    <cellStyle name="20% - Accent1 6 6 5" xfId="2469"/>
    <cellStyle name="20% - Accent1 6 6 6" xfId="2470"/>
    <cellStyle name="20% - Accent1 6 7" xfId="2471"/>
    <cellStyle name="20% - Accent1 6 7 2" xfId="2472"/>
    <cellStyle name="20% - Accent1 6 7 3" xfId="2473"/>
    <cellStyle name="20% - Accent1 6 8" xfId="2474"/>
    <cellStyle name="20% - Accent1 6 9" xfId="2475"/>
    <cellStyle name="20% - Accent1 7" xfId="2476"/>
    <cellStyle name="20% - Accent1 7 2" xfId="2477"/>
    <cellStyle name="20% - Accent1 7 2 2" xfId="2478"/>
    <cellStyle name="20% - Accent1 7 2 3" xfId="2479"/>
    <cellStyle name="20% - Accent1 7 3" xfId="2480"/>
    <cellStyle name="20% - Accent1 7 4" xfId="2481"/>
    <cellStyle name="20% - Accent1 7 5" xfId="2482"/>
    <cellStyle name="20% - Accent1 7 6" xfId="2483"/>
    <cellStyle name="20% - Accent1 8" xfId="2484"/>
    <cellStyle name="20% - Accent1 8 2" xfId="2485"/>
    <cellStyle name="20% - Accent1 8 2 2" xfId="2486"/>
    <cellStyle name="20% - Accent1 8 2 3" xfId="2487"/>
    <cellStyle name="20% - Accent1 8 3" xfId="2488"/>
    <cellStyle name="20% - Accent1 8 4" xfId="2489"/>
    <cellStyle name="20% - Accent1 8 5" xfId="2490"/>
    <cellStyle name="20% - Accent1 8 6" xfId="2491"/>
    <cellStyle name="20% - Accent1 9" xfId="2492"/>
    <cellStyle name="20% - Accent1 9 2" xfId="2493"/>
    <cellStyle name="20% - Accent1 9 2 2" xfId="2494"/>
    <cellStyle name="20% - Accent1 9 2 3" xfId="2495"/>
    <cellStyle name="20% - Accent1 9 3" xfId="2496"/>
    <cellStyle name="20% - Accent1 9 4" xfId="2497"/>
    <cellStyle name="20% - Accent1 9 5" xfId="2498"/>
    <cellStyle name="20% - Accent1 9 6" xfId="2499"/>
    <cellStyle name="20% - Accent2" xfId="25" builtinId="34" customBuiltin="1"/>
    <cellStyle name="20% - Accent2 10" xfId="2500"/>
    <cellStyle name="20% - Accent2 10 2" xfId="2501"/>
    <cellStyle name="20% - Accent2 10 2 2" xfId="2502"/>
    <cellStyle name="20% - Accent2 10 2 3" xfId="2503"/>
    <cellStyle name="20% - Accent2 10 3" xfId="2504"/>
    <cellStyle name="20% - Accent2 10 4" xfId="2505"/>
    <cellStyle name="20% - Accent2 10 5" xfId="2506"/>
    <cellStyle name="20% - Accent2 10 6" xfId="2507"/>
    <cellStyle name="20% - Accent2 11" xfId="2508"/>
    <cellStyle name="20% - Accent2 11 2" xfId="2509"/>
    <cellStyle name="20% - Accent2 11 2 2" xfId="2510"/>
    <cellStyle name="20% - Accent2 11 2 3" xfId="2511"/>
    <cellStyle name="20% - Accent2 11 3" xfId="2512"/>
    <cellStyle name="20% - Accent2 11 4" xfId="2513"/>
    <cellStyle name="20% - Accent2 11 5" xfId="2514"/>
    <cellStyle name="20% - Accent2 11 6" xfId="2515"/>
    <cellStyle name="20% - Accent2 12" xfId="2516"/>
    <cellStyle name="20% - Accent2 12 2" xfId="2517"/>
    <cellStyle name="20% - Accent2 12 2 2" xfId="2518"/>
    <cellStyle name="20% - Accent2 12 2 3" xfId="2519"/>
    <cellStyle name="20% - Accent2 12 3" xfId="2520"/>
    <cellStyle name="20% - Accent2 12 4" xfId="2521"/>
    <cellStyle name="20% - Accent2 12 5" xfId="2522"/>
    <cellStyle name="20% - Accent2 12 6" xfId="2523"/>
    <cellStyle name="20% - Accent2 13" xfId="2524"/>
    <cellStyle name="20% - Accent2 13 2" xfId="2525"/>
    <cellStyle name="20% - Accent2 13 3" xfId="2526"/>
    <cellStyle name="20% - Accent2 14" xfId="2527"/>
    <cellStyle name="20% - Accent2 15" xfId="2528"/>
    <cellStyle name="20% - Accent2 16" xfId="2529"/>
    <cellStyle name="20% - Accent2 17" xfId="2530"/>
    <cellStyle name="20% - Accent2 18" xfId="2531"/>
    <cellStyle name="20% - Accent2 2" xfId="53"/>
    <cellStyle name="20% - Accent2 2 2" xfId="282"/>
    <cellStyle name="20% - Accent2 2 3" xfId="283"/>
    <cellStyle name="20% - Accent2 3" xfId="284"/>
    <cellStyle name="20% - Accent2 3 10" xfId="2532"/>
    <cellStyle name="20% - Accent2 3 10 2" xfId="2533"/>
    <cellStyle name="20% - Accent2 3 10 2 2" xfId="2534"/>
    <cellStyle name="20% - Accent2 3 10 2 3" xfId="2535"/>
    <cellStyle name="20% - Accent2 3 10 3" xfId="2536"/>
    <cellStyle name="20% - Accent2 3 10 4" xfId="2537"/>
    <cellStyle name="20% - Accent2 3 10 5" xfId="2538"/>
    <cellStyle name="20% - Accent2 3 10 6" xfId="2539"/>
    <cellStyle name="20% - Accent2 3 11" xfId="2540"/>
    <cellStyle name="20% - Accent2 3 11 2" xfId="2541"/>
    <cellStyle name="20% - Accent2 3 11 2 2" xfId="2542"/>
    <cellStyle name="20% - Accent2 3 11 2 3" xfId="2543"/>
    <cellStyle name="20% - Accent2 3 11 3" xfId="2544"/>
    <cellStyle name="20% - Accent2 3 11 4" xfId="2545"/>
    <cellStyle name="20% - Accent2 3 11 5" xfId="2546"/>
    <cellStyle name="20% - Accent2 3 11 6" xfId="2547"/>
    <cellStyle name="20% - Accent2 3 12" xfId="2548"/>
    <cellStyle name="20% - Accent2 3 12 2" xfId="2549"/>
    <cellStyle name="20% - Accent2 3 12 3" xfId="2550"/>
    <cellStyle name="20% - Accent2 3 13" xfId="2551"/>
    <cellStyle name="20% - Accent2 3 14" xfId="2552"/>
    <cellStyle name="20% - Accent2 3 15" xfId="2553"/>
    <cellStyle name="20% - Accent2 3 16" xfId="2554"/>
    <cellStyle name="20% - Accent2 3 2" xfId="2555"/>
    <cellStyle name="20% - Accent2 3 2 10" xfId="2556"/>
    <cellStyle name="20% - Accent2 3 2 10 2" xfId="2557"/>
    <cellStyle name="20% - Accent2 3 2 10 3" xfId="2558"/>
    <cellStyle name="20% - Accent2 3 2 11" xfId="2559"/>
    <cellStyle name="20% - Accent2 3 2 12" xfId="2560"/>
    <cellStyle name="20% - Accent2 3 2 13" xfId="2561"/>
    <cellStyle name="20% - Accent2 3 2 14" xfId="2562"/>
    <cellStyle name="20% - Accent2 3 2 2" xfId="2563"/>
    <cellStyle name="20% - Accent2 3 2 2 10" xfId="2564"/>
    <cellStyle name="20% - Accent2 3 2 2 11" xfId="2565"/>
    <cellStyle name="20% - Accent2 3 2 2 12" xfId="2566"/>
    <cellStyle name="20% - Accent2 3 2 2 13" xfId="2567"/>
    <cellStyle name="20% - Accent2 3 2 2 2" xfId="2568"/>
    <cellStyle name="20% - Accent2 3 2 2 2 10" xfId="2569"/>
    <cellStyle name="20% - Accent2 3 2 2 2 2" xfId="2570"/>
    <cellStyle name="20% - Accent2 3 2 2 2 2 2" xfId="2571"/>
    <cellStyle name="20% - Accent2 3 2 2 2 2 2 2" xfId="2572"/>
    <cellStyle name="20% - Accent2 3 2 2 2 2 2 2 2" xfId="2573"/>
    <cellStyle name="20% - Accent2 3 2 2 2 2 2 2 3" xfId="2574"/>
    <cellStyle name="20% - Accent2 3 2 2 2 2 2 3" xfId="2575"/>
    <cellStyle name="20% - Accent2 3 2 2 2 2 2 4" xfId="2576"/>
    <cellStyle name="20% - Accent2 3 2 2 2 2 2 5" xfId="2577"/>
    <cellStyle name="20% - Accent2 3 2 2 2 2 2 6" xfId="2578"/>
    <cellStyle name="20% - Accent2 3 2 2 2 2 3" xfId="2579"/>
    <cellStyle name="20% - Accent2 3 2 2 2 2 3 2" xfId="2580"/>
    <cellStyle name="20% - Accent2 3 2 2 2 2 3 2 2" xfId="2581"/>
    <cellStyle name="20% - Accent2 3 2 2 2 2 3 2 3" xfId="2582"/>
    <cellStyle name="20% - Accent2 3 2 2 2 2 3 3" xfId="2583"/>
    <cellStyle name="20% - Accent2 3 2 2 2 2 3 4" xfId="2584"/>
    <cellStyle name="20% - Accent2 3 2 2 2 2 3 5" xfId="2585"/>
    <cellStyle name="20% - Accent2 3 2 2 2 2 3 6" xfId="2586"/>
    <cellStyle name="20% - Accent2 3 2 2 2 2 4" xfId="2587"/>
    <cellStyle name="20% - Accent2 3 2 2 2 2 4 2" xfId="2588"/>
    <cellStyle name="20% - Accent2 3 2 2 2 2 4 3" xfId="2589"/>
    <cellStyle name="20% - Accent2 3 2 2 2 2 5" xfId="2590"/>
    <cellStyle name="20% - Accent2 3 2 2 2 2 6" xfId="2591"/>
    <cellStyle name="20% - Accent2 3 2 2 2 2 7" xfId="2592"/>
    <cellStyle name="20% - Accent2 3 2 2 2 2 8" xfId="2593"/>
    <cellStyle name="20% - Accent2 3 2 2 2 3" xfId="2594"/>
    <cellStyle name="20% - Accent2 3 2 2 2 3 2" xfId="2595"/>
    <cellStyle name="20% - Accent2 3 2 2 2 3 2 2" xfId="2596"/>
    <cellStyle name="20% - Accent2 3 2 2 2 3 2 2 2" xfId="2597"/>
    <cellStyle name="20% - Accent2 3 2 2 2 3 2 2 3" xfId="2598"/>
    <cellStyle name="20% - Accent2 3 2 2 2 3 2 3" xfId="2599"/>
    <cellStyle name="20% - Accent2 3 2 2 2 3 2 4" xfId="2600"/>
    <cellStyle name="20% - Accent2 3 2 2 2 3 2 5" xfId="2601"/>
    <cellStyle name="20% - Accent2 3 2 2 2 3 2 6" xfId="2602"/>
    <cellStyle name="20% - Accent2 3 2 2 2 3 3" xfId="2603"/>
    <cellStyle name="20% - Accent2 3 2 2 2 3 3 2" xfId="2604"/>
    <cellStyle name="20% - Accent2 3 2 2 2 3 3 3" xfId="2605"/>
    <cellStyle name="20% - Accent2 3 2 2 2 3 4" xfId="2606"/>
    <cellStyle name="20% - Accent2 3 2 2 2 3 5" xfId="2607"/>
    <cellStyle name="20% - Accent2 3 2 2 2 3 6" xfId="2608"/>
    <cellStyle name="20% - Accent2 3 2 2 2 3 7" xfId="2609"/>
    <cellStyle name="20% - Accent2 3 2 2 2 4" xfId="2610"/>
    <cellStyle name="20% - Accent2 3 2 2 2 4 2" xfId="2611"/>
    <cellStyle name="20% - Accent2 3 2 2 2 4 2 2" xfId="2612"/>
    <cellStyle name="20% - Accent2 3 2 2 2 4 2 3" xfId="2613"/>
    <cellStyle name="20% - Accent2 3 2 2 2 4 3" xfId="2614"/>
    <cellStyle name="20% - Accent2 3 2 2 2 4 4" xfId="2615"/>
    <cellStyle name="20% - Accent2 3 2 2 2 4 5" xfId="2616"/>
    <cellStyle name="20% - Accent2 3 2 2 2 4 6" xfId="2617"/>
    <cellStyle name="20% - Accent2 3 2 2 2 5" xfId="2618"/>
    <cellStyle name="20% - Accent2 3 2 2 2 5 2" xfId="2619"/>
    <cellStyle name="20% - Accent2 3 2 2 2 5 2 2" xfId="2620"/>
    <cellStyle name="20% - Accent2 3 2 2 2 5 2 3" xfId="2621"/>
    <cellStyle name="20% - Accent2 3 2 2 2 5 3" xfId="2622"/>
    <cellStyle name="20% - Accent2 3 2 2 2 5 4" xfId="2623"/>
    <cellStyle name="20% - Accent2 3 2 2 2 5 5" xfId="2624"/>
    <cellStyle name="20% - Accent2 3 2 2 2 5 6" xfId="2625"/>
    <cellStyle name="20% - Accent2 3 2 2 2 6" xfId="2626"/>
    <cellStyle name="20% - Accent2 3 2 2 2 6 2" xfId="2627"/>
    <cellStyle name="20% - Accent2 3 2 2 2 6 3" xfId="2628"/>
    <cellStyle name="20% - Accent2 3 2 2 2 7" xfId="2629"/>
    <cellStyle name="20% - Accent2 3 2 2 2 8" xfId="2630"/>
    <cellStyle name="20% - Accent2 3 2 2 2 9" xfId="2631"/>
    <cellStyle name="20% - Accent2 3 2 2 3" xfId="2632"/>
    <cellStyle name="20% - Accent2 3 2 2 3 2" xfId="2633"/>
    <cellStyle name="20% - Accent2 3 2 2 3 2 2" xfId="2634"/>
    <cellStyle name="20% - Accent2 3 2 2 3 2 2 2" xfId="2635"/>
    <cellStyle name="20% - Accent2 3 2 2 3 2 2 2 2" xfId="2636"/>
    <cellStyle name="20% - Accent2 3 2 2 3 2 2 2 3" xfId="2637"/>
    <cellStyle name="20% - Accent2 3 2 2 3 2 2 3" xfId="2638"/>
    <cellStyle name="20% - Accent2 3 2 2 3 2 2 4" xfId="2639"/>
    <cellStyle name="20% - Accent2 3 2 2 3 2 2 5" xfId="2640"/>
    <cellStyle name="20% - Accent2 3 2 2 3 2 2 6" xfId="2641"/>
    <cellStyle name="20% - Accent2 3 2 2 3 2 3" xfId="2642"/>
    <cellStyle name="20% - Accent2 3 2 2 3 2 3 2" xfId="2643"/>
    <cellStyle name="20% - Accent2 3 2 2 3 2 3 3" xfId="2644"/>
    <cellStyle name="20% - Accent2 3 2 2 3 2 4" xfId="2645"/>
    <cellStyle name="20% - Accent2 3 2 2 3 2 5" xfId="2646"/>
    <cellStyle name="20% - Accent2 3 2 2 3 2 6" xfId="2647"/>
    <cellStyle name="20% - Accent2 3 2 2 3 2 7" xfId="2648"/>
    <cellStyle name="20% - Accent2 3 2 2 3 3" xfId="2649"/>
    <cellStyle name="20% - Accent2 3 2 2 3 3 2" xfId="2650"/>
    <cellStyle name="20% - Accent2 3 2 2 3 3 2 2" xfId="2651"/>
    <cellStyle name="20% - Accent2 3 2 2 3 3 2 3" xfId="2652"/>
    <cellStyle name="20% - Accent2 3 2 2 3 3 3" xfId="2653"/>
    <cellStyle name="20% - Accent2 3 2 2 3 3 4" xfId="2654"/>
    <cellStyle name="20% - Accent2 3 2 2 3 3 5" xfId="2655"/>
    <cellStyle name="20% - Accent2 3 2 2 3 3 6" xfId="2656"/>
    <cellStyle name="20% - Accent2 3 2 2 3 4" xfId="2657"/>
    <cellStyle name="20% - Accent2 3 2 2 3 4 2" xfId="2658"/>
    <cellStyle name="20% - Accent2 3 2 2 3 4 2 2" xfId="2659"/>
    <cellStyle name="20% - Accent2 3 2 2 3 4 2 3" xfId="2660"/>
    <cellStyle name="20% - Accent2 3 2 2 3 4 3" xfId="2661"/>
    <cellStyle name="20% - Accent2 3 2 2 3 4 4" xfId="2662"/>
    <cellStyle name="20% - Accent2 3 2 2 3 4 5" xfId="2663"/>
    <cellStyle name="20% - Accent2 3 2 2 3 4 6" xfId="2664"/>
    <cellStyle name="20% - Accent2 3 2 2 3 5" xfId="2665"/>
    <cellStyle name="20% - Accent2 3 2 2 3 5 2" xfId="2666"/>
    <cellStyle name="20% - Accent2 3 2 2 3 5 3" xfId="2667"/>
    <cellStyle name="20% - Accent2 3 2 2 3 6" xfId="2668"/>
    <cellStyle name="20% - Accent2 3 2 2 3 7" xfId="2669"/>
    <cellStyle name="20% - Accent2 3 2 2 3 8" xfId="2670"/>
    <cellStyle name="20% - Accent2 3 2 2 3 9" xfId="2671"/>
    <cellStyle name="20% - Accent2 3 2 2 4" xfId="2672"/>
    <cellStyle name="20% - Accent2 3 2 2 4 2" xfId="2673"/>
    <cellStyle name="20% - Accent2 3 2 2 4 2 2" xfId="2674"/>
    <cellStyle name="20% - Accent2 3 2 2 4 2 2 2" xfId="2675"/>
    <cellStyle name="20% - Accent2 3 2 2 4 2 2 3" xfId="2676"/>
    <cellStyle name="20% - Accent2 3 2 2 4 2 3" xfId="2677"/>
    <cellStyle name="20% - Accent2 3 2 2 4 2 4" xfId="2678"/>
    <cellStyle name="20% - Accent2 3 2 2 4 2 5" xfId="2679"/>
    <cellStyle name="20% - Accent2 3 2 2 4 2 6" xfId="2680"/>
    <cellStyle name="20% - Accent2 3 2 2 4 3" xfId="2681"/>
    <cellStyle name="20% - Accent2 3 2 2 4 3 2" xfId="2682"/>
    <cellStyle name="20% - Accent2 3 2 2 4 3 3" xfId="2683"/>
    <cellStyle name="20% - Accent2 3 2 2 4 4" xfId="2684"/>
    <cellStyle name="20% - Accent2 3 2 2 4 5" xfId="2685"/>
    <cellStyle name="20% - Accent2 3 2 2 4 6" xfId="2686"/>
    <cellStyle name="20% - Accent2 3 2 2 4 7" xfId="2687"/>
    <cellStyle name="20% - Accent2 3 2 2 5" xfId="2688"/>
    <cellStyle name="20% - Accent2 3 2 2 5 2" xfId="2689"/>
    <cellStyle name="20% - Accent2 3 2 2 5 2 2" xfId="2690"/>
    <cellStyle name="20% - Accent2 3 2 2 5 2 3" xfId="2691"/>
    <cellStyle name="20% - Accent2 3 2 2 5 3" xfId="2692"/>
    <cellStyle name="20% - Accent2 3 2 2 5 4" xfId="2693"/>
    <cellStyle name="20% - Accent2 3 2 2 5 5" xfId="2694"/>
    <cellStyle name="20% - Accent2 3 2 2 5 6" xfId="2695"/>
    <cellStyle name="20% - Accent2 3 2 2 6" xfId="2696"/>
    <cellStyle name="20% - Accent2 3 2 2 6 2" xfId="2697"/>
    <cellStyle name="20% - Accent2 3 2 2 6 2 2" xfId="2698"/>
    <cellStyle name="20% - Accent2 3 2 2 6 2 3" xfId="2699"/>
    <cellStyle name="20% - Accent2 3 2 2 6 3" xfId="2700"/>
    <cellStyle name="20% - Accent2 3 2 2 6 4" xfId="2701"/>
    <cellStyle name="20% - Accent2 3 2 2 6 5" xfId="2702"/>
    <cellStyle name="20% - Accent2 3 2 2 6 6" xfId="2703"/>
    <cellStyle name="20% - Accent2 3 2 2 7" xfId="2704"/>
    <cellStyle name="20% - Accent2 3 2 2 7 2" xfId="2705"/>
    <cellStyle name="20% - Accent2 3 2 2 7 2 2" xfId="2706"/>
    <cellStyle name="20% - Accent2 3 2 2 7 2 3" xfId="2707"/>
    <cellStyle name="20% - Accent2 3 2 2 7 3" xfId="2708"/>
    <cellStyle name="20% - Accent2 3 2 2 7 4" xfId="2709"/>
    <cellStyle name="20% - Accent2 3 2 2 7 5" xfId="2710"/>
    <cellStyle name="20% - Accent2 3 2 2 7 6" xfId="2711"/>
    <cellStyle name="20% - Accent2 3 2 2 8" xfId="2712"/>
    <cellStyle name="20% - Accent2 3 2 2 8 2" xfId="2713"/>
    <cellStyle name="20% - Accent2 3 2 2 8 2 2" xfId="2714"/>
    <cellStyle name="20% - Accent2 3 2 2 8 2 3" xfId="2715"/>
    <cellStyle name="20% - Accent2 3 2 2 8 3" xfId="2716"/>
    <cellStyle name="20% - Accent2 3 2 2 8 4" xfId="2717"/>
    <cellStyle name="20% - Accent2 3 2 2 8 5" xfId="2718"/>
    <cellStyle name="20% - Accent2 3 2 2 8 6" xfId="2719"/>
    <cellStyle name="20% - Accent2 3 2 2 9" xfId="2720"/>
    <cellStyle name="20% - Accent2 3 2 2 9 2" xfId="2721"/>
    <cellStyle name="20% - Accent2 3 2 2 9 3" xfId="2722"/>
    <cellStyle name="20% - Accent2 3 2 3" xfId="2723"/>
    <cellStyle name="20% - Accent2 3 2 3 10" xfId="2724"/>
    <cellStyle name="20% - Accent2 3 2 3 2" xfId="2725"/>
    <cellStyle name="20% - Accent2 3 2 3 2 2" xfId="2726"/>
    <cellStyle name="20% - Accent2 3 2 3 2 2 2" xfId="2727"/>
    <cellStyle name="20% - Accent2 3 2 3 2 2 2 2" xfId="2728"/>
    <cellStyle name="20% - Accent2 3 2 3 2 2 2 3" xfId="2729"/>
    <cellStyle name="20% - Accent2 3 2 3 2 2 3" xfId="2730"/>
    <cellStyle name="20% - Accent2 3 2 3 2 2 4" xfId="2731"/>
    <cellStyle name="20% - Accent2 3 2 3 2 2 5" xfId="2732"/>
    <cellStyle name="20% - Accent2 3 2 3 2 2 6" xfId="2733"/>
    <cellStyle name="20% - Accent2 3 2 3 2 3" xfId="2734"/>
    <cellStyle name="20% - Accent2 3 2 3 2 3 2" xfId="2735"/>
    <cellStyle name="20% - Accent2 3 2 3 2 3 2 2" xfId="2736"/>
    <cellStyle name="20% - Accent2 3 2 3 2 3 2 3" xfId="2737"/>
    <cellStyle name="20% - Accent2 3 2 3 2 3 3" xfId="2738"/>
    <cellStyle name="20% - Accent2 3 2 3 2 3 4" xfId="2739"/>
    <cellStyle name="20% - Accent2 3 2 3 2 3 5" xfId="2740"/>
    <cellStyle name="20% - Accent2 3 2 3 2 3 6" xfId="2741"/>
    <cellStyle name="20% - Accent2 3 2 3 2 4" xfId="2742"/>
    <cellStyle name="20% - Accent2 3 2 3 2 4 2" xfId="2743"/>
    <cellStyle name="20% - Accent2 3 2 3 2 4 3" xfId="2744"/>
    <cellStyle name="20% - Accent2 3 2 3 2 5" xfId="2745"/>
    <cellStyle name="20% - Accent2 3 2 3 2 6" xfId="2746"/>
    <cellStyle name="20% - Accent2 3 2 3 2 7" xfId="2747"/>
    <cellStyle name="20% - Accent2 3 2 3 2 8" xfId="2748"/>
    <cellStyle name="20% - Accent2 3 2 3 3" xfId="2749"/>
    <cellStyle name="20% - Accent2 3 2 3 3 2" xfId="2750"/>
    <cellStyle name="20% - Accent2 3 2 3 3 2 2" xfId="2751"/>
    <cellStyle name="20% - Accent2 3 2 3 3 2 2 2" xfId="2752"/>
    <cellStyle name="20% - Accent2 3 2 3 3 2 2 3" xfId="2753"/>
    <cellStyle name="20% - Accent2 3 2 3 3 2 3" xfId="2754"/>
    <cellStyle name="20% - Accent2 3 2 3 3 2 4" xfId="2755"/>
    <cellStyle name="20% - Accent2 3 2 3 3 2 5" xfId="2756"/>
    <cellStyle name="20% - Accent2 3 2 3 3 2 6" xfId="2757"/>
    <cellStyle name="20% - Accent2 3 2 3 3 3" xfId="2758"/>
    <cellStyle name="20% - Accent2 3 2 3 3 3 2" xfId="2759"/>
    <cellStyle name="20% - Accent2 3 2 3 3 3 3" xfId="2760"/>
    <cellStyle name="20% - Accent2 3 2 3 3 4" xfId="2761"/>
    <cellStyle name="20% - Accent2 3 2 3 3 5" xfId="2762"/>
    <cellStyle name="20% - Accent2 3 2 3 3 6" xfId="2763"/>
    <cellStyle name="20% - Accent2 3 2 3 3 7" xfId="2764"/>
    <cellStyle name="20% - Accent2 3 2 3 4" xfId="2765"/>
    <cellStyle name="20% - Accent2 3 2 3 4 2" xfId="2766"/>
    <cellStyle name="20% - Accent2 3 2 3 4 2 2" xfId="2767"/>
    <cellStyle name="20% - Accent2 3 2 3 4 2 3" xfId="2768"/>
    <cellStyle name="20% - Accent2 3 2 3 4 3" xfId="2769"/>
    <cellStyle name="20% - Accent2 3 2 3 4 4" xfId="2770"/>
    <cellStyle name="20% - Accent2 3 2 3 4 5" xfId="2771"/>
    <cellStyle name="20% - Accent2 3 2 3 4 6" xfId="2772"/>
    <cellStyle name="20% - Accent2 3 2 3 5" xfId="2773"/>
    <cellStyle name="20% - Accent2 3 2 3 5 2" xfId="2774"/>
    <cellStyle name="20% - Accent2 3 2 3 5 2 2" xfId="2775"/>
    <cellStyle name="20% - Accent2 3 2 3 5 2 3" xfId="2776"/>
    <cellStyle name="20% - Accent2 3 2 3 5 3" xfId="2777"/>
    <cellStyle name="20% - Accent2 3 2 3 5 4" xfId="2778"/>
    <cellStyle name="20% - Accent2 3 2 3 5 5" xfId="2779"/>
    <cellStyle name="20% - Accent2 3 2 3 5 6" xfId="2780"/>
    <cellStyle name="20% - Accent2 3 2 3 6" xfId="2781"/>
    <cellStyle name="20% - Accent2 3 2 3 6 2" xfId="2782"/>
    <cellStyle name="20% - Accent2 3 2 3 6 3" xfId="2783"/>
    <cellStyle name="20% - Accent2 3 2 3 7" xfId="2784"/>
    <cellStyle name="20% - Accent2 3 2 3 8" xfId="2785"/>
    <cellStyle name="20% - Accent2 3 2 3 9" xfId="2786"/>
    <cellStyle name="20% - Accent2 3 2 4" xfId="2787"/>
    <cellStyle name="20% - Accent2 3 2 4 2" xfId="2788"/>
    <cellStyle name="20% - Accent2 3 2 4 2 2" xfId="2789"/>
    <cellStyle name="20% - Accent2 3 2 4 2 2 2" xfId="2790"/>
    <cellStyle name="20% - Accent2 3 2 4 2 2 2 2" xfId="2791"/>
    <cellStyle name="20% - Accent2 3 2 4 2 2 2 3" xfId="2792"/>
    <cellStyle name="20% - Accent2 3 2 4 2 2 3" xfId="2793"/>
    <cellStyle name="20% - Accent2 3 2 4 2 2 4" xfId="2794"/>
    <cellStyle name="20% - Accent2 3 2 4 2 2 5" xfId="2795"/>
    <cellStyle name="20% - Accent2 3 2 4 2 2 6" xfId="2796"/>
    <cellStyle name="20% - Accent2 3 2 4 2 3" xfId="2797"/>
    <cellStyle name="20% - Accent2 3 2 4 2 3 2" xfId="2798"/>
    <cellStyle name="20% - Accent2 3 2 4 2 3 3" xfId="2799"/>
    <cellStyle name="20% - Accent2 3 2 4 2 4" xfId="2800"/>
    <cellStyle name="20% - Accent2 3 2 4 2 5" xfId="2801"/>
    <cellStyle name="20% - Accent2 3 2 4 2 6" xfId="2802"/>
    <cellStyle name="20% - Accent2 3 2 4 2 7" xfId="2803"/>
    <cellStyle name="20% - Accent2 3 2 4 3" xfId="2804"/>
    <cellStyle name="20% - Accent2 3 2 4 3 2" xfId="2805"/>
    <cellStyle name="20% - Accent2 3 2 4 3 2 2" xfId="2806"/>
    <cellStyle name="20% - Accent2 3 2 4 3 2 3" xfId="2807"/>
    <cellStyle name="20% - Accent2 3 2 4 3 3" xfId="2808"/>
    <cellStyle name="20% - Accent2 3 2 4 3 4" xfId="2809"/>
    <cellStyle name="20% - Accent2 3 2 4 3 5" xfId="2810"/>
    <cellStyle name="20% - Accent2 3 2 4 3 6" xfId="2811"/>
    <cellStyle name="20% - Accent2 3 2 4 4" xfId="2812"/>
    <cellStyle name="20% - Accent2 3 2 4 4 2" xfId="2813"/>
    <cellStyle name="20% - Accent2 3 2 4 4 2 2" xfId="2814"/>
    <cellStyle name="20% - Accent2 3 2 4 4 2 3" xfId="2815"/>
    <cellStyle name="20% - Accent2 3 2 4 4 3" xfId="2816"/>
    <cellStyle name="20% - Accent2 3 2 4 4 4" xfId="2817"/>
    <cellStyle name="20% - Accent2 3 2 4 4 5" xfId="2818"/>
    <cellStyle name="20% - Accent2 3 2 4 4 6" xfId="2819"/>
    <cellStyle name="20% - Accent2 3 2 4 5" xfId="2820"/>
    <cellStyle name="20% - Accent2 3 2 4 5 2" xfId="2821"/>
    <cellStyle name="20% - Accent2 3 2 4 5 3" xfId="2822"/>
    <cellStyle name="20% - Accent2 3 2 4 6" xfId="2823"/>
    <cellStyle name="20% - Accent2 3 2 4 7" xfId="2824"/>
    <cellStyle name="20% - Accent2 3 2 4 8" xfId="2825"/>
    <cellStyle name="20% - Accent2 3 2 4 9" xfId="2826"/>
    <cellStyle name="20% - Accent2 3 2 5" xfId="2827"/>
    <cellStyle name="20% - Accent2 3 2 5 2" xfId="2828"/>
    <cellStyle name="20% - Accent2 3 2 5 2 2" xfId="2829"/>
    <cellStyle name="20% - Accent2 3 2 5 2 2 2" xfId="2830"/>
    <cellStyle name="20% - Accent2 3 2 5 2 2 3" xfId="2831"/>
    <cellStyle name="20% - Accent2 3 2 5 2 3" xfId="2832"/>
    <cellStyle name="20% - Accent2 3 2 5 2 4" xfId="2833"/>
    <cellStyle name="20% - Accent2 3 2 5 2 5" xfId="2834"/>
    <cellStyle name="20% - Accent2 3 2 5 2 6" xfId="2835"/>
    <cellStyle name="20% - Accent2 3 2 5 3" xfId="2836"/>
    <cellStyle name="20% - Accent2 3 2 5 3 2" xfId="2837"/>
    <cellStyle name="20% - Accent2 3 2 5 3 3" xfId="2838"/>
    <cellStyle name="20% - Accent2 3 2 5 4" xfId="2839"/>
    <cellStyle name="20% - Accent2 3 2 5 5" xfId="2840"/>
    <cellStyle name="20% - Accent2 3 2 5 6" xfId="2841"/>
    <cellStyle name="20% - Accent2 3 2 5 7" xfId="2842"/>
    <cellStyle name="20% - Accent2 3 2 6" xfId="2843"/>
    <cellStyle name="20% - Accent2 3 2 6 2" xfId="2844"/>
    <cellStyle name="20% - Accent2 3 2 6 2 2" xfId="2845"/>
    <cellStyle name="20% - Accent2 3 2 6 2 3" xfId="2846"/>
    <cellStyle name="20% - Accent2 3 2 6 3" xfId="2847"/>
    <cellStyle name="20% - Accent2 3 2 6 4" xfId="2848"/>
    <cellStyle name="20% - Accent2 3 2 6 5" xfId="2849"/>
    <cellStyle name="20% - Accent2 3 2 6 6" xfId="2850"/>
    <cellStyle name="20% - Accent2 3 2 7" xfId="2851"/>
    <cellStyle name="20% - Accent2 3 2 7 2" xfId="2852"/>
    <cellStyle name="20% - Accent2 3 2 7 2 2" xfId="2853"/>
    <cellStyle name="20% - Accent2 3 2 7 2 3" xfId="2854"/>
    <cellStyle name="20% - Accent2 3 2 7 3" xfId="2855"/>
    <cellStyle name="20% - Accent2 3 2 7 4" xfId="2856"/>
    <cellStyle name="20% - Accent2 3 2 7 5" xfId="2857"/>
    <cellStyle name="20% - Accent2 3 2 7 6" xfId="2858"/>
    <cellStyle name="20% - Accent2 3 2 8" xfId="2859"/>
    <cellStyle name="20% - Accent2 3 2 8 2" xfId="2860"/>
    <cellStyle name="20% - Accent2 3 2 8 2 2" xfId="2861"/>
    <cellStyle name="20% - Accent2 3 2 8 2 3" xfId="2862"/>
    <cellStyle name="20% - Accent2 3 2 8 3" xfId="2863"/>
    <cellStyle name="20% - Accent2 3 2 8 4" xfId="2864"/>
    <cellStyle name="20% - Accent2 3 2 8 5" xfId="2865"/>
    <cellStyle name="20% - Accent2 3 2 8 6" xfId="2866"/>
    <cellStyle name="20% - Accent2 3 2 9" xfId="2867"/>
    <cellStyle name="20% - Accent2 3 2 9 2" xfId="2868"/>
    <cellStyle name="20% - Accent2 3 2 9 2 2" xfId="2869"/>
    <cellStyle name="20% - Accent2 3 2 9 2 3" xfId="2870"/>
    <cellStyle name="20% - Accent2 3 2 9 3" xfId="2871"/>
    <cellStyle name="20% - Accent2 3 2 9 4" xfId="2872"/>
    <cellStyle name="20% - Accent2 3 2 9 5" xfId="2873"/>
    <cellStyle name="20% - Accent2 3 2 9 6" xfId="2874"/>
    <cellStyle name="20% - Accent2 3 3" xfId="2875"/>
    <cellStyle name="20% - Accent2 3 3 10" xfId="2876"/>
    <cellStyle name="20% - Accent2 3 3 10 2" xfId="2877"/>
    <cellStyle name="20% - Accent2 3 3 10 3" xfId="2878"/>
    <cellStyle name="20% - Accent2 3 3 11" xfId="2879"/>
    <cellStyle name="20% - Accent2 3 3 12" xfId="2880"/>
    <cellStyle name="20% - Accent2 3 3 13" xfId="2881"/>
    <cellStyle name="20% - Accent2 3 3 14" xfId="2882"/>
    <cellStyle name="20% - Accent2 3 3 2" xfId="2883"/>
    <cellStyle name="20% - Accent2 3 3 2 10" xfId="2884"/>
    <cellStyle name="20% - Accent2 3 3 2 11" xfId="2885"/>
    <cellStyle name="20% - Accent2 3 3 2 12" xfId="2886"/>
    <cellStyle name="20% - Accent2 3 3 2 13" xfId="2887"/>
    <cellStyle name="20% - Accent2 3 3 2 2" xfId="2888"/>
    <cellStyle name="20% - Accent2 3 3 2 2 10" xfId="2889"/>
    <cellStyle name="20% - Accent2 3 3 2 2 2" xfId="2890"/>
    <cellStyle name="20% - Accent2 3 3 2 2 2 2" xfId="2891"/>
    <cellStyle name="20% - Accent2 3 3 2 2 2 2 2" xfId="2892"/>
    <cellStyle name="20% - Accent2 3 3 2 2 2 2 2 2" xfId="2893"/>
    <cellStyle name="20% - Accent2 3 3 2 2 2 2 2 3" xfId="2894"/>
    <cellStyle name="20% - Accent2 3 3 2 2 2 2 3" xfId="2895"/>
    <cellStyle name="20% - Accent2 3 3 2 2 2 2 4" xfId="2896"/>
    <cellStyle name="20% - Accent2 3 3 2 2 2 2 5" xfId="2897"/>
    <cellStyle name="20% - Accent2 3 3 2 2 2 2 6" xfId="2898"/>
    <cellStyle name="20% - Accent2 3 3 2 2 2 3" xfId="2899"/>
    <cellStyle name="20% - Accent2 3 3 2 2 2 3 2" xfId="2900"/>
    <cellStyle name="20% - Accent2 3 3 2 2 2 3 2 2" xfId="2901"/>
    <cellStyle name="20% - Accent2 3 3 2 2 2 3 2 3" xfId="2902"/>
    <cellStyle name="20% - Accent2 3 3 2 2 2 3 3" xfId="2903"/>
    <cellStyle name="20% - Accent2 3 3 2 2 2 3 4" xfId="2904"/>
    <cellStyle name="20% - Accent2 3 3 2 2 2 3 5" xfId="2905"/>
    <cellStyle name="20% - Accent2 3 3 2 2 2 3 6" xfId="2906"/>
    <cellStyle name="20% - Accent2 3 3 2 2 2 4" xfId="2907"/>
    <cellStyle name="20% - Accent2 3 3 2 2 2 4 2" xfId="2908"/>
    <cellStyle name="20% - Accent2 3 3 2 2 2 4 3" xfId="2909"/>
    <cellStyle name="20% - Accent2 3 3 2 2 2 5" xfId="2910"/>
    <cellStyle name="20% - Accent2 3 3 2 2 2 6" xfId="2911"/>
    <cellStyle name="20% - Accent2 3 3 2 2 2 7" xfId="2912"/>
    <cellStyle name="20% - Accent2 3 3 2 2 2 8" xfId="2913"/>
    <cellStyle name="20% - Accent2 3 3 2 2 3" xfId="2914"/>
    <cellStyle name="20% - Accent2 3 3 2 2 3 2" xfId="2915"/>
    <cellStyle name="20% - Accent2 3 3 2 2 3 2 2" xfId="2916"/>
    <cellStyle name="20% - Accent2 3 3 2 2 3 2 2 2" xfId="2917"/>
    <cellStyle name="20% - Accent2 3 3 2 2 3 2 2 3" xfId="2918"/>
    <cellStyle name="20% - Accent2 3 3 2 2 3 2 3" xfId="2919"/>
    <cellStyle name="20% - Accent2 3 3 2 2 3 2 4" xfId="2920"/>
    <cellStyle name="20% - Accent2 3 3 2 2 3 2 5" xfId="2921"/>
    <cellStyle name="20% - Accent2 3 3 2 2 3 2 6" xfId="2922"/>
    <cellStyle name="20% - Accent2 3 3 2 2 3 3" xfId="2923"/>
    <cellStyle name="20% - Accent2 3 3 2 2 3 3 2" xfId="2924"/>
    <cellStyle name="20% - Accent2 3 3 2 2 3 3 3" xfId="2925"/>
    <cellStyle name="20% - Accent2 3 3 2 2 3 4" xfId="2926"/>
    <cellStyle name="20% - Accent2 3 3 2 2 3 5" xfId="2927"/>
    <cellStyle name="20% - Accent2 3 3 2 2 3 6" xfId="2928"/>
    <cellStyle name="20% - Accent2 3 3 2 2 3 7" xfId="2929"/>
    <cellStyle name="20% - Accent2 3 3 2 2 4" xfId="2930"/>
    <cellStyle name="20% - Accent2 3 3 2 2 4 2" xfId="2931"/>
    <cellStyle name="20% - Accent2 3 3 2 2 4 2 2" xfId="2932"/>
    <cellStyle name="20% - Accent2 3 3 2 2 4 2 3" xfId="2933"/>
    <cellStyle name="20% - Accent2 3 3 2 2 4 3" xfId="2934"/>
    <cellStyle name="20% - Accent2 3 3 2 2 4 4" xfId="2935"/>
    <cellStyle name="20% - Accent2 3 3 2 2 4 5" xfId="2936"/>
    <cellStyle name="20% - Accent2 3 3 2 2 4 6" xfId="2937"/>
    <cellStyle name="20% - Accent2 3 3 2 2 5" xfId="2938"/>
    <cellStyle name="20% - Accent2 3 3 2 2 5 2" xfId="2939"/>
    <cellStyle name="20% - Accent2 3 3 2 2 5 2 2" xfId="2940"/>
    <cellStyle name="20% - Accent2 3 3 2 2 5 2 3" xfId="2941"/>
    <cellStyle name="20% - Accent2 3 3 2 2 5 3" xfId="2942"/>
    <cellStyle name="20% - Accent2 3 3 2 2 5 4" xfId="2943"/>
    <cellStyle name="20% - Accent2 3 3 2 2 5 5" xfId="2944"/>
    <cellStyle name="20% - Accent2 3 3 2 2 5 6" xfId="2945"/>
    <cellStyle name="20% - Accent2 3 3 2 2 6" xfId="2946"/>
    <cellStyle name="20% - Accent2 3 3 2 2 6 2" xfId="2947"/>
    <cellStyle name="20% - Accent2 3 3 2 2 6 3" xfId="2948"/>
    <cellStyle name="20% - Accent2 3 3 2 2 7" xfId="2949"/>
    <cellStyle name="20% - Accent2 3 3 2 2 8" xfId="2950"/>
    <cellStyle name="20% - Accent2 3 3 2 2 9" xfId="2951"/>
    <cellStyle name="20% - Accent2 3 3 2 3" xfId="2952"/>
    <cellStyle name="20% - Accent2 3 3 2 3 2" xfId="2953"/>
    <cellStyle name="20% - Accent2 3 3 2 3 2 2" xfId="2954"/>
    <cellStyle name="20% - Accent2 3 3 2 3 2 2 2" xfId="2955"/>
    <cellStyle name="20% - Accent2 3 3 2 3 2 2 2 2" xfId="2956"/>
    <cellStyle name="20% - Accent2 3 3 2 3 2 2 2 3" xfId="2957"/>
    <cellStyle name="20% - Accent2 3 3 2 3 2 2 3" xfId="2958"/>
    <cellStyle name="20% - Accent2 3 3 2 3 2 2 4" xfId="2959"/>
    <cellStyle name="20% - Accent2 3 3 2 3 2 2 5" xfId="2960"/>
    <cellStyle name="20% - Accent2 3 3 2 3 2 2 6" xfId="2961"/>
    <cellStyle name="20% - Accent2 3 3 2 3 2 3" xfId="2962"/>
    <cellStyle name="20% - Accent2 3 3 2 3 2 3 2" xfId="2963"/>
    <cellStyle name="20% - Accent2 3 3 2 3 2 3 3" xfId="2964"/>
    <cellStyle name="20% - Accent2 3 3 2 3 2 4" xfId="2965"/>
    <cellStyle name="20% - Accent2 3 3 2 3 2 5" xfId="2966"/>
    <cellStyle name="20% - Accent2 3 3 2 3 2 6" xfId="2967"/>
    <cellStyle name="20% - Accent2 3 3 2 3 2 7" xfId="2968"/>
    <cellStyle name="20% - Accent2 3 3 2 3 3" xfId="2969"/>
    <cellStyle name="20% - Accent2 3 3 2 3 3 2" xfId="2970"/>
    <cellStyle name="20% - Accent2 3 3 2 3 3 2 2" xfId="2971"/>
    <cellStyle name="20% - Accent2 3 3 2 3 3 2 3" xfId="2972"/>
    <cellStyle name="20% - Accent2 3 3 2 3 3 3" xfId="2973"/>
    <cellStyle name="20% - Accent2 3 3 2 3 3 4" xfId="2974"/>
    <cellStyle name="20% - Accent2 3 3 2 3 3 5" xfId="2975"/>
    <cellStyle name="20% - Accent2 3 3 2 3 3 6" xfId="2976"/>
    <cellStyle name="20% - Accent2 3 3 2 3 4" xfId="2977"/>
    <cellStyle name="20% - Accent2 3 3 2 3 4 2" xfId="2978"/>
    <cellStyle name="20% - Accent2 3 3 2 3 4 2 2" xfId="2979"/>
    <cellStyle name="20% - Accent2 3 3 2 3 4 2 3" xfId="2980"/>
    <cellStyle name="20% - Accent2 3 3 2 3 4 3" xfId="2981"/>
    <cellStyle name="20% - Accent2 3 3 2 3 4 4" xfId="2982"/>
    <cellStyle name="20% - Accent2 3 3 2 3 4 5" xfId="2983"/>
    <cellStyle name="20% - Accent2 3 3 2 3 4 6" xfId="2984"/>
    <cellStyle name="20% - Accent2 3 3 2 3 5" xfId="2985"/>
    <cellStyle name="20% - Accent2 3 3 2 3 5 2" xfId="2986"/>
    <cellStyle name="20% - Accent2 3 3 2 3 5 3" xfId="2987"/>
    <cellStyle name="20% - Accent2 3 3 2 3 6" xfId="2988"/>
    <cellStyle name="20% - Accent2 3 3 2 3 7" xfId="2989"/>
    <cellStyle name="20% - Accent2 3 3 2 3 8" xfId="2990"/>
    <cellStyle name="20% - Accent2 3 3 2 3 9" xfId="2991"/>
    <cellStyle name="20% - Accent2 3 3 2 4" xfId="2992"/>
    <cellStyle name="20% - Accent2 3 3 2 4 2" xfId="2993"/>
    <cellStyle name="20% - Accent2 3 3 2 4 2 2" xfId="2994"/>
    <cellStyle name="20% - Accent2 3 3 2 4 2 2 2" xfId="2995"/>
    <cellStyle name="20% - Accent2 3 3 2 4 2 2 3" xfId="2996"/>
    <cellStyle name="20% - Accent2 3 3 2 4 2 3" xfId="2997"/>
    <cellStyle name="20% - Accent2 3 3 2 4 2 4" xfId="2998"/>
    <cellStyle name="20% - Accent2 3 3 2 4 2 5" xfId="2999"/>
    <cellStyle name="20% - Accent2 3 3 2 4 2 6" xfId="3000"/>
    <cellStyle name="20% - Accent2 3 3 2 4 3" xfId="3001"/>
    <cellStyle name="20% - Accent2 3 3 2 4 3 2" xfId="3002"/>
    <cellStyle name="20% - Accent2 3 3 2 4 3 3" xfId="3003"/>
    <cellStyle name="20% - Accent2 3 3 2 4 4" xfId="3004"/>
    <cellStyle name="20% - Accent2 3 3 2 4 5" xfId="3005"/>
    <cellStyle name="20% - Accent2 3 3 2 4 6" xfId="3006"/>
    <cellStyle name="20% - Accent2 3 3 2 4 7" xfId="3007"/>
    <cellStyle name="20% - Accent2 3 3 2 5" xfId="3008"/>
    <cellStyle name="20% - Accent2 3 3 2 5 2" xfId="3009"/>
    <cellStyle name="20% - Accent2 3 3 2 5 2 2" xfId="3010"/>
    <cellStyle name="20% - Accent2 3 3 2 5 2 3" xfId="3011"/>
    <cellStyle name="20% - Accent2 3 3 2 5 3" xfId="3012"/>
    <cellStyle name="20% - Accent2 3 3 2 5 4" xfId="3013"/>
    <cellStyle name="20% - Accent2 3 3 2 5 5" xfId="3014"/>
    <cellStyle name="20% - Accent2 3 3 2 5 6" xfId="3015"/>
    <cellStyle name="20% - Accent2 3 3 2 6" xfId="3016"/>
    <cellStyle name="20% - Accent2 3 3 2 6 2" xfId="3017"/>
    <cellStyle name="20% - Accent2 3 3 2 6 2 2" xfId="3018"/>
    <cellStyle name="20% - Accent2 3 3 2 6 2 3" xfId="3019"/>
    <cellStyle name="20% - Accent2 3 3 2 6 3" xfId="3020"/>
    <cellStyle name="20% - Accent2 3 3 2 6 4" xfId="3021"/>
    <cellStyle name="20% - Accent2 3 3 2 6 5" xfId="3022"/>
    <cellStyle name="20% - Accent2 3 3 2 6 6" xfId="3023"/>
    <cellStyle name="20% - Accent2 3 3 2 7" xfId="3024"/>
    <cellStyle name="20% - Accent2 3 3 2 7 2" xfId="3025"/>
    <cellStyle name="20% - Accent2 3 3 2 7 2 2" xfId="3026"/>
    <cellStyle name="20% - Accent2 3 3 2 7 2 3" xfId="3027"/>
    <cellStyle name="20% - Accent2 3 3 2 7 3" xfId="3028"/>
    <cellStyle name="20% - Accent2 3 3 2 7 4" xfId="3029"/>
    <cellStyle name="20% - Accent2 3 3 2 7 5" xfId="3030"/>
    <cellStyle name="20% - Accent2 3 3 2 7 6" xfId="3031"/>
    <cellStyle name="20% - Accent2 3 3 2 8" xfId="3032"/>
    <cellStyle name="20% - Accent2 3 3 2 8 2" xfId="3033"/>
    <cellStyle name="20% - Accent2 3 3 2 8 2 2" xfId="3034"/>
    <cellStyle name="20% - Accent2 3 3 2 8 2 3" xfId="3035"/>
    <cellStyle name="20% - Accent2 3 3 2 8 3" xfId="3036"/>
    <cellStyle name="20% - Accent2 3 3 2 8 4" xfId="3037"/>
    <cellStyle name="20% - Accent2 3 3 2 8 5" xfId="3038"/>
    <cellStyle name="20% - Accent2 3 3 2 8 6" xfId="3039"/>
    <cellStyle name="20% - Accent2 3 3 2 9" xfId="3040"/>
    <cellStyle name="20% - Accent2 3 3 2 9 2" xfId="3041"/>
    <cellStyle name="20% - Accent2 3 3 2 9 3" xfId="3042"/>
    <cellStyle name="20% - Accent2 3 3 3" xfId="3043"/>
    <cellStyle name="20% - Accent2 3 3 3 10" xfId="3044"/>
    <cellStyle name="20% - Accent2 3 3 3 2" xfId="3045"/>
    <cellStyle name="20% - Accent2 3 3 3 2 2" xfId="3046"/>
    <cellStyle name="20% - Accent2 3 3 3 2 2 2" xfId="3047"/>
    <cellStyle name="20% - Accent2 3 3 3 2 2 2 2" xfId="3048"/>
    <cellStyle name="20% - Accent2 3 3 3 2 2 2 3" xfId="3049"/>
    <cellStyle name="20% - Accent2 3 3 3 2 2 3" xfId="3050"/>
    <cellStyle name="20% - Accent2 3 3 3 2 2 4" xfId="3051"/>
    <cellStyle name="20% - Accent2 3 3 3 2 2 5" xfId="3052"/>
    <cellStyle name="20% - Accent2 3 3 3 2 2 6" xfId="3053"/>
    <cellStyle name="20% - Accent2 3 3 3 2 3" xfId="3054"/>
    <cellStyle name="20% - Accent2 3 3 3 2 3 2" xfId="3055"/>
    <cellStyle name="20% - Accent2 3 3 3 2 3 2 2" xfId="3056"/>
    <cellStyle name="20% - Accent2 3 3 3 2 3 2 3" xfId="3057"/>
    <cellStyle name="20% - Accent2 3 3 3 2 3 3" xfId="3058"/>
    <cellStyle name="20% - Accent2 3 3 3 2 3 4" xfId="3059"/>
    <cellStyle name="20% - Accent2 3 3 3 2 3 5" xfId="3060"/>
    <cellStyle name="20% - Accent2 3 3 3 2 3 6" xfId="3061"/>
    <cellStyle name="20% - Accent2 3 3 3 2 4" xfId="3062"/>
    <cellStyle name="20% - Accent2 3 3 3 2 4 2" xfId="3063"/>
    <cellStyle name="20% - Accent2 3 3 3 2 4 3" xfId="3064"/>
    <cellStyle name="20% - Accent2 3 3 3 2 5" xfId="3065"/>
    <cellStyle name="20% - Accent2 3 3 3 2 6" xfId="3066"/>
    <cellStyle name="20% - Accent2 3 3 3 2 7" xfId="3067"/>
    <cellStyle name="20% - Accent2 3 3 3 2 8" xfId="3068"/>
    <cellStyle name="20% - Accent2 3 3 3 3" xfId="3069"/>
    <cellStyle name="20% - Accent2 3 3 3 3 2" xfId="3070"/>
    <cellStyle name="20% - Accent2 3 3 3 3 2 2" xfId="3071"/>
    <cellStyle name="20% - Accent2 3 3 3 3 2 2 2" xfId="3072"/>
    <cellStyle name="20% - Accent2 3 3 3 3 2 2 3" xfId="3073"/>
    <cellStyle name="20% - Accent2 3 3 3 3 2 3" xfId="3074"/>
    <cellStyle name="20% - Accent2 3 3 3 3 2 4" xfId="3075"/>
    <cellStyle name="20% - Accent2 3 3 3 3 2 5" xfId="3076"/>
    <cellStyle name="20% - Accent2 3 3 3 3 2 6" xfId="3077"/>
    <cellStyle name="20% - Accent2 3 3 3 3 3" xfId="3078"/>
    <cellStyle name="20% - Accent2 3 3 3 3 3 2" xfId="3079"/>
    <cellStyle name="20% - Accent2 3 3 3 3 3 3" xfId="3080"/>
    <cellStyle name="20% - Accent2 3 3 3 3 4" xfId="3081"/>
    <cellStyle name="20% - Accent2 3 3 3 3 5" xfId="3082"/>
    <cellStyle name="20% - Accent2 3 3 3 3 6" xfId="3083"/>
    <cellStyle name="20% - Accent2 3 3 3 3 7" xfId="3084"/>
    <cellStyle name="20% - Accent2 3 3 3 4" xfId="3085"/>
    <cellStyle name="20% - Accent2 3 3 3 4 2" xfId="3086"/>
    <cellStyle name="20% - Accent2 3 3 3 4 2 2" xfId="3087"/>
    <cellStyle name="20% - Accent2 3 3 3 4 2 3" xfId="3088"/>
    <cellStyle name="20% - Accent2 3 3 3 4 3" xfId="3089"/>
    <cellStyle name="20% - Accent2 3 3 3 4 4" xfId="3090"/>
    <cellStyle name="20% - Accent2 3 3 3 4 5" xfId="3091"/>
    <cellStyle name="20% - Accent2 3 3 3 4 6" xfId="3092"/>
    <cellStyle name="20% - Accent2 3 3 3 5" xfId="3093"/>
    <cellStyle name="20% - Accent2 3 3 3 5 2" xfId="3094"/>
    <cellStyle name="20% - Accent2 3 3 3 5 2 2" xfId="3095"/>
    <cellStyle name="20% - Accent2 3 3 3 5 2 3" xfId="3096"/>
    <cellStyle name="20% - Accent2 3 3 3 5 3" xfId="3097"/>
    <cellStyle name="20% - Accent2 3 3 3 5 4" xfId="3098"/>
    <cellStyle name="20% - Accent2 3 3 3 5 5" xfId="3099"/>
    <cellStyle name="20% - Accent2 3 3 3 5 6" xfId="3100"/>
    <cellStyle name="20% - Accent2 3 3 3 6" xfId="3101"/>
    <cellStyle name="20% - Accent2 3 3 3 6 2" xfId="3102"/>
    <cellStyle name="20% - Accent2 3 3 3 6 3" xfId="3103"/>
    <cellStyle name="20% - Accent2 3 3 3 7" xfId="3104"/>
    <cellStyle name="20% - Accent2 3 3 3 8" xfId="3105"/>
    <cellStyle name="20% - Accent2 3 3 3 9" xfId="3106"/>
    <cellStyle name="20% - Accent2 3 3 4" xfId="3107"/>
    <cellStyle name="20% - Accent2 3 3 4 2" xfId="3108"/>
    <cellStyle name="20% - Accent2 3 3 4 2 2" xfId="3109"/>
    <cellStyle name="20% - Accent2 3 3 4 2 2 2" xfId="3110"/>
    <cellStyle name="20% - Accent2 3 3 4 2 2 2 2" xfId="3111"/>
    <cellStyle name="20% - Accent2 3 3 4 2 2 2 3" xfId="3112"/>
    <cellStyle name="20% - Accent2 3 3 4 2 2 3" xfId="3113"/>
    <cellStyle name="20% - Accent2 3 3 4 2 2 4" xfId="3114"/>
    <cellStyle name="20% - Accent2 3 3 4 2 2 5" xfId="3115"/>
    <cellStyle name="20% - Accent2 3 3 4 2 2 6" xfId="3116"/>
    <cellStyle name="20% - Accent2 3 3 4 2 3" xfId="3117"/>
    <cellStyle name="20% - Accent2 3 3 4 2 3 2" xfId="3118"/>
    <cellStyle name="20% - Accent2 3 3 4 2 3 3" xfId="3119"/>
    <cellStyle name="20% - Accent2 3 3 4 2 4" xfId="3120"/>
    <cellStyle name="20% - Accent2 3 3 4 2 5" xfId="3121"/>
    <cellStyle name="20% - Accent2 3 3 4 2 6" xfId="3122"/>
    <cellStyle name="20% - Accent2 3 3 4 2 7" xfId="3123"/>
    <cellStyle name="20% - Accent2 3 3 4 3" xfId="3124"/>
    <cellStyle name="20% - Accent2 3 3 4 3 2" xfId="3125"/>
    <cellStyle name="20% - Accent2 3 3 4 3 2 2" xfId="3126"/>
    <cellStyle name="20% - Accent2 3 3 4 3 2 3" xfId="3127"/>
    <cellStyle name="20% - Accent2 3 3 4 3 3" xfId="3128"/>
    <cellStyle name="20% - Accent2 3 3 4 3 4" xfId="3129"/>
    <cellStyle name="20% - Accent2 3 3 4 3 5" xfId="3130"/>
    <cellStyle name="20% - Accent2 3 3 4 3 6" xfId="3131"/>
    <cellStyle name="20% - Accent2 3 3 4 4" xfId="3132"/>
    <cellStyle name="20% - Accent2 3 3 4 4 2" xfId="3133"/>
    <cellStyle name="20% - Accent2 3 3 4 4 2 2" xfId="3134"/>
    <cellStyle name="20% - Accent2 3 3 4 4 2 3" xfId="3135"/>
    <cellStyle name="20% - Accent2 3 3 4 4 3" xfId="3136"/>
    <cellStyle name="20% - Accent2 3 3 4 4 4" xfId="3137"/>
    <cellStyle name="20% - Accent2 3 3 4 4 5" xfId="3138"/>
    <cellStyle name="20% - Accent2 3 3 4 4 6" xfId="3139"/>
    <cellStyle name="20% - Accent2 3 3 4 5" xfId="3140"/>
    <cellStyle name="20% - Accent2 3 3 4 5 2" xfId="3141"/>
    <cellStyle name="20% - Accent2 3 3 4 5 3" xfId="3142"/>
    <cellStyle name="20% - Accent2 3 3 4 6" xfId="3143"/>
    <cellStyle name="20% - Accent2 3 3 4 7" xfId="3144"/>
    <cellStyle name="20% - Accent2 3 3 4 8" xfId="3145"/>
    <cellStyle name="20% - Accent2 3 3 4 9" xfId="3146"/>
    <cellStyle name="20% - Accent2 3 3 5" xfId="3147"/>
    <cellStyle name="20% - Accent2 3 3 5 2" xfId="3148"/>
    <cellStyle name="20% - Accent2 3 3 5 2 2" xfId="3149"/>
    <cellStyle name="20% - Accent2 3 3 5 2 2 2" xfId="3150"/>
    <cellStyle name="20% - Accent2 3 3 5 2 2 3" xfId="3151"/>
    <cellStyle name="20% - Accent2 3 3 5 2 3" xfId="3152"/>
    <cellStyle name="20% - Accent2 3 3 5 2 4" xfId="3153"/>
    <cellStyle name="20% - Accent2 3 3 5 2 5" xfId="3154"/>
    <cellStyle name="20% - Accent2 3 3 5 2 6" xfId="3155"/>
    <cellStyle name="20% - Accent2 3 3 5 3" xfId="3156"/>
    <cellStyle name="20% - Accent2 3 3 5 3 2" xfId="3157"/>
    <cellStyle name="20% - Accent2 3 3 5 3 3" xfId="3158"/>
    <cellStyle name="20% - Accent2 3 3 5 4" xfId="3159"/>
    <cellStyle name="20% - Accent2 3 3 5 5" xfId="3160"/>
    <cellStyle name="20% - Accent2 3 3 5 6" xfId="3161"/>
    <cellStyle name="20% - Accent2 3 3 5 7" xfId="3162"/>
    <cellStyle name="20% - Accent2 3 3 6" xfId="3163"/>
    <cellStyle name="20% - Accent2 3 3 6 2" xfId="3164"/>
    <cellStyle name="20% - Accent2 3 3 6 2 2" xfId="3165"/>
    <cellStyle name="20% - Accent2 3 3 6 2 3" xfId="3166"/>
    <cellStyle name="20% - Accent2 3 3 6 3" xfId="3167"/>
    <cellStyle name="20% - Accent2 3 3 6 4" xfId="3168"/>
    <cellStyle name="20% - Accent2 3 3 6 5" xfId="3169"/>
    <cellStyle name="20% - Accent2 3 3 6 6" xfId="3170"/>
    <cellStyle name="20% - Accent2 3 3 7" xfId="3171"/>
    <cellStyle name="20% - Accent2 3 3 7 2" xfId="3172"/>
    <cellStyle name="20% - Accent2 3 3 7 2 2" xfId="3173"/>
    <cellStyle name="20% - Accent2 3 3 7 2 3" xfId="3174"/>
    <cellStyle name="20% - Accent2 3 3 7 3" xfId="3175"/>
    <cellStyle name="20% - Accent2 3 3 7 4" xfId="3176"/>
    <cellStyle name="20% - Accent2 3 3 7 5" xfId="3177"/>
    <cellStyle name="20% - Accent2 3 3 7 6" xfId="3178"/>
    <cellStyle name="20% - Accent2 3 3 8" xfId="3179"/>
    <cellStyle name="20% - Accent2 3 3 8 2" xfId="3180"/>
    <cellStyle name="20% - Accent2 3 3 8 2 2" xfId="3181"/>
    <cellStyle name="20% - Accent2 3 3 8 2 3" xfId="3182"/>
    <cellStyle name="20% - Accent2 3 3 8 3" xfId="3183"/>
    <cellStyle name="20% - Accent2 3 3 8 4" xfId="3184"/>
    <cellStyle name="20% - Accent2 3 3 8 5" xfId="3185"/>
    <cellStyle name="20% - Accent2 3 3 8 6" xfId="3186"/>
    <cellStyle name="20% - Accent2 3 3 9" xfId="3187"/>
    <cellStyle name="20% - Accent2 3 3 9 2" xfId="3188"/>
    <cellStyle name="20% - Accent2 3 3 9 2 2" xfId="3189"/>
    <cellStyle name="20% - Accent2 3 3 9 2 3" xfId="3190"/>
    <cellStyle name="20% - Accent2 3 3 9 3" xfId="3191"/>
    <cellStyle name="20% - Accent2 3 3 9 4" xfId="3192"/>
    <cellStyle name="20% - Accent2 3 3 9 5" xfId="3193"/>
    <cellStyle name="20% - Accent2 3 3 9 6" xfId="3194"/>
    <cellStyle name="20% - Accent2 3 4" xfId="3195"/>
    <cellStyle name="20% - Accent2 3 4 10" xfId="3196"/>
    <cellStyle name="20% - Accent2 3 4 11" xfId="3197"/>
    <cellStyle name="20% - Accent2 3 4 12" xfId="3198"/>
    <cellStyle name="20% - Accent2 3 4 13" xfId="3199"/>
    <cellStyle name="20% - Accent2 3 4 2" xfId="3200"/>
    <cellStyle name="20% - Accent2 3 4 2 10" xfId="3201"/>
    <cellStyle name="20% - Accent2 3 4 2 2" xfId="3202"/>
    <cellStyle name="20% - Accent2 3 4 2 2 2" xfId="3203"/>
    <cellStyle name="20% - Accent2 3 4 2 2 2 2" xfId="3204"/>
    <cellStyle name="20% - Accent2 3 4 2 2 2 2 2" xfId="3205"/>
    <cellStyle name="20% - Accent2 3 4 2 2 2 2 3" xfId="3206"/>
    <cellStyle name="20% - Accent2 3 4 2 2 2 3" xfId="3207"/>
    <cellStyle name="20% - Accent2 3 4 2 2 2 4" xfId="3208"/>
    <cellStyle name="20% - Accent2 3 4 2 2 2 5" xfId="3209"/>
    <cellStyle name="20% - Accent2 3 4 2 2 2 6" xfId="3210"/>
    <cellStyle name="20% - Accent2 3 4 2 2 3" xfId="3211"/>
    <cellStyle name="20% - Accent2 3 4 2 2 3 2" xfId="3212"/>
    <cellStyle name="20% - Accent2 3 4 2 2 3 2 2" xfId="3213"/>
    <cellStyle name="20% - Accent2 3 4 2 2 3 2 3" xfId="3214"/>
    <cellStyle name="20% - Accent2 3 4 2 2 3 3" xfId="3215"/>
    <cellStyle name="20% - Accent2 3 4 2 2 3 4" xfId="3216"/>
    <cellStyle name="20% - Accent2 3 4 2 2 3 5" xfId="3217"/>
    <cellStyle name="20% - Accent2 3 4 2 2 3 6" xfId="3218"/>
    <cellStyle name="20% - Accent2 3 4 2 2 4" xfId="3219"/>
    <cellStyle name="20% - Accent2 3 4 2 2 4 2" xfId="3220"/>
    <cellStyle name="20% - Accent2 3 4 2 2 4 3" xfId="3221"/>
    <cellStyle name="20% - Accent2 3 4 2 2 5" xfId="3222"/>
    <cellStyle name="20% - Accent2 3 4 2 2 6" xfId="3223"/>
    <cellStyle name="20% - Accent2 3 4 2 2 7" xfId="3224"/>
    <cellStyle name="20% - Accent2 3 4 2 2 8" xfId="3225"/>
    <cellStyle name="20% - Accent2 3 4 2 3" xfId="3226"/>
    <cellStyle name="20% - Accent2 3 4 2 3 2" xfId="3227"/>
    <cellStyle name="20% - Accent2 3 4 2 3 2 2" xfId="3228"/>
    <cellStyle name="20% - Accent2 3 4 2 3 2 2 2" xfId="3229"/>
    <cellStyle name="20% - Accent2 3 4 2 3 2 2 3" xfId="3230"/>
    <cellStyle name="20% - Accent2 3 4 2 3 2 3" xfId="3231"/>
    <cellStyle name="20% - Accent2 3 4 2 3 2 4" xfId="3232"/>
    <cellStyle name="20% - Accent2 3 4 2 3 2 5" xfId="3233"/>
    <cellStyle name="20% - Accent2 3 4 2 3 2 6" xfId="3234"/>
    <cellStyle name="20% - Accent2 3 4 2 3 3" xfId="3235"/>
    <cellStyle name="20% - Accent2 3 4 2 3 3 2" xfId="3236"/>
    <cellStyle name="20% - Accent2 3 4 2 3 3 3" xfId="3237"/>
    <cellStyle name="20% - Accent2 3 4 2 3 4" xfId="3238"/>
    <cellStyle name="20% - Accent2 3 4 2 3 5" xfId="3239"/>
    <cellStyle name="20% - Accent2 3 4 2 3 6" xfId="3240"/>
    <cellStyle name="20% - Accent2 3 4 2 3 7" xfId="3241"/>
    <cellStyle name="20% - Accent2 3 4 2 4" xfId="3242"/>
    <cellStyle name="20% - Accent2 3 4 2 4 2" xfId="3243"/>
    <cellStyle name="20% - Accent2 3 4 2 4 2 2" xfId="3244"/>
    <cellStyle name="20% - Accent2 3 4 2 4 2 3" xfId="3245"/>
    <cellStyle name="20% - Accent2 3 4 2 4 3" xfId="3246"/>
    <cellStyle name="20% - Accent2 3 4 2 4 4" xfId="3247"/>
    <cellStyle name="20% - Accent2 3 4 2 4 5" xfId="3248"/>
    <cellStyle name="20% - Accent2 3 4 2 4 6" xfId="3249"/>
    <cellStyle name="20% - Accent2 3 4 2 5" xfId="3250"/>
    <cellStyle name="20% - Accent2 3 4 2 5 2" xfId="3251"/>
    <cellStyle name="20% - Accent2 3 4 2 5 2 2" xfId="3252"/>
    <cellStyle name="20% - Accent2 3 4 2 5 2 3" xfId="3253"/>
    <cellStyle name="20% - Accent2 3 4 2 5 3" xfId="3254"/>
    <cellStyle name="20% - Accent2 3 4 2 5 4" xfId="3255"/>
    <cellStyle name="20% - Accent2 3 4 2 5 5" xfId="3256"/>
    <cellStyle name="20% - Accent2 3 4 2 5 6" xfId="3257"/>
    <cellStyle name="20% - Accent2 3 4 2 6" xfId="3258"/>
    <cellStyle name="20% - Accent2 3 4 2 6 2" xfId="3259"/>
    <cellStyle name="20% - Accent2 3 4 2 6 3" xfId="3260"/>
    <cellStyle name="20% - Accent2 3 4 2 7" xfId="3261"/>
    <cellStyle name="20% - Accent2 3 4 2 8" xfId="3262"/>
    <cellStyle name="20% - Accent2 3 4 2 9" xfId="3263"/>
    <cellStyle name="20% - Accent2 3 4 3" xfId="3264"/>
    <cellStyle name="20% - Accent2 3 4 3 2" xfId="3265"/>
    <cellStyle name="20% - Accent2 3 4 3 2 2" xfId="3266"/>
    <cellStyle name="20% - Accent2 3 4 3 2 2 2" xfId="3267"/>
    <cellStyle name="20% - Accent2 3 4 3 2 2 2 2" xfId="3268"/>
    <cellStyle name="20% - Accent2 3 4 3 2 2 2 3" xfId="3269"/>
    <cellStyle name="20% - Accent2 3 4 3 2 2 3" xfId="3270"/>
    <cellStyle name="20% - Accent2 3 4 3 2 2 4" xfId="3271"/>
    <cellStyle name="20% - Accent2 3 4 3 2 2 5" xfId="3272"/>
    <cellStyle name="20% - Accent2 3 4 3 2 2 6" xfId="3273"/>
    <cellStyle name="20% - Accent2 3 4 3 2 3" xfId="3274"/>
    <cellStyle name="20% - Accent2 3 4 3 2 3 2" xfId="3275"/>
    <cellStyle name="20% - Accent2 3 4 3 2 3 3" xfId="3276"/>
    <cellStyle name="20% - Accent2 3 4 3 2 4" xfId="3277"/>
    <cellStyle name="20% - Accent2 3 4 3 2 5" xfId="3278"/>
    <cellStyle name="20% - Accent2 3 4 3 2 6" xfId="3279"/>
    <cellStyle name="20% - Accent2 3 4 3 2 7" xfId="3280"/>
    <cellStyle name="20% - Accent2 3 4 3 3" xfId="3281"/>
    <cellStyle name="20% - Accent2 3 4 3 3 2" xfId="3282"/>
    <cellStyle name="20% - Accent2 3 4 3 3 2 2" xfId="3283"/>
    <cellStyle name="20% - Accent2 3 4 3 3 2 3" xfId="3284"/>
    <cellStyle name="20% - Accent2 3 4 3 3 3" xfId="3285"/>
    <cellStyle name="20% - Accent2 3 4 3 3 4" xfId="3286"/>
    <cellStyle name="20% - Accent2 3 4 3 3 5" xfId="3287"/>
    <cellStyle name="20% - Accent2 3 4 3 3 6" xfId="3288"/>
    <cellStyle name="20% - Accent2 3 4 3 4" xfId="3289"/>
    <cellStyle name="20% - Accent2 3 4 3 4 2" xfId="3290"/>
    <cellStyle name="20% - Accent2 3 4 3 4 2 2" xfId="3291"/>
    <cellStyle name="20% - Accent2 3 4 3 4 2 3" xfId="3292"/>
    <cellStyle name="20% - Accent2 3 4 3 4 3" xfId="3293"/>
    <cellStyle name="20% - Accent2 3 4 3 4 4" xfId="3294"/>
    <cellStyle name="20% - Accent2 3 4 3 4 5" xfId="3295"/>
    <cellStyle name="20% - Accent2 3 4 3 4 6" xfId="3296"/>
    <cellStyle name="20% - Accent2 3 4 3 5" xfId="3297"/>
    <cellStyle name="20% - Accent2 3 4 3 5 2" xfId="3298"/>
    <cellStyle name="20% - Accent2 3 4 3 5 3" xfId="3299"/>
    <cellStyle name="20% - Accent2 3 4 3 6" xfId="3300"/>
    <cellStyle name="20% - Accent2 3 4 3 7" xfId="3301"/>
    <cellStyle name="20% - Accent2 3 4 3 8" xfId="3302"/>
    <cellStyle name="20% - Accent2 3 4 3 9" xfId="3303"/>
    <cellStyle name="20% - Accent2 3 4 4" xfId="3304"/>
    <cellStyle name="20% - Accent2 3 4 4 2" xfId="3305"/>
    <cellStyle name="20% - Accent2 3 4 4 2 2" xfId="3306"/>
    <cellStyle name="20% - Accent2 3 4 4 2 2 2" xfId="3307"/>
    <cellStyle name="20% - Accent2 3 4 4 2 2 3" xfId="3308"/>
    <cellStyle name="20% - Accent2 3 4 4 2 3" xfId="3309"/>
    <cellStyle name="20% - Accent2 3 4 4 2 4" xfId="3310"/>
    <cellStyle name="20% - Accent2 3 4 4 2 5" xfId="3311"/>
    <cellStyle name="20% - Accent2 3 4 4 2 6" xfId="3312"/>
    <cellStyle name="20% - Accent2 3 4 4 3" xfId="3313"/>
    <cellStyle name="20% - Accent2 3 4 4 3 2" xfId="3314"/>
    <cellStyle name="20% - Accent2 3 4 4 3 3" xfId="3315"/>
    <cellStyle name="20% - Accent2 3 4 4 4" xfId="3316"/>
    <cellStyle name="20% - Accent2 3 4 4 5" xfId="3317"/>
    <cellStyle name="20% - Accent2 3 4 4 6" xfId="3318"/>
    <cellStyle name="20% - Accent2 3 4 4 7" xfId="3319"/>
    <cellStyle name="20% - Accent2 3 4 5" xfId="3320"/>
    <cellStyle name="20% - Accent2 3 4 5 2" xfId="3321"/>
    <cellStyle name="20% - Accent2 3 4 5 2 2" xfId="3322"/>
    <cellStyle name="20% - Accent2 3 4 5 2 3" xfId="3323"/>
    <cellStyle name="20% - Accent2 3 4 5 3" xfId="3324"/>
    <cellStyle name="20% - Accent2 3 4 5 4" xfId="3325"/>
    <cellStyle name="20% - Accent2 3 4 5 5" xfId="3326"/>
    <cellStyle name="20% - Accent2 3 4 5 6" xfId="3327"/>
    <cellStyle name="20% - Accent2 3 4 6" xfId="3328"/>
    <cellStyle name="20% - Accent2 3 4 6 2" xfId="3329"/>
    <cellStyle name="20% - Accent2 3 4 6 2 2" xfId="3330"/>
    <cellStyle name="20% - Accent2 3 4 6 2 3" xfId="3331"/>
    <cellStyle name="20% - Accent2 3 4 6 3" xfId="3332"/>
    <cellStyle name="20% - Accent2 3 4 6 4" xfId="3333"/>
    <cellStyle name="20% - Accent2 3 4 6 5" xfId="3334"/>
    <cellStyle name="20% - Accent2 3 4 6 6" xfId="3335"/>
    <cellStyle name="20% - Accent2 3 4 7" xfId="3336"/>
    <cellStyle name="20% - Accent2 3 4 7 2" xfId="3337"/>
    <cellStyle name="20% - Accent2 3 4 7 2 2" xfId="3338"/>
    <cellStyle name="20% - Accent2 3 4 7 2 3" xfId="3339"/>
    <cellStyle name="20% - Accent2 3 4 7 3" xfId="3340"/>
    <cellStyle name="20% - Accent2 3 4 7 4" xfId="3341"/>
    <cellStyle name="20% - Accent2 3 4 7 5" xfId="3342"/>
    <cellStyle name="20% - Accent2 3 4 7 6" xfId="3343"/>
    <cellStyle name="20% - Accent2 3 4 8" xfId="3344"/>
    <cellStyle name="20% - Accent2 3 4 8 2" xfId="3345"/>
    <cellStyle name="20% - Accent2 3 4 8 2 2" xfId="3346"/>
    <cellStyle name="20% - Accent2 3 4 8 2 3" xfId="3347"/>
    <cellStyle name="20% - Accent2 3 4 8 3" xfId="3348"/>
    <cellStyle name="20% - Accent2 3 4 8 4" xfId="3349"/>
    <cellStyle name="20% - Accent2 3 4 8 5" xfId="3350"/>
    <cellStyle name="20% - Accent2 3 4 8 6" xfId="3351"/>
    <cellStyle name="20% - Accent2 3 4 9" xfId="3352"/>
    <cellStyle name="20% - Accent2 3 4 9 2" xfId="3353"/>
    <cellStyle name="20% - Accent2 3 4 9 3" xfId="3354"/>
    <cellStyle name="20% - Accent2 3 5" xfId="3355"/>
    <cellStyle name="20% - Accent2 3 5 10" xfId="3356"/>
    <cellStyle name="20% - Accent2 3 5 2" xfId="3357"/>
    <cellStyle name="20% - Accent2 3 5 2 2" xfId="3358"/>
    <cellStyle name="20% - Accent2 3 5 2 2 2" xfId="3359"/>
    <cellStyle name="20% - Accent2 3 5 2 2 2 2" xfId="3360"/>
    <cellStyle name="20% - Accent2 3 5 2 2 2 3" xfId="3361"/>
    <cellStyle name="20% - Accent2 3 5 2 2 3" xfId="3362"/>
    <cellStyle name="20% - Accent2 3 5 2 2 4" xfId="3363"/>
    <cellStyle name="20% - Accent2 3 5 2 2 5" xfId="3364"/>
    <cellStyle name="20% - Accent2 3 5 2 2 6" xfId="3365"/>
    <cellStyle name="20% - Accent2 3 5 2 3" xfId="3366"/>
    <cellStyle name="20% - Accent2 3 5 2 3 2" xfId="3367"/>
    <cellStyle name="20% - Accent2 3 5 2 3 2 2" xfId="3368"/>
    <cellStyle name="20% - Accent2 3 5 2 3 2 3" xfId="3369"/>
    <cellStyle name="20% - Accent2 3 5 2 3 3" xfId="3370"/>
    <cellStyle name="20% - Accent2 3 5 2 3 4" xfId="3371"/>
    <cellStyle name="20% - Accent2 3 5 2 3 5" xfId="3372"/>
    <cellStyle name="20% - Accent2 3 5 2 3 6" xfId="3373"/>
    <cellStyle name="20% - Accent2 3 5 2 4" xfId="3374"/>
    <cellStyle name="20% - Accent2 3 5 2 4 2" xfId="3375"/>
    <cellStyle name="20% - Accent2 3 5 2 4 3" xfId="3376"/>
    <cellStyle name="20% - Accent2 3 5 2 5" xfId="3377"/>
    <cellStyle name="20% - Accent2 3 5 2 6" xfId="3378"/>
    <cellStyle name="20% - Accent2 3 5 2 7" xfId="3379"/>
    <cellStyle name="20% - Accent2 3 5 2 8" xfId="3380"/>
    <cellStyle name="20% - Accent2 3 5 3" xfId="3381"/>
    <cellStyle name="20% - Accent2 3 5 3 2" xfId="3382"/>
    <cellStyle name="20% - Accent2 3 5 3 2 2" xfId="3383"/>
    <cellStyle name="20% - Accent2 3 5 3 2 2 2" xfId="3384"/>
    <cellStyle name="20% - Accent2 3 5 3 2 2 3" xfId="3385"/>
    <cellStyle name="20% - Accent2 3 5 3 2 3" xfId="3386"/>
    <cellStyle name="20% - Accent2 3 5 3 2 4" xfId="3387"/>
    <cellStyle name="20% - Accent2 3 5 3 2 5" xfId="3388"/>
    <cellStyle name="20% - Accent2 3 5 3 2 6" xfId="3389"/>
    <cellStyle name="20% - Accent2 3 5 3 3" xfId="3390"/>
    <cellStyle name="20% - Accent2 3 5 3 3 2" xfId="3391"/>
    <cellStyle name="20% - Accent2 3 5 3 3 3" xfId="3392"/>
    <cellStyle name="20% - Accent2 3 5 3 4" xfId="3393"/>
    <cellStyle name="20% - Accent2 3 5 3 5" xfId="3394"/>
    <cellStyle name="20% - Accent2 3 5 3 6" xfId="3395"/>
    <cellStyle name="20% - Accent2 3 5 3 7" xfId="3396"/>
    <cellStyle name="20% - Accent2 3 5 4" xfId="3397"/>
    <cellStyle name="20% - Accent2 3 5 4 2" xfId="3398"/>
    <cellStyle name="20% - Accent2 3 5 4 2 2" xfId="3399"/>
    <cellStyle name="20% - Accent2 3 5 4 2 3" xfId="3400"/>
    <cellStyle name="20% - Accent2 3 5 4 3" xfId="3401"/>
    <cellStyle name="20% - Accent2 3 5 4 4" xfId="3402"/>
    <cellStyle name="20% - Accent2 3 5 4 5" xfId="3403"/>
    <cellStyle name="20% - Accent2 3 5 4 6" xfId="3404"/>
    <cellStyle name="20% - Accent2 3 5 5" xfId="3405"/>
    <cellStyle name="20% - Accent2 3 5 5 2" xfId="3406"/>
    <cellStyle name="20% - Accent2 3 5 5 2 2" xfId="3407"/>
    <cellStyle name="20% - Accent2 3 5 5 2 3" xfId="3408"/>
    <cellStyle name="20% - Accent2 3 5 5 3" xfId="3409"/>
    <cellStyle name="20% - Accent2 3 5 5 4" xfId="3410"/>
    <cellStyle name="20% - Accent2 3 5 5 5" xfId="3411"/>
    <cellStyle name="20% - Accent2 3 5 5 6" xfId="3412"/>
    <cellStyle name="20% - Accent2 3 5 6" xfId="3413"/>
    <cellStyle name="20% - Accent2 3 5 6 2" xfId="3414"/>
    <cellStyle name="20% - Accent2 3 5 6 3" xfId="3415"/>
    <cellStyle name="20% - Accent2 3 5 7" xfId="3416"/>
    <cellStyle name="20% - Accent2 3 5 8" xfId="3417"/>
    <cellStyle name="20% - Accent2 3 5 9" xfId="3418"/>
    <cellStyle name="20% - Accent2 3 6" xfId="3419"/>
    <cellStyle name="20% - Accent2 3 6 2" xfId="3420"/>
    <cellStyle name="20% - Accent2 3 6 2 2" xfId="3421"/>
    <cellStyle name="20% - Accent2 3 6 2 2 2" xfId="3422"/>
    <cellStyle name="20% - Accent2 3 6 2 2 2 2" xfId="3423"/>
    <cellStyle name="20% - Accent2 3 6 2 2 2 3" xfId="3424"/>
    <cellStyle name="20% - Accent2 3 6 2 2 3" xfId="3425"/>
    <cellStyle name="20% - Accent2 3 6 2 2 4" xfId="3426"/>
    <cellStyle name="20% - Accent2 3 6 2 2 5" xfId="3427"/>
    <cellStyle name="20% - Accent2 3 6 2 2 6" xfId="3428"/>
    <cellStyle name="20% - Accent2 3 6 2 3" xfId="3429"/>
    <cellStyle name="20% - Accent2 3 6 2 3 2" xfId="3430"/>
    <cellStyle name="20% - Accent2 3 6 2 3 3" xfId="3431"/>
    <cellStyle name="20% - Accent2 3 6 2 4" xfId="3432"/>
    <cellStyle name="20% - Accent2 3 6 2 5" xfId="3433"/>
    <cellStyle name="20% - Accent2 3 6 2 6" xfId="3434"/>
    <cellStyle name="20% - Accent2 3 6 2 7" xfId="3435"/>
    <cellStyle name="20% - Accent2 3 6 3" xfId="3436"/>
    <cellStyle name="20% - Accent2 3 6 3 2" xfId="3437"/>
    <cellStyle name="20% - Accent2 3 6 3 2 2" xfId="3438"/>
    <cellStyle name="20% - Accent2 3 6 3 2 3" xfId="3439"/>
    <cellStyle name="20% - Accent2 3 6 3 3" xfId="3440"/>
    <cellStyle name="20% - Accent2 3 6 3 4" xfId="3441"/>
    <cellStyle name="20% - Accent2 3 6 3 5" xfId="3442"/>
    <cellStyle name="20% - Accent2 3 6 3 6" xfId="3443"/>
    <cellStyle name="20% - Accent2 3 6 4" xfId="3444"/>
    <cellStyle name="20% - Accent2 3 6 4 2" xfId="3445"/>
    <cellStyle name="20% - Accent2 3 6 4 2 2" xfId="3446"/>
    <cellStyle name="20% - Accent2 3 6 4 2 3" xfId="3447"/>
    <cellStyle name="20% - Accent2 3 6 4 3" xfId="3448"/>
    <cellStyle name="20% - Accent2 3 6 4 4" xfId="3449"/>
    <cellStyle name="20% - Accent2 3 6 4 5" xfId="3450"/>
    <cellStyle name="20% - Accent2 3 6 4 6" xfId="3451"/>
    <cellStyle name="20% - Accent2 3 6 5" xfId="3452"/>
    <cellStyle name="20% - Accent2 3 6 5 2" xfId="3453"/>
    <cellStyle name="20% - Accent2 3 6 5 3" xfId="3454"/>
    <cellStyle name="20% - Accent2 3 6 6" xfId="3455"/>
    <cellStyle name="20% - Accent2 3 6 7" xfId="3456"/>
    <cellStyle name="20% - Accent2 3 6 8" xfId="3457"/>
    <cellStyle name="20% - Accent2 3 6 9" xfId="3458"/>
    <cellStyle name="20% - Accent2 3 7" xfId="3459"/>
    <cellStyle name="20% - Accent2 3 7 2" xfId="3460"/>
    <cellStyle name="20% - Accent2 3 7 2 2" xfId="3461"/>
    <cellStyle name="20% - Accent2 3 7 2 2 2" xfId="3462"/>
    <cellStyle name="20% - Accent2 3 7 2 2 3" xfId="3463"/>
    <cellStyle name="20% - Accent2 3 7 2 3" xfId="3464"/>
    <cellStyle name="20% - Accent2 3 7 2 4" xfId="3465"/>
    <cellStyle name="20% - Accent2 3 7 2 5" xfId="3466"/>
    <cellStyle name="20% - Accent2 3 7 2 6" xfId="3467"/>
    <cellStyle name="20% - Accent2 3 7 3" xfId="3468"/>
    <cellStyle name="20% - Accent2 3 7 3 2" xfId="3469"/>
    <cellStyle name="20% - Accent2 3 7 3 3" xfId="3470"/>
    <cellStyle name="20% - Accent2 3 7 4" xfId="3471"/>
    <cellStyle name="20% - Accent2 3 7 5" xfId="3472"/>
    <cellStyle name="20% - Accent2 3 7 6" xfId="3473"/>
    <cellStyle name="20% - Accent2 3 7 7" xfId="3474"/>
    <cellStyle name="20% - Accent2 3 8" xfId="3475"/>
    <cellStyle name="20% - Accent2 3 8 2" xfId="3476"/>
    <cellStyle name="20% - Accent2 3 8 2 2" xfId="3477"/>
    <cellStyle name="20% - Accent2 3 8 2 3" xfId="3478"/>
    <cellStyle name="20% - Accent2 3 8 3" xfId="3479"/>
    <cellStyle name="20% - Accent2 3 8 4" xfId="3480"/>
    <cellStyle name="20% - Accent2 3 8 5" xfId="3481"/>
    <cellStyle name="20% - Accent2 3 8 6" xfId="3482"/>
    <cellStyle name="20% - Accent2 3 9" xfId="3483"/>
    <cellStyle name="20% - Accent2 3 9 2" xfId="3484"/>
    <cellStyle name="20% - Accent2 3 9 2 2" xfId="3485"/>
    <cellStyle name="20% - Accent2 3 9 2 3" xfId="3486"/>
    <cellStyle name="20% - Accent2 3 9 3" xfId="3487"/>
    <cellStyle name="20% - Accent2 3 9 4" xfId="3488"/>
    <cellStyle name="20% - Accent2 3 9 5" xfId="3489"/>
    <cellStyle name="20% - Accent2 3 9 6" xfId="3490"/>
    <cellStyle name="20% - Accent2 4" xfId="3491"/>
    <cellStyle name="20% - Accent2 4 10" xfId="3492"/>
    <cellStyle name="20% - Accent2 4 10 2" xfId="3493"/>
    <cellStyle name="20% - Accent2 4 10 2 2" xfId="3494"/>
    <cellStyle name="20% - Accent2 4 10 2 3" xfId="3495"/>
    <cellStyle name="20% - Accent2 4 10 3" xfId="3496"/>
    <cellStyle name="20% - Accent2 4 10 4" xfId="3497"/>
    <cellStyle name="20% - Accent2 4 10 5" xfId="3498"/>
    <cellStyle name="20% - Accent2 4 10 6" xfId="3499"/>
    <cellStyle name="20% - Accent2 4 11" xfId="3500"/>
    <cellStyle name="20% - Accent2 4 11 2" xfId="3501"/>
    <cellStyle name="20% - Accent2 4 11 3" xfId="3502"/>
    <cellStyle name="20% - Accent2 4 12" xfId="3503"/>
    <cellStyle name="20% - Accent2 4 13" xfId="3504"/>
    <cellStyle name="20% - Accent2 4 14" xfId="3505"/>
    <cellStyle name="20% - Accent2 4 15" xfId="3506"/>
    <cellStyle name="20% - Accent2 4 2" xfId="3507"/>
    <cellStyle name="20% - Accent2 4 2 10" xfId="3508"/>
    <cellStyle name="20% - Accent2 4 2 10 2" xfId="3509"/>
    <cellStyle name="20% - Accent2 4 2 10 3" xfId="3510"/>
    <cellStyle name="20% - Accent2 4 2 11" xfId="3511"/>
    <cellStyle name="20% - Accent2 4 2 12" xfId="3512"/>
    <cellStyle name="20% - Accent2 4 2 13" xfId="3513"/>
    <cellStyle name="20% - Accent2 4 2 14" xfId="3514"/>
    <cellStyle name="20% - Accent2 4 2 2" xfId="3515"/>
    <cellStyle name="20% - Accent2 4 2 2 10" xfId="3516"/>
    <cellStyle name="20% - Accent2 4 2 2 11" xfId="3517"/>
    <cellStyle name="20% - Accent2 4 2 2 12" xfId="3518"/>
    <cellStyle name="20% - Accent2 4 2 2 13" xfId="3519"/>
    <cellStyle name="20% - Accent2 4 2 2 2" xfId="3520"/>
    <cellStyle name="20% - Accent2 4 2 2 2 10" xfId="3521"/>
    <cellStyle name="20% - Accent2 4 2 2 2 2" xfId="3522"/>
    <cellStyle name="20% - Accent2 4 2 2 2 2 2" xfId="3523"/>
    <cellStyle name="20% - Accent2 4 2 2 2 2 2 2" xfId="3524"/>
    <cellStyle name="20% - Accent2 4 2 2 2 2 2 2 2" xfId="3525"/>
    <cellStyle name="20% - Accent2 4 2 2 2 2 2 2 3" xfId="3526"/>
    <cellStyle name="20% - Accent2 4 2 2 2 2 2 3" xfId="3527"/>
    <cellStyle name="20% - Accent2 4 2 2 2 2 2 4" xfId="3528"/>
    <cellStyle name="20% - Accent2 4 2 2 2 2 2 5" xfId="3529"/>
    <cellStyle name="20% - Accent2 4 2 2 2 2 2 6" xfId="3530"/>
    <cellStyle name="20% - Accent2 4 2 2 2 2 3" xfId="3531"/>
    <cellStyle name="20% - Accent2 4 2 2 2 2 3 2" xfId="3532"/>
    <cellStyle name="20% - Accent2 4 2 2 2 2 3 2 2" xfId="3533"/>
    <cellStyle name="20% - Accent2 4 2 2 2 2 3 2 3" xfId="3534"/>
    <cellStyle name="20% - Accent2 4 2 2 2 2 3 3" xfId="3535"/>
    <cellStyle name="20% - Accent2 4 2 2 2 2 3 4" xfId="3536"/>
    <cellStyle name="20% - Accent2 4 2 2 2 2 3 5" xfId="3537"/>
    <cellStyle name="20% - Accent2 4 2 2 2 2 3 6" xfId="3538"/>
    <cellStyle name="20% - Accent2 4 2 2 2 2 4" xfId="3539"/>
    <cellStyle name="20% - Accent2 4 2 2 2 2 4 2" xfId="3540"/>
    <cellStyle name="20% - Accent2 4 2 2 2 2 4 3" xfId="3541"/>
    <cellStyle name="20% - Accent2 4 2 2 2 2 5" xfId="3542"/>
    <cellStyle name="20% - Accent2 4 2 2 2 2 6" xfId="3543"/>
    <cellStyle name="20% - Accent2 4 2 2 2 2 7" xfId="3544"/>
    <cellStyle name="20% - Accent2 4 2 2 2 2 8" xfId="3545"/>
    <cellStyle name="20% - Accent2 4 2 2 2 3" xfId="3546"/>
    <cellStyle name="20% - Accent2 4 2 2 2 3 2" xfId="3547"/>
    <cellStyle name="20% - Accent2 4 2 2 2 3 2 2" xfId="3548"/>
    <cellStyle name="20% - Accent2 4 2 2 2 3 2 2 2" xfId="3549"/>
    <cellStyle name="20% - Accent2 4 2 2 2 3 2 2 3" xfId="3550"/>
    <cellStyle name="20% - Accent2 4 2 2 2 3 2 3" xfId="3551"/>
    <cellStyle name="20% - Accent2 4 2 2 2 3 2 4" xfId="3552"/>
    <cellStyle name="20% - Accent2 4 2 2 2 3 2 5" xfId="3553"/>
    <cellStyle name="20% - Accent2 4 2 2 2 3 2 6" xfId="3554"/>
    <cellStyle name="20% - Accent2 4 2 2 2 3 3" xfId="3555"/>
    <cellStyle name="20% - Accent2 4 2 2 2 3 3 2" xfId="3556"/>
    <cellStyle name="20% - Accent2 4 2 2 2 3 3 3" xfId="3557"/>
    <cellStyle name="20% - Accent2 4 2 2 2 3 4" xfId="3558"/>
    <cellStyle name="20% - Accent2 4 2 2 2 3 5" xfId="3559"/>
    <cellStyle name="20% - Accent2 4 2 2 2 3 6" xfId="3560"/>
    <cellStyle name="20% - Accent2 4 2 2 2 3 7" xfId="3561"/>
    <cellStyle name="20% - Accent2 4 2 2 2 4" xfId="3562"/>
    <cellStyle name="20% - Accent2 4 2 2 2 4 2" xfId="3563"/>
    <cellStyle name="20% - Accent2 4 2 2 2 4 2 2" xfId="3564"/>
    <cellStyle name="20% - Accent2 4 2 2 2 4 2 3" xfId="3565"/>
    <cellStyle name="20% - Accent2 4 2 2 2 4 3" xfId="3566"/>
    <cellStyle name="20% - Accent2 4 2 2 2 4 4" xfId="3567"/>
    <cellStyle name="20% - Accent2 4 2 2 2 4 5" xfId="3568"/>
    <cellStyle name="20% - Accent2 4 2 2 2 4 6" xfId="3569"/>
    <cellStyle name="20% - Accent2 4 2 2 2 5" xfId="3570"/>
    <cellStyle name="20% - Accent2 4 2 2 2 5 2" xfId="3571"/>
    <cellStyle name="20% - Accent2 4 2 2 2 5 2 2" xfId="3572"/>
    <cellStyle name="20% - Accent2 4 2 2 2 5 2 3" xfId="3573"/>
    <cellStyle name="20% - Accent2 4 2 2 2 5 3" xfId="3574"/>
    <cellStyle name="20% - Accent2 4 2 2 2 5 4" xfId="3575"/>
    <cellStyle name="20% - Accent2 4 2 2 2 5 5" xfId="3576"/>
    <cellStyle name="20% - Accent2 4 2 2 2 5 6" xfId="3577"/>
    <cellStyle name="20% - Accent2 4 2 2 2 6" xfId="3578"/>
    <cellStyle name="20% - Accent2 4 2 2 2 6 2" xfId="3579"/>
    <cellStyle name="20% - Accent2 4 2 2 2 6 3" xfId="3580"/>
    <cellStyle name="20% - Accent2 4 2 2 2 7" xfId="3581"/>
    <cellStyle name="20% - Accent2 4 2 2 2 8" xfId="3582"/>
    <cellStyle name="20% - Accent2 4 2 2 2 9" xfId="3583"/>
    <cellStyle name="20% - Accent2 4 2 2 3" xfId="3584"/>
    <cellStyle name="20% - Accent2 4 2 2 3 2" xfId="3585"/>
    <cellStyle name="20% - Accent2 4 2 2 3 2 2" xfId="3586"/>
    <cellStyle name="20% - Accent2 4 2 2 3 2 2 2" xfId="3587"/>
    <cellStyle name="20% - Accent2 4 2 2 3 2 2 2 2" xfId="3588"/>
    <cellStyle name="20% - Accent2 4 2 2 3 2 2 2 3" xfId="3589"/>
    <cellStyle name="20% - Accent2 4 2 2 3 2 2 3" xfId="3590"/>
    <cellStyle name="20% - Accent2 4 2 2 3 2 2 4" xfId="3591"/>
    <cellStyle name="20% - Accent2 4 2 2 3 2 2 5" xfId="3592"/>
    <cellStyle name="20% - Accent2 4 2 2 3 2 2 6" xfId="3593"/>
    <cellStyle name="20% - Accent2 4 2 2 3 2 3" xfId="3594"/>
    <cellStyle name="20% - Accent2 4 2 2 3 2 3 2" xfId="3595"/>
    <cellStyle name="20% - Accent2 4 2 2 3 2 3 3" xfId="3596"/>
    <cellStyle name="20% - Accent2 4 2 2 3 2 4" xfId="3597"/>
    <cellStyle name="20% - Accent2 4 2 2 3 2 5" xfId="3598"/>
    <cellStyle name="20% - Accent2 4 2 2 3 2 6" xfId="3599"/>
    <cellStyle name="20% - Accent2 4 2 2 3 2 7" xfId="3600"/>
    <cellStyle name="20% - Accent2 4 2 2 3 3" xfId="3601"/>
    <cellStyle name="20% - Accent2 4 2 2 3 3 2" xfId="3602"/>
    <cellStyle name="20% - Accent2 4 2 2 3 3 2 2" xfId="3603"/>
    <cellStyle name="20% - Accent2 4 2 2 3 3 2 3" xfId="3604"/>
    <cellStyle name="20% - Accent2 4 2 2 3 3 3" xfId="3605"/>
    <cellStyle name="20% - Accent2 4 2 2 3 3 4" xfId="3606"/>
    <cellStyle name="20% - Accent2 4 2 2 3 3 5" xfId="3607"/>
    <cellStyle name="20% - Accent2 4 2 2 3 3 6" xfId="3608"/>
    <cellStyle name="20% - Accent2 4 2 2 3 4" xfId="3609"/>
    <cellStyle name="20% - Accent2 4 2 2 3 4 2" xfId="3610"/>
    <cellStyle name="20% - Accent2 4 2 2 3 4 2 2" xfId="3611"/>
    <cellStyle name="20% - Accent2 4 2 2 3 4 2 3" xfId="3612"/>
    <cellStyle name="20% - Accent2 4 2 2 3 4 3" xfId="3613"/>
    <cellStyle name="20% - Accent2 4 2 2 3 4 4" xfId="3614"/>
    <cellStyle name="20% - Accent2 4 2 2 3 4 5" xfId="3615"/>
    <cellStyle name="20% - Accent2 4 2 2 3 4 6" xfId="3616"/>
    <cellStyle name="20% - Accent2 4 2 2 3 5" xfId="3617"/>
    <cellStyle name="20% - Accent2 4 2 2 3 5 2" xfId="3618"/>
    <cellStyle name="20% - Accent2 4 2 2 3 5 3" xfId="3619"/>
    <cellStyle name="20% - Accent2 4 2 2 3 6" xfId="3620"/>
    <cellStyle name="20% - Accent2 4 2 2 3 7" xfId="3621"/>
    <cellStyle name="20% - Accent2 4 2 2 3 8" xfId="3622"/>
    <cellStyle name="20% - Accent2 4 2 2 3 9" xfId="3623"/>
    <cellStyle name="20% - Accent2 4 2 2 4" xfId="3624"/>
    <cellStyle name="20% - Accent2 4 2 2 4 2" xfId="3625"/>
    <cellStyle name="20% - Accent2 4 2 2 4 2 2" xfId="3626"/>
    <cellStyle name="20% - Accent2 4 2 2 4 2 2 2" xfId="3627"/>
    <cellStyle name="20% - Accent2 4 2 2 4 2 2 3" xfId="3628"/>
    <cellStyle name="20% - Accent2 4 2 2 4 2 3" xfId="3629"/>
    <cellStyle name="20% - Accent2 4 2 2 4 2 4" xfId="3630"/>
    <cellStyle name="20% - Accent2 4 2 2 4 2 5" xfId="3631"/>
    <cellStyle name="20% - Accent2 4 2 2 4 2 6" xfId="3632"/>
    <cellStyle name="20% - Accent2 4 2 2 4 3" xfId="3633"/>
    <cellStyle name="20% - Accent2 4 2 2 4 3 2" xfId="3634"/>
    <cellStyle name="20% - Accent2 4 2 2 4 3 3" xfId="3635"/>
    <cellStyle name="20% - Accent2 4 2 2 4 4" xfId="3636"/>
    <cellStyle name="20% - Accent2 4 2 2 4 5" xfId="3637"/>
    <cellStyle name="20% - Accent2 4 2 2 4 6" xfId="3638"/>
    <cellStyle name="20% - Accent2 4 2 2 4 7" xfId="3639"/>
    <cellStyle name="20% - Accent2 4 2 2 5" xfId="3640"/>
    <cellStyle name="20% - Accent2 4 2 2 5 2" xfId="3641"/>
    <cellStyle name="20% - Accent2 4 2 2 5 2 2" xfId="3642"/>
    <cellStyle name="20% - Accent2 4 2 2 5 2 3" xfId="3643"/>
    <cellStyle name="20% - Accent2 4 2 2 5 3" xfId="3644"/>
    <cellStyle name="20% - Accent2 4 2 2 5 4" xfId="3645"/>
    <cellStyle name="20% - Accent2 4 2 2 5 5" xfId="3646"/>
    <cellStyle name="20% - Accent2 4 2 2 5 6" xfId="3647"/>
    <cellStyle name="20% - Accent2 4 2 2 6" xfId="3648"/>
    <cellStyle name="20% - Accent2 4 2 2 6 2" xfId="3649"/>
    <cellStyle name="20% - Accent2 4 2 2 6 2 2" xfId="3650"/>
    <cellStyle name="20% - Accent2 4 2 2 6 2 3" xfId="3651"/>
    <cellStyle name="20% - Accent2 4 2 2 6 3" xfId="3652"/>
    <cellStyle name="20% - Accent2 4 2 2 6 4" xfId="3653"/>
    <cellStyle name="20% - Accent2 4 2 2 6 5" xfId="3654"/>
    <cellStyle name="20% - Accent2 4 2 2 6 6" xfId="3655"/>
    <cellStyle name="20% - Accent2 4 2 2 7" xfId="3656"/>
    <cellStyle name="20% - Accent2 4 2 2 7 2" xfId="3657"/>
    <cellStyle name="20% - Accent2 4 2 2 7 2 2" xfId="3658"/>
    <cellStyle name="20% - Accent2 4 2 2 7 2 3" xfId="3659"/>
    <cellStyle name="20% - Accent2 4 2 2 7 3" xfId="3660"/>
    <cellStyle name="20% - Accent2 4 2 2 7 4" xfId="3661"/>
    <cellStyle name="20% - Accent2 4 2 2 7 5" xfId="3662"/>
    <cellStyle name="20% - Accent2 4 2 2 7 6" xfId="3663"/>
    <cellStyle name="20% - Accent2 4 2 2 8" xfId="3664"/>
    <cellStyle name="20% - Accent2 4 2 2 8 2" xfId="3665"/>
    <cellStyle name="20% - Accent2 4 2 2 8 2 2" xfId="3666"/>
    <cellStyle name="20% - Accent2 4 2 2 8 2 3" xfId="3667"/>
    <cellStyle name="20% - Accent2 4 2 2 8 3" xfId="3668"/>
    <cellStyle name="20% - Accent2 4 2 2 8 4" xfId="3669"/>
    <cellStyle name="20% - Accent2 4 2 2 8 5" xfId="3670"/>
    <cellStyle name="20% - Accent2 4 2 2 8 6" xfId="3671"/>
    <cellStyle name="20% - Accent2 4 2 2 9" xfId="3672"/>
    <cellStyle name="20% - Accent2 4 2 2 9 2" xfId="3673"/>
    <cellStyle name="20% - Accent2 4 2 2 9 3" xfId="3674"/>
    <cellStyle name="20% - Accent2 4 2 3" xfId="3675"/>
    <cellStyle name="20% - Accent2 4 2 3 10" xfId="3676"/>
    <cellStyle name="20% - Accent2 4 2 3 2" xfId="3677"/>
    <cellStyle name="20% - Accent2 4 2 3 2 2" xfId="3678"/>
    <cellStyle name="20% - Accent2 4 2 3 2 2 2" xfId="3679"/>
    <cellStyle name="20% - Accent2 4 2 3 2 2 2 2" xfId="3680"/>
    <cellStyle name="20% - Accent2 4 2 3 2 2 2 3" xfId="3681"/>
    <cellStyle name="20% - Accent2 4 2 3 2 2 3" xfId="3682"/>
    <cellStyle name="20% - Accent2 4 2 3 2 2 4" xfId="3683"/>
    <cellStyle name="20% - Accent2 4 2 3 2 2 5" xfId="3684"/>
    <cellStyle name="20% - Accent2 4 2 3 2 2 6" xfId="3685"/>
    <cellStyle name="20% - Accent2 4 2 3 2 3" xfId="3686"/>
    <cellStyle name="20% - Accent2 4 2 3 2 3 2" xfId="3687"/>
    <cellStyle name="20% - Accent2 4 2 3 2 3 2 2" xfId="3688"/>
    <cellStyle name="20% - Accent2 4 2 3 2 3 2 3" xfId="3689"/>
    <cellStyle name="20% - Accent2 4 2 3 2 3 3" xfId="3690"/>
    <cellStyle name="20% - Accent2 4 2 3 2 3 4" xfId="3691"/>
    <cellStyle name="20% - Accent2 4 2 3 2 3 5" xfId="3692"/>
    <cellStyle name="20% - Accent2 4 2 3 2 3 6" xfId="3693"/>
    <cellStyle name="20% - Accent2 4 2 3 2 4" xfId="3694"/>
    <cellStyle name="20% - Accent2 4 2 3 2 4 2" xfId="3695"/>
    <cellStyle name="20% - Accent2 4 2 3 2 4 3" xfId="3696"/>
    <cellStyle name="20% - Accent2 4 2 3 2 5" xfId="3697"/>
    <cellStyle name="20% - Accent2 4 2 3 2 6" xfId="3698"/>
    <cellStyle name="20% - Accent2 4 2 3 2 7" xfId="3699"/>
    <cellStyle name="20% - Accent2 4 2 3 2 8" xfId="3700"/>
    <cellStyle name="20% - Accent2 4 2 3 3" xfId="3701"/>
    <cellStyle name="20% - Accent2 4 2 3 3 2" xfId="3702"/>
    <cellStyle name="20% - Accent2 4 2 3 3 2 2" xfId="3703"/>
    <cellStyle name="20% - Accent2 4 2 3 3 2 2 2" xfId="3704"/>
    <cellStyle name="20% - Accent2 4 2 3 3 2 2 3" xfId="3705"/>
    <cellStyle name="20% - Accent2 4 2 3 3 2 3" xfId="3706"/>
    <cellStyle name="20% - Accent2 4 2 3 3 2 4" xfId="3707"/>
    <cellStyle name="20% - Accent2 4 2 3 3 2 5" xfId="3708"/>
    <cellStyle name="20% - Accent2 4 2 3 3 2 6" xfId="3709"/>
    <cellStyle name="20% - Accent2 4 2 3 3 3" xfId="3710"/>
    <cellStyle name="20% - Accent2 4 2 3 3 3 2" xfId="3711"/>
    <cellStyle name="20% - Accent2 4 2 3 3 3 3" xfId="3712"/>
    <cellStyle name="20% - Accent2 4 2 3 3 4" xfId="3713"/>
    <cellStyle name="20% - Accent2 4 2 3 3 5" xfId="3714"/>
    <cellStyle name="20% - Accent2 4 2 3 3 6" xfId="3715"/>
    <cellStyle name="20% - Accent2 4 2 3 3 7" xfId="3716"/>
    <cellStyle name="20% - Accent2 4 2 3 4" xfId="3717"/>
    <cellStyle name="20% - Accent2 4 2 3 4 2" xfId="3718"/>
    <cellStyle name="20% - Accent2 4 2 3 4 2 2" xfId="3719"/>
    <cellStyle name="20% - Accent2 4 2 3 4 2 3" xfId="3720"/>
    <cellStyle name="20% - Accent2 4 2 3 4 3" xfId="3721"/>
    <cellStyle name="20% - Accent2 4 2 3 4 4" xfId="3722"/>
    <cellStyle name="20% - Accent2 4 2 3 4 5" xfId="3723"/>
    <cellStyle name="20% - Accent2 4 2 3 4 6" xfId="3724"/>
    <cellStyle name="20% - Accent2 4 2 3 5" xfId="3725"/>
    <cellStyle name="20% - Accent2 4 2 3 5 2" xfId="3726"/>
    <cellStyle name="20% - Accent2 4 2 3 5 2 2" xfId="3727"/>
    <cellStyle name="20% - Accent2 4 2 3 5 2 3" xfId="3728"/>
    <cellStyle name="20% - Accent2 4 2 3 5 3" xfId="3729"/>
    <cellStyle name="20% - Accent2 4 2 3 5 4" xfId="3730"/>
    <cellStyle name="20% - Accent2 4 2 3 5 5" xfId="3731"/>
    <cellStyle name="20% - Accent2 4 2 3 5 6" xfId="3732"/>
    <cellStyle name="20% - Accent2 4 2 3 6" xfId="3733"/>
    <cellStyle name="20% - Accent2 4 2 3 6 2" xfId="3734"/>
    <cellStyle name="20% - Accent2 4 2 3 6 3" xfId="3735"/>
    <cellStyle name="20% - Accent2 4 2 3 7" xfId="3736"/>
    <cellStyle name="20% - Accent2 4 2 3 8" xfId="3737"/>
    <cellStyle name="20% - Accent2 4 2 3 9" xfId="3738"/>
    <cellStyle name="20% - Accent2 4 2 4" xfId="3739"/>
    <cellStyle name="20% - Accent2 4 2 4 2" xfId="3740"/>
    <cellStyle name="20% - Accent2 4 2 4 2 2" xfId="3741"/>
    <cellStyle name="20% - Accent2 4 2 4 2 2 2" xfId="3742"/>
    <cellStyle name="20% - Accent2 4 2 4 2 2 2 2" xfId="3743"/>
    <cellStyle name="20% - Accent2 4 2 4 2 2 2 3" xfId="3744"/>
    <cellStyle name="20% - Accent2 4 2 4 2 2 3" xfId="3745"/>
    <cellStyle name="20% - Accent2 4 2 4 2 2 4" xfId="3746"/>
    <cellStyle name="20% - Accent2 4 2 4 2 2 5" xfId="3747"/>
    <cellStyle name="20% - Accent2 4 2 4 2 2 6" xfId="3748"/>
    <cellStyle name="20% - Accent2 4 2 4 2 3" xfId="3749"/>
    <cellStyle name="20% - Accent2 4 2 4 2 3 2" xfId="3750"/>
    <cellStyle name="20% - Accent2 4 2 4 2 3 3" xfId="3751"/>
    <cellStyle name="20% - Accent2 4 2 4 2 4" xfId="3752"/>
    <cellStyle name="20% - Accent2 4 2 4 2 5" xfId="3753"/>
    <cellStyle name="20% - Accent2 4 2 4 2 6" xfId="3754"/>
    <cellStyle name="20% - Accent2 4 2 4 2 7" xfId="3755"/>
    <cellStyle name="20% - Accent2 4 2 4 3" xfId="3756"/>
    <cellStyle name="20% - Accent2 4 2 4 3 2" xfId="3757"/>
    <cellStyle name="20% - Accent2 4 2 4 3 2 2" xfId="3758"/>
    <cellStyle name="20% - Accent2 4 2 4 3 2 3" xfId="3759"/>
    <cellStyle name="20% - Accent2 4 2 4 3 3" xfId="3760"/>
    <cellStyle name="20% - Accent2 4 2 4 3 4" xfId="3761"/>
    <cellStyle name="20% - Accent2 4 2 4 3 5" xfId="3762"/>
    <cellStyle name="20% - Accent2 4 2 4 3 6" xfId="3763"/>
    <cellStyle name="20% - Accent2 4 2 4 4" xfId="3764"/>
    <cellStyle name="20% - Accent2 4 2 4 4 2" xfId="3765"/>
    <cellStyle name="20% - Accent2 4 2 4 4 2 2" xfId="3766"/>
    <cellStyle name="20% - Accent2 4 2 4 4 2 3" xfId="3767"/>
    <cellStyle name="20% - Accent2 4 2 4 4 3" xfId="3768"/>
    <cellStyle name="20% - Accent2 4 2 4 4 4" xfId="3769"/>
    <cellStyle name="20% - Accent2 4 2 4 4 5" xfId="3770"/>
    <cellStyle name="20% - Accent2 4 2 4 4 6" xfId="3771"/>
    <cellStyle name="20% - Accent2 4 2 4 5" xfId="3772"/>
    <cellStyle name="20% - Accent2 4 2 4 5 2" xfId="3773"/>
    <cellStyle name="20% - Accent2 4 2 4 5 3" xfId="3774"/>
    <cellStyle name="20% - Accent2 4 2 4 6" xfId="3775"/>
    <cellStyle name="20% - Accent2 4 2 4 7" xfId="3776"/>
    <cellStyle name="20% - Accent2 4 2 4 8" xfId="3777"/>
    <cellStyle name="20% - Accent2 4 2 4 9" xfId="3778"/>
    <cellStyle name="20% - Accent2 4 2 5" xfId="3779"/>
    <cellStyle name="20% - Accent2 4 2 5 2" xfId="3780"/>
    <cellStyle name="20% - Accent2 4 2 5 2 2" xfId="3781"/>
    <cellStyle name="20% - Accent2 4 2 5 2 2 2" xfId="3782"/>
    <cellStyle name="20% - Accent2 4 2 5 2 2 3" xfId="3783"/>
    <cellStyle name="20% - Accent2 4 2 5 2 3" xfId="3784"/>
    <cellStyle name="20% - Accent2 4 2 5 2 4" xfId="3785"/>
    <cellStyle name="20% - Accent2 4 2 5 2 5" xfId="3786"/>
    <cellStyle name="20% - Accent2 4 2 5 2 6" xfId="3787"/>
    <cellStyle name="20% - Accent2 4 2 5 3" xfId="3788"/>
    <cellStyle name="20% - Accent2 4 2 5 3 2" xfId="3789"/>
    <cellStyle name="20% - Accent2 4 2 5 3 3" xfId="3790"/>
    <cellStyle name="20% - Accent2 4 2 5 4" xfId="3791"/>
    <cellStyle name="20% - Accent2 4 2 5 5" xfId="3792"/>
    <cellStyle name="20% - Accent2 4 2 5 6" xfId="3793"/>
    <cellStyle name="20% - Accent2 4 2 5 7" xfId="3794"/>
    <cellStyle name="20% - Accent2 4 2 6" xfId="3795"/>
    <cellStyle name="20% - Accent2 4 2 6 2" xfId="3796"/>
    <cellStyle name="20% - Accent2 4 2 6 2 2" xfId="3797"/>
    <cellStyle name="20% - Accent2 4 2 6 2 3" xfId="3798"/>
    <cellStyle name="20% - Accent2 4 2 6 3" xfId="3799"/>
    <cellStyle name="20% - Accent2 4 2 6 4" xfId="3800"/>
    <cellStyle name="20% - Accent2 4 2 6 5" xfId="3801"/>
    <cellStyle name="20% - Accent2 4 2 6 6" xfId="3802"/>
    <cellStyle name="20% - Accent2 4 2 7" xfId="3803"/>
    <cellStyle name="20% - Accent2 4 2 7 2" xfId="3804"/>
    <cellStyle name="20% - Accent2 4 2 7 2 2" xfId="3805"/>
    <cellStyle name="20% - Accent2 4 2 7 2 3" xfId="3806"/>
    <cellStyle name="20% - Accent2 4 2 7 3" xfId="3807"/>
    <cellStyle name="20% - Accent2 4 2 7 4" xfId="3808"/>
    <cellStyle name="20% - Accent2 4 2 7 5" xfId="3809"/>
    <cellStyle name="20% - Accent2 4 2 7 6" xfId="3810"/>
    <cellStyle name="20% - Accent2 4 2 8" xfId="3811"/>
    <cellStyle name="20% - Accent2 4 2 8 2" xfId="3812"/>
    <cellStyle name="20% - Accent2 4 2 8 2 2" xfId="3813"/>
    <cellStyle name="20% - Accent2 4 2 8 2 3" xfId="3814"/>
    <cellStyle name="20% - Accent2 4 2 8 3" xfId="3815"/>
    <cellStyle name="20% - Accent2 4 2 8 4" xfId="3816"/>
    <cellStyle name="20% - Accent2 4 2 8 5" xfId="3817"/>
    <cellStyle name="20% - Accent2 4 2 8 6" xfId="3818"/>
    <cellStyle name="20% - Accent2 4 2 9" xfId="3819"/>
    <cellStyle name="20% - Accent2 4 2 9 2" xfId="3820"/>
    <cellStyle name="20% - Accent2 4 2 9 2 2" xfId="3821"/>
    <cellStyle name="20% - Accent2 4 2 9 2 3" xfId="3822"/>
    <cellStyle name="20% - Accent2 4 2 9 3" xfId="3823"/>
    <cellStyle name="20% - Accent2 4 2 9 4" xfId="3824"/>
    <cellStyle name="20% - Accent2 4 2 9 5" xfId="3825"/>
    <cellStyle name="20% - Accent2 4 2 9 6" xfId="3826"/>
    <cellStyle name="20% - Accent2 4 3" xfId="3827"/>
    <cellStyle name="20% - Accent2 4 3 10" xfId="3828"/>
    <cellStyle name="20% - Accent2 4 3 11" xfId="3829"/>
    <cellStyle name="20% - Accent2 4 3 12" xfId="3830"/>
    <cellStyle name="20% - Accent2 4 3 13" xfId="3831"/>
    <cellStyle name="20% - Accent2 4 3 2" xfId="3832"/>
    <cellStyle name="20% - Accent2 4 3 2 10" xfId="3833"/>
    <cellStyle name="20% - Accent2 4 3 2 2" xfId="3834"/>
    <cellStyle name="20% - Accent2 4 3 2 2 2" xfId="3835"/>
    <cellStyle name="20% - Accent2 4 3 2 2 2 2" xfId="3836"/>
    <cellStyle name="20% - Accent2 4 3 2 2 2 2 2" xfId="3837"/>
    <cellStyle name="20% - Accent2 4 3 2 2 2 2 3" xfId="3838"/>
    <cellStyle name="20% - Accent2 4 3 2 2 2 3" xfId="3839"/>
    <cellStyle name="20% - Accent2 4 3 2 2 2 4" xfId="3840"/>
    <cellStyle name="20% - Accent2 4 3 2 2 2 5" xfId="3841"/>
    <cellStyle name="20% - Accent2 4 3 2 2 2 6" xfId="3842"/>
    <cellStyle name="20% - Accent2 4 3 2 2 3" xfId="3843"/>
    <cellStyle name="20% - Accent2 4 3 2 2 3 2" xfId="3844"/>
    <cellStyle name="20% - Accent2 4 3 2 2 3 2 2" xfId="3845"/>
    <cellStyle name="20% - Accent2 4 3 2 2 3 2 3" xfId="3846"/>
    <cellStyle name="20% - Accent2 4 3 2 2 3 3" xfId="3847"/>
    <cellStyle name="20% - Accent2 4 3 2 2 3 4" xfId="3848"/>
    <cellStyle name="20% - Accent2 4 3 2 2 3 5" xfId="3849"/>
    <cellStyle name="20% - Accent2 4 3 2 2 3 6" xfId="3850"/>
    <cellStyle name="20% - Accent2 4 3 2 2 4" xfId="3851"/>
    <cellStyle name="20% - Accent2 4 3 2 2 4 2" xfId="3852"/>
    <cellStyle name="20% - Accent2 4 3 2 2 4 3" xfId="3853"/>
    <cellStyle name="20% - Accent2 4 3 2 2 5" xfId="3854"/>
    <cellStyle name="20% - Accent2 4 3 2 2 6" xfId="3855"/>
    <cellStyle name="20% - Accent2 4 3 2 2 7" xfId="3856"/>
    <cellStyle name="20% - Accent2 4 3 2 2 8" xfId="3857"/>
    <cellStyle name="20% - Accent2 4 3 2 3" xfId="3858"/>
    <cellStyle name="20% - Accent2 4 3 2 3 2" xfId="3859"/>
    <cellStyle name="20% - Accent2 4 3 2 3 2 2" xfId="3860"/>
    <cellStyle name="20% - Accent2 4 3 2 3 2 2 2" xfId="3861"/>
    <cellStyle name="20% - Accent2 4 3 2 3 2 2 3" xfId="3862"/>
    <cellStyle name="20% - Accent2 4 3 2 3 2 3" xfId="3863"/>
    <cellStyle name="20% - Accent2 4 3 2 3 2 4" xfId="3864"/>
    <cellStyle name="20% - Accent2 4 3 2 3 2 5" xfId="3865"/>
    <cellStyle name="20% - Accent2 4 3 2 3 2 6" xfId="3866"/>
    <cellStyle name="20% - Accent2 4 3 2 3 3" xfId="3867"/>
    <cellStyle name="20% - Accent2 4 3 2 3 3 2" xfId="3868"/>
    <cellStyle name="20% - Accent2 4 3 2 3 3 3" xfId="3869"/>
    <cellStyle name="20% - Accent2 4 3 2 3 4" xfId="3870"/>
    <cellStyle name="20% - Accent2 4 3 2 3 5" xfId="3871"/>
    <cellStyle name="20% - Accent2 4 3 2 3 6" xfId="3872"/>
    <cellStyle name="20% - Accent2 4 3 2 3 7" xfId="3873"/>
    <cellStyle name="20% - Accent2 4 3 2 4" xfId="3874"/>
    <cellStyle name="20% - Accent2 4 3 2 4 2" xfId="3875"/>
    <cellStyle name="20% - Accent2 4 3 2 4 2 2" xfId="3876"/>
    <cellStyle name="20% - Accent2 4 3 2 4 2 3" xfId="3877"/>
    <cellStyle name="20% - Accent2 4 3 2 4 3" xfId="3878"/>
    <cellStyle name="20% - Accent2 4 3 2 4 4" xfId="3879"/>
    <cellStyle name="20% - Accent2 4 3 2 4 5" xfId="3880"/>
    <cellStyle name="20% - Accent2 4 3 2 4 6" xfId="3881"/>
    <cellStyle name="20% - Accent2 4 3 2 5" xfId="3882"/>
    <cellStyle name="20% - Accent2 4 3 2 5 2" xfId="3883"/>
    <cellStyle name="20% - Accent2 4 3 2 5 2 2" xfId="3884"/>
    <cellStyle name="20% - Accent2 4 3 2 5 2 3" xfId="3885"/>
    <cellStyle name="20% - Accent2 4 3 2 5 3" xfId="3886"/>
    <cellStyle name="20% - Accent2 4 3 2 5 4" xfId="3887"/>
    <cellStyle name="20% - Accent2 4 3 2 5 5" xfId="3888"/>
    <cellStyle name="20% - Accent2 4 3 2 5 6" xfId="3889"/>
    <cellStyle name="20% - Accent2 4 3 2 6" xfId="3890"/>
    <cellStyle name="20% - Accent2 4 3 2 6 2" xfId="3891"/>
    <cellStyle name="20% - Accent2 4 3 2 6 3" xfId="3892"/>
    <cellStyle name="20% - Accent2 4 3 2 7" xfId="3893"/>
    <cellStyle name="20% - Accent2 4 3 2 8" xfId="3894"/>
    <cellStyle name="20% - Accent2 4 3 2 9" xfId="3895"/>
    <cellStyle name="20% - Accent2 4 3 3" xfId="3896"/>
    <cellStyle name="20% - Accent2 4 3 3 2" xfId="3897"/>
    <cellStyle name="20% - Accent2 4 3 3 2 2" xfId="3898"/>
    <cellStyle name="20% - Accent2 4 3 3 2 2 2" xfId="3899"/>
    <cellStyle name="20% - Accent2 4 3 3 2 2 2 2" xfId="3900"/>
    <cellStyle name="20% - Accent2 4 3 3 2 2 2 3" xfId="3901"/>
    <cellStyle name="20% - Accent2 4 3 3 2 2 3" xfId="3902"/>
    <cellStyle name="20% - Accent2 4 3 3 2 2 4" xfId="3903"/>
    <cellStyle name="20% - Accent2 4 3 3 2 2 5" xfId="3904"/>
    <cellStyle name="20% - Accent2 4 3 3 2 2 6" xfId="3905"/>
    <cellStyle name="20% - Accent2 4 3 3 2 3" xfId="3906"/>
    <cellStyle name="20% - Accent2 4 3 3 2 3 2" xfId="3907"/>
    <cellStyle name="20% - Accent2 4 3 3 2 3 3" xfId="3908"/>
    <cellStyle name="20% - Accent2 4 3 3 2 4" xfId="3909"/>
    <cellStyle name="20% - Accent2 4 3 3 2 5" xfId="3910"/>
    <cellStyle name="20% - Accent2 4 3 3 2 6" xfId="3911"/>
    <cellStyle name="20% - Accent2 4 3 3 2 7" xfId="3912"/>
    <cellStyle name="20% - Accent2 4 3 3 3" xfId="3913"/>
    <cellStyle name="20% - Accent2 4 3 3 3 2" xfId="3914"/>
    <cellStyle name="20% - Accent2 4 3 3 3 2 2" xfId="3915"/>
    <cellStyle name="20% - Accent2 4 3 3 3 2 3" xfId="3916"/>
    <cellStyle name="20% - Accent2 4 3 3 3 3" xfId="3917"/>
    <cellStyle name="20% - Accent2 4 3 3 3 4" xfId="3918"/>
    <cellStyle name="20% - Accent2 4 3 3 3 5" xfId="3919"/>
    <cellStyle name="20% - Accent2 4 3 3 3 6" xfId="3920"/>
    <cellStyle name="20% - Accent2 4 3 3 4" xfId="3921"/>
    <cellStyle name="20% - Accent2 4 3 3 4 2" xfId="3922"/>
    <cellStyle name="20% - Accent2 4 3 3 4 2 2" xfId="3923"/>
    <cellStyle name="20% - Accent2 4 3 3 4 2 3" xfId="3924"/>
    <cellStyle name="20% - Accent2 4 3 3 4 3" xfId="3925"/>
    <cellStyle name="20% - Accent2 4 3 3 4 4" xfId="3926"/>
    <cellStyle name="20% - Accent2 4 3 3 4 5" xfId="3927"/>
    <cellStyle name="20% - Accent2 4 3 3 4 6" xfId="3928"/>
    <cellStyle name="20% - Accent2 4 3 3 5" xfId="3929"/>
    <cellStyle name="20% - Accent2 4 3 3 5 2" xfId="3930"/>
    <cellStyle name="20% - Accent2 4 3 3 5 3" xfId="3931"/>
    <cellStyle name="20% - Accent2 4 3 3 6" xfId="3932"/>
    <cellStyle name="20% - Accent2 4 3 3 7" xfId="3933"/>
    <cellStyle name="20% - Accent2 4 3 3 8" xfId="3934"/>
    <cellStyle name="20% - Accent2 4 3 3 9" xfId="3935"/>
    <cellStyle name="20% - Accent2 4 3 4" xfId="3936"/>
    <cellStyle name="20% - Accent2 4 3 4 2" xfId="3937"/>
    <cellStyle name="20% - Accent2 4 3 4 2 2" xfId="3938"/>
    <cellStyle name="20% - Accent2 4 3 4 2 2 2" xfId="3939"/>
    <cellStyle name="20% - Accent2 4 3 4 2 2 3" xfId="3940"/>
    <cellStyle name="20% - Accent2 4 3 4 2 3" xfId="3941"/>
    <cellStyle name="20% - Accent2 4 3 4 2 4" xfId="3942"/>
    <cellStyle name="20% - Accent2 4 3 4 2 5" xfId="3943"/>
    <cellStyle name="20% - Accent2 4 3 4 2 6" xfId="3944"/>
    <cellStyle name="20% - Accent2 4 3 4 3" xfId="3945"/>
    <cellStyle name="20% - Accent2 4 3 4 3 2" xfId="3946"/>
    <cellStyle name="20% - Accent2 4 3 4 3 3" xfId="3947"/>
    <cellStyle name="20% - Accent2 4 3 4 4" xfId="3948"/>
    <cellStyle name="20% - Accent2 4 3 4 5" xfId="3949"/>
    <cellStyle name="20% - Accent2 4 3 4 6" xfId="3950"/>
    <cellStyle name="20% - Accent2 4 3 4 7" xfId="3951"/>
    <cellStyle name="20% - Accent2 4 3 5" xfId="3952"/>
    <cellStyle name="20% - Accent2 4 3 5 2" xfId="3953"/>
    <cellStyle name="20% - Accent2 4 3 5 2 2" xfId="3954"/>
    <cellStyle name="20% - Accent2 4 3 5 2 3" xfId="3955"/>
    <cellStyle name="20% - Accent2 4 3 5 3" xfId="3956"/>
    <cellStyle name="20% - Accent2 4 3 5 4" xfId="3957"/>
    <cellStyle name="20% - Accent2 4 3 5 5" xfId="3958"/>
    <cellStyle name="20% - Accent2 4 3 5 6" xfId="3959"/>
    <cellStyle name="20% - Accent2 4 3 6" xfId="3960"/>
    <cellStyle name="20% - Accent2 4 3 6 2" xfId="3961"/>
    <cellStyle name="20% - Accent2 4 3 6 2 2" xfId="3962"/>
    <cellStyle name="20% - Accent2 4 3 6 2 3" xfId="3963"/>
    <cellStyle name="20% - Accent2 4 3 6 3" xfId="3964"/>
    <cellStyle name="20% - Accent2 4 3 6 4" xfId="3965"/>
    <cellStyle name="20% - Accent2 4 3 6 5" xfId="3966"/>
    <cellStyle name="20% - Accent2 4 3 6 6" xfId="3967"/>
    <cellStyle name="20% - Accent2 4 3 7" xfId="3968"/>
    <cellStyle name="20% - Accent2 4 3 7 2" xfId="3969"/>
    <cellStyle name="20% - Accent2 4 3 7 2 2" xfId="3970"/>
    <cellStyle name="20% - Accent2 4 3 7 2 3" xfId="3971"/>
    <cellStyle name="20% - Accent2 4 3 7 3" xfId="3972"/>
    <cellStyle name="20% - Accent2 4 3 7 4" xfId="3973"/>
    <cellStyle name="20% - Accent2 4 3 7 5" xfId="3974"/>
    <cellStyle name="20% - Accent2 4 3 7 6" xfId="3975"/>
    <cellStyle name="20% - Accent2 4 3 8" xfId="3976"/>
    <cellStyle name="20% - Accent2 4 3 8 2" xfId="3977"/>
    <cellStyle name="20% - Accent2 4 3 8 2 2" xfId="3978"/>
    <cellStyle name="20% - Accent2 4 3 8 2 3" xfId="3979"/>
    <cellStyle name="20% - Accent2 4 3 8 3" xfId="3980"/>
    <cellStyle name="20% - Accent2 4 3 8 4" xfId="3981"/>
    <cellStyle name="20% - Accent2 4 3 8 5" xfId="3982"/>
    <cellStyle name="20% - Accent2 4 3 8 6" xfId="3983"/>
    <cellStyle name="20% - Accent2 4 3 9" xfId="3984"/>
    <cellStyle name="20% - Accent2 4 3 9 2" xfId="3985"/>
    <cellStyle name="20% - Accent2 4 3 9 3" xfId="3986"/>
    <cellStyle name="20% - Accent2 4 4" xfId="3987"/>
    <cellStyle name="20% - Accent2 4 4 10" xfId="3988"/>
    <cellStyle name="20% - Accent2 4 4 2" xfId="3989"/>
    <cellStyle name="20% - Accent2 4 4 2 2" xfId="3990"/>
    <cellStyle name="20% - Accent2 4 4 2 2 2" xfId="3991"/>
    <cellStyle name="20% - Accent2 4 4 2 2 2 2" xfId="3992"/>
    <cellStyle name="20% - Accent2 4 4 2 2 2 3" xfId="3993"/>
    <cellStyle name="20% - Accent2 4 4 2 2 3" xfId="3994"/>
    <cellStyle name="20% - Accent2 4 4 2 2 4" xfId="3995"/>
    <cellStyle name="20% - Accent2 4 4 2 2 5" xfId="3996"/>
    <cellStyle name="20% - Accent2 4 4 2 2 6" xfId="3997"/>
    <cellStyle name="20% - Accent2 4 4 2 3" xfId="3998"/>
    <cellStyle name="20% - Accent2 4 4 2 3 2" xfId="3999"/>
    <cellStyle name="20% - Accent2 4 4 2 3 2 2" xfId="4000"/>
    <cellStyle name="20% - Accent2 4 4 2 3 2 3" xfId="4001"/>
    <cellStyle name="20% - Accent2 4 4 2 3 3" xfId="4002"/>
    <cellStyle name="20% - Accent2 4 4 2 3 4" xfId="4003"/>
    <cellStyle name="20% - Accent2 4 4 2 3 5" xfId="4004"/>
    <cellStyle name="20% - Accent2 4 4 2 3 6" xfId="4005"/>
    <cellStyle name="20% - Accent2 4 4 2 4" xfId="4006"/>
    <cellStyle name="20% - Accent2 4 4 2 4 2" xfId="4007"/>
    <cellStyle name="20% - Accent2 4 4 2 4 3" xfId="4008"/>
    <cellStyle name="20% - Accent2 4 4 2 5" xfId="4009"/>
    <cellStyle name="20% - Accent2 4 4 2 6" xfId="4010"/>
    <cellStyle name="20% - Accent2 4 4 2 7" xfId="4011"/>
    <cellStyle name="20% - Accent2 4 4 2 8" xfId="4012"/>
    <cellStyle name="20% - Accent2 4 4 3" xfId="4013"/>
    <cellStyle name="20% - Accent2 4 4 3 2" xfId="4014"/>
    <cellStyle name="20% - Accent2 4 4 3 2 2" xfId="4015"/>
    <cellStyle name="20% - Accent2 4 4 3 2 2 2" xfId="4016"/>
    <cellStyle name="20% - Accent2 4 4 3 2 2 3" xfId="4017"/>
    <cellStyle name="20% - Accent2 4 4 3 2 3" xfId="4018"/>
    <cellStyle name="20% - Accent2 4 4 3 2 4" xfId="4019"/>
    <cellStyle name="20% - Accent2 4 4 3 2 5" xfId="4020"/>
    <cellStyle name="20% - Accent2 4 4 3 2 6" xfId="4021"/>
    <cellStyle name="20% - Accent2 4 4 3 3" xfId="4022"/>
    <cellStyle name="20% - Accent2 4 4 3 3 2" xfId="4023"/>
    <cellStyle name="20% - Accent2 4 4 3 3 3" xfId="4024"/>
    <cellStyle name="20% - Accent2 4 4 3 4" xfId="4025"/>
    <cellStyle name="20% - Accent2 4 4 3 5" xfId="4026"/>
    <cellStyle name="20% - Accent2 4 4 3 6" xfId="4027"/>
    <cellStyle name="20% - Accent2 4 4 3 7" xfId="4028"/>
    <cellStyle name="20% - Accent2 4 4 4" xfId="4029"/>
    <cellStyle name="20% - Accent2 4 4 4 2" xfId="4030"/>
    <cellStyle name="20% - Accent2 4 4 4 2 2" xfId="4031"/>
    <cellStyle name="20% - Accent2 4 4 4 2 3" xfId="4032"/>
    <cellStyle name="20% - Accent2 4 4 4 3" xfId="4033"/>
    <cellStyle name="20% - Accent2 4 4 4 4" xfId="4034"/>
    <cellStyle name="20% - Accent2 4 4 4 5" xfId="4035"/>
    <cellStyle name="20% - Accent2 4 4 4 6" xfId="4036"/>
    <cellStyle name="20% - Accent2 4 4 5" xfId="4037"/>
    <cellStyle name="20% - Accent2 4 4 5 2" xfId="4038"/>
    <cellStyle name="20% - Accent2 4 4 5 2 2" xfId="4039"/>
    <cellStyle name="20% - Accent2 4 4 5 2 3" xfId="4040"/>
    <cellStyle name="20% - Accent2 4 4 5 3" xfId="4041"/>
    <cellStyle name="20% - Accent2 4 4 5 4" xfId="4042"/>
    <cellStyle name="20% - Accent2 4 4 5 5" xfId="4043"/>
    <cellStyle name="20% - Accent2 4 4 5 6" xfId="4044"/>
    <cellStyle name="20% - Accent2 4 4 6" xfId="4045"/>
    <cellStyle name="20% - Accent2 4 4 6 2" xfId="4046"/>
    <cellStyle name="20% - Accent2 4 4 6 3" xfId="4047"/>
    <cellStyle name="20% - Accent2 4 4 7" xfId="4048"/>
    <cellStyle name="20% - Accent2 4 4 8" xfId="4049"/>
    <cellStyle name="20% - Accent2 4 4 9" xfId="4050"/>
    <cellStyle name="20% - Accent2 4 5" xfId="4051"/>
    <cellStyle name="20% - Accent2 4 5 2" xfId="4052"/>
    <cellStyle name="20% - Accent2 4 5 2 2" xfId="4053"/>
    <cellStyle name="20% - Accent2 4 5 2 2 2" xfId="4054"/>
    <cellStyle name="20% - Accent2 4 5 2 2 2 2" xfId="4055"/>
    <cellStyle name="20% - Accent2 4 5 2 2 2 3" xfId="4056"/>
    <cellStyle name="20% - Accent2 4 5 2 2 3" xfId="4057"/>
    <cellStyle name="20% - Accent2 4 5 2 2 4" xfId="4058"/>
    <cellStyle name="20% - Accent2 4 5 2 2 5" xfId="4059"/>
    <cellStyle name="20% - Accent2 4 5 2 2 6" xfId="4060"/>
    <cellStyle name="20% - Accent2 4 5 2 3" xfId="4061"/>
    <cellStyle name="20% - Accent2 4 5 2 3 2" xfId="4062"/>
    <cellStyle name="20% - Accent2 4 5 2 3 3" xfId="4063"/>
    <cellStyle name="20% - Accent2 4 5 2 4" xfId="4064"/>
    <cellStyle name="20% - Accent2 4 5 2 5" xfId="4065"/>
    <cellStyle name="20% - Accent2 4 5 2 6" xfId="4066"/>
    <cellStyle name="20% - Accent2 4 5 2 7" xfId="4067"/>
    <cellStyle name="20% - Accent2 4 5 3" xfId="4068"/>
    <cellStyle name="20% - Accent2 4 5 3 2" xfId="4069"/>
    <cellStyle name="20% - Accent2 4 5 3 2 2" xfId="4070"/>
    <cellStyle name="20% - Accent2 4 5 3 2 3" xfId="4071"/>
    <cellStyle name="20% - Accent2 4 5 3 3" xfId="4072"/>
    <cellStyle name="20% - Accent2 4 5 3 4" xfId="4073"/>
    <cellStyle name="20% - Accent2 4 5 3 5" xfId="4074"/>
    <cellStyle name="20% - Accent2 4 5 3 6" xfId="4075"/>
    <cellStyle name="20% - Accent2 4 5 4" xfId="4076"/>
    <cellStyle name="20% - Accent2 4 5 4 2" xfId="4077"/>
    <cellStyle name="20% - Accent2 4 5 4 2 2" xfId="4078"/>
    <cellStyle name="20% - Accent2 4 5 4 2 3" xfId="4079"/>
    <cellStyle name="20% - Accent2 4 5 4 3" xfId="4080"/>
    <cellStyle name="20% - Accent2 4 5 4 4" xfId="4081"/>
    <cellStyle name="20% - Accent2 4 5 4 5" xfId="4082"/>
    <cellStyle name="20% - Accent2 4 5 4 6" xfId="4083"/>
    <cellStyle name="20% - Accent2 4 5 5" xfId="4084"/>
    <cellStyle name="20% - Accent2 4 5 5 2" xfId="4085"/>
    <cellStyle name="20% - Accent2 4 5 5 3" xfId="4086"/>
    <cellStyle name="20% - Accent2 4 5 6" xfId="4087"/>
    <cellStyle name="20% - Accent2 4 5 7" xfId="4088"/>
    <cellStyle name="20% - Accent2 4 5 8" xfId="4089"/>
    <cellStyle name="20% - Accent2 4 5 9" xfId="4090"/>
    <cellStyle name="20% - Accent2 4 6" xfId="4091"/>
    <cellStyle name="20% - Accent2 4 6 2" xfId="4092"/>
    <cellStyle name="20% - Accent2 4 6 2 2" xfId="4093"/>
    <cellStyle name="20% - Accent2 4 6 2 2 2" xfId="4094"/>
    <cellStyle name="20% - Accent2 4 6 2 2 3" xfId="4095"/>
    <cellStyle name="20% - Accent2 4 6 2 3" xfId="4096"/>
    <cellStyle name="20% - Accent2 4 6 2 4" xfId="4097"/>
    <cellStyle name="20% - Accent2 4 6 2 5" xfId="4098"/>
    <cellStyle name="20% - Accent2 4 6 2 6" xfId="4099"/>
    <cellStyle name="20% - Accent2 4 6 3" xfId="4100"/>
    <cellStyle name="20% - Accent2 4 6 3 2" xfId="4101"/>
    <cellStyle name="20% - Accent2 4 6 3 3" xfId="4102"/>
    <cellStyle name="20% - Accent2 4 6 4" xfId="4103"/>
    <cellStyle name="20% - Accent2 4 6 5" xfId="4104"/>
    <cellStyle name="20% - Accent2 4 6 6" xfId="4105"/>
    <cellStyle name="20% - Accent2 4 6 7" xfId="4106"/>
    <cellStyle name="20% - Accent2 4 7" xfId="4107"/>
    <cellStyle name="20% - Accent2 4 7 2" xfId="4108"/>
    <cellStyle name="20% - Accent2 4 7 2 2" xfId="4109"/>
    <cellStyle name="20% - Accent2 4 7 2 3" xfId="4110"/>
    <cellStyle name="20% - Accent2 4 7 3" xfId="4111"/>
    <cellStyle name="20% - Accent2 4 7 4" xfId="4112"/>
    <cellStyle name="20% - Accent2 4 7 5" xfId="4113"/>
    <cellStyle name="20% - Accent2 4 7 6" xfId="4114"/>
    <cellStyle name="20% - Accent2 4 8" xfId="4115"/>
    <cellStyle name="20% - Accent2 4 8 2" xfId="4116"/>
    <cellStyle name="20% - Accent2 4 8 2 2" xfId="4117"/>
    <cellStyle name="20% - Accent2 4 8 2 3" xfId="4118"/>
    <cellStyle name="20% - Accent2 4 8 3" xfId="4119"/>
    <cellStyle name="20% - Accent2 4 8 4" xfId="4120"/>
    <cellStyle name="20% - Accent2 4 8 5" xfId="4121"/>
    <cellStyle name="20% - Accent2 4 8 6" xfId="4122"/>
    <cellStyle name="20% - Accent2 4 9" xfId="4123"/>
    <cellStyle name="20% - Accent2 4 9 2" xfId="4124"/>
    <cellStyle name="20% - Accent2 4 9 2 2" xfId="4125"/>
    <cellStyle name="20% - Accent2 4 9 2 3" xfId="4126"/>
    <cellStyle name="20% - Accent2 4 9 3" xfId="4127"/>
    <cellStyle name="20% - Accent2 4 9 4" xfId="4128"/>
    <cellStyle name="20% - Accent2 4 9 5" xfId="4129"/>
    <cellStyle name="20% - Accent2 4 9 6" xfId="4130"/>
    <cellStyle name="20% - Accent2 5" xfId="4131"/>
    <cellStyle name="20% - Accent2 5 10" xfId="4132"/>
    <cellStyle name="20% - Accent2 5 11" xfId="4133"/>
    <cellStyle name="20% - Accent2 5 12" xfId="4134"/>
    <cellStyle name="20% - Accent2 5 13" xfId="4135"/>
    <cellStyle name="20% - Accent2 5 2" xfId="4136"/>
    <cellStyle name="20% - Accent2 5 2 10" xfId="4137"/>
    <cellStyle name="20% - Accent2 5 2 2" xfId="4138"/>
    <cellStyle name="20% - Accent2 5 2 2 2" xfId="4139"/>
    <cellStyle name="20% - Accent2 5 2 2 2 2" xfId="4140"/>
    <cellStyle name="20% - Accent2 5 2 2 2 2 2" xfId="4141"/>
    <cellStyle name="20% - Accent2 5 2 2 2 2 3" xfId="4142"/>
    <cellStyle name="20% - Accent2 5 2 2 2 3" xfId="4143"/>
    <cellStyle name="20% - Accent2 5 2 2 2 4" xfId="4144"/>
    <cellStyle name="20% - Accent2 5 2 2 2 5" xfId="4145"/>
    <cellStyle name="20% - Accent2 5 2 2 2 6" xfId="4146"/>
    <cellStyle name="20% - Accent2 5 2 2 3" xfId="4147"/>
    <cellStyle name="20% - Accent2 5 2 2 3 2" xfId="4148"/>
    <cellStyle name="20% - Accent2 5 2 2 3 2 2" xfId="4149"/>
    <cellStyle name="20% - Accent2 5 2 2 3 2 3" xfId="4150"/>
    <cellStyle name="20% - Accent2 5 2 2 3 3" xfId="4151"/>
    <cellStyle name="20% - Accent2 5 2 2 3 4" xfId="4152"/>
    <cellStyle name="20% - Accent2 5 2 2 3 5" xfId="4153"/>
    <cellStyle name="20% - Accent2 5 2 2 3 6" xfId="4154"/>
    <cellStyle name="20% - Accent2 5 2 2 4" xfId="4155"/>
    <cellStyle name="20% - Accent2 5 2 2 4 2" xfId="4156"/>
    <cellStyle name="20% - Accent2 5 2 2 4 3" xfId="4157"/>
    <cellStyle name="20% - Accent2 5 2 2 5" xfId="4158"/>
    <cellStyle name="20% - Accent2 5 2 2 6" xfId="4159"/>
    <cellStyle name="20% - Accent2 5 2 2 7" xfId="4160"/>
    <cellStyle name="20% - Accent2 5 2 2 8" xfId="4161"/>
    <cellStyle name="20% - Accent2 5 2 3" xfId="4162"/>
    <cellStyle name="20% - Accent2 5 2 3 2" xfId="4163"/>
    <cellStyle name="20% - Accent2 5 2 3 2 2" xfId="4164"/>
    <cellStyle name="20% - Accent2 5 2 3 2 2 2" xfId="4165"/>
    <cellStyle name="20% - Accent2 5 2 3 2 2 3" xfId="4166"/>
    <cellStyle name="20% - Accent2 5 2 3 2 3" xfId="4167"/>
    <cellStyle name="20% - Accent2 5 2 3 2 4" xfId="4168"/>
    <cellStyle name="20% - Accent2 5 2 3 2 5" xfId="4169"/>
    <cellStyle name="20% - Accent2 5 2 3 2 6" xfId="4170"/>
    <cellStyle name="20% - Accent2 5 2 3 3" xfId="4171"/>
    <cellStyle name="20% - Accent2 5 2 3 3 2" xfId="4172"/>
    <cellStyle name="20% - Accent2 5 2 3 3 3" xfId="4173"/>
    <cellStyle name="20% - Accent2 5 2 3 4" xfId="4174"/>
    <cellStyle name="20% - Accent2 5 2 3 5" xfId="4175"/>
    <cellStyle name="20% - Accent2 5 2 3 6" xfId="4176"/>
    <cellStyle name="20% - Accent2 5 2 3 7" xfId="4177"/>
    <cellStyle name="20% - Accent2 5 2 4" xfId="4178"/>
    <cellStyle name="20% - Accent2 5 2 4 2" xfId="4179"/>
    <cellStyle name="20% - Accent2 5 2 4 2 2" xfId="4180"/>
    <cellStyle name="20% - Accent2 5 2 4 2 3" xfId="4181"/>
    <cellStyle name="20% - Accent2 5 2 4 3" xfId="4182"/>
    <cellStyle name="20% - Accent2 5 2 4 4" xfId="4183"/>
    <cellStyle name="20% - Accent2 5 2 4 5" xfId="4184"/>
    <cellStyle name="20% - Accent2 5 2 4 6" xfId="4185"/>
    <cellStyle name="20% - Accent2 5 2 5" xfId="4186"/>
    <cellStyle name="20% - Accent2 5 2 5 2" xfId="4187"/>
    <cellStyle name="20% - Accent2 5 2 5 2 2" xfId="4188"/>
    <cellStyle name="20% - Accent2 5 2 5 2 3" xfId="4189"/>
    <cellStyle name="20% - Accent2 5 2 5 3" xfId="4190"/>
    <cellStyle name="20% - Accent2 5 2 5 4" xfId="4191"/>
    <cellStyle name="20% - Accent2 5 2 5 5" xfId="4192"/>
    <cellStyle name="20% - Accent2 5 2 5 6" xfId="4193"/>
    <cellStyle name="20% - Accent2 5 2 6" xfId="4194"/>
    <cellStyle name="20% - Accent2 5 2 6 2" xfId="4195"/>
    <cellStyle name="20% - Accent2 5 2 6 3" xfId="4196"/>
    <cellStyle name="20% - Accent2 5 2 7" xfId="4197"/>
    <cellStyle name="20% - Accent2 5 2 8" xfId="4198"/>
    <cellStyle name="20% - Accent2 5 2 9" xfId="4199"/>
    <cellStyle name="20% - Accent2 5 3" xfId="4200"/>
    <cellStyle name="20% - Accent2 5 3 2" xfId="4201"/>
    <cellStyle name="20% - Accent2 5 3 2 2" xfId="4202"/>
    <cellStyle name="20% - Accent2 5 3 2 2 2" xfId="4203"/>
    <cellStyle name="20% - Accent2 5 3 2 2 2 2" xfId="4204"/>
    <cellStyle name="20% - Accent2 5 3 2 2 2 3" xfId="4205"/>
    <cellStyle name="20% - Accent2 5 3 2 2 3" xfId="4206"/>
    <cellStyle name="20% - Accent2 5 3 2 2 4" xfId="4207"/>
    <cellStyle name="20% - Accent2 5 3 2 2 5" xfId="4208"/>
    <cellStyle name="20% - Accent2 5 3 2 2 6" xfId="4209"/>
    <cellStyle name="20% - Accent2 5 3 2 3" xfId="4210"/>
    <cellStyle name="20% - Accent2 5 3 2 3 2" xfId="4211"/>
    <cellStyle name="20% - Accent2 5 3 2 3 3" xfId="4212"/>
    <cellStyle name="20% - Accent2 5 3 2 4" xfId="4213"/>
    <cellStyle name="20% - Accent2 5 3 2 5" xfId="4214"/>
    <cellStyle name="20% - Accent2 5 3 2 6" xfId="4215"/>
    <cellStyle name="20% - Accent2 5 3 2 7" xfId="4216"/>
    <cellStyle name="20% - Accent2 5 3 3" xfId="4217"/>
    <cellStyle name="20% - Accent2 5 3 3 2" xfId="4218"/>
    <cellStyle name="20% - Accent2 5 3 3 2 2" xfId="4219"/>
    <cellStyle name="20% - Accent2 5 3 3 2 3" xfId="4220"/>
    <cellStyle name="20% - Accent2 5 3 3 3" xfId="4221"/>
    <cellStyle name="20% - Accent2 5 3 3 4" xfId="4222"/>
    <cellStyle name="20% - Accent2 5 3 3 5" xfId="4223"/>
    <cellStyle name="20% - Accent2 5 3 3 6" xfId="4224"/>
    <cellStyle name="20% - Accent2 5 3 4" xfId="4225"/>
    <cellStyle name="20% - Accent2 5 3 4 2" xfId="4226"/>
    <cellStyle name="20% - Accent2 5 3 4 2 2" xfId="4227"/>
    <cellStyle name="20% - Accent2 5 3 4 2 3" xfId="4228"/>
    <cellStyle name="20% - Accent2 5 3 4 3" xfId="4229"/>
    <cellStyle name="20% - Accent2 5 3 4 4" xfId="4230"/>
    <cellStyle name="20% - Accent2 5 3 4 5" xfId="4231"/>
    <cellStyle name="20% - Accent2 5 3 4 6" xfId="4232"/>
    <cellStyle name="20% - Accent2 5 3 5" xfId="4233"/>
    <cellStyle name="20% - Accent2 5 3 5 2" xfId="4234"/>
    <cellStyle name="20% - Accent2 5 3 5 3" xfId="4235"/>
    <cellStyle name="20% - Accent2 5 3 6" xfId="4236"/>
    <cellStyle name="20% - Accent2 5 3 7" xfId="4237"/>
    <cellStyle name="20% - Accent2 5 3 8" xfId="4238"/>
    <cellStyle name="20% - Accent2 5 3 9" xfId="4239"/>
    <cellStyle name="20% - Accent2 5 4" xfId="4240"/>
    <cellStyle name="20% - Accent2 5 4 2" xfId="4241"/>
    <cellStyle name="20% - Accent2 5 4 2 2" xfId="4242"/>
    <cellStyle name="20% - Accent2 5 4 2 2 2" xfId="4243"/>
    <cellStyle name="20% - Accent2 5 4 2 2 3" xfId="4244"/>
    <cellStyle name="20% - Accent2 5 4 2 3" xfId="4245"/>
    <cellStyle name="20% - Accent2 5 4 2 4" xfId="4246"/>
    <cellStyle name="20% - Accent2 5 4 2 5" xfId="4247"/>
    <cellStyle name="20% - Accent2 5 4 2 6" xfId="4248"/>
    <cellStyle name="20% - Accent2 5 4 3" xfId="4249"/>
    <cellStyle name="20% - Accent2 5 4 3 2" xfId="4250"/>
    <cellStyle name="20% - Accent2 5 4 3 3" xfId="4251"/>
    <cellStyle name="20% - Accent2 5 4 4" xfId="4252"/>
    <cellStyle name="20% - Accent2 5 4 5" xfId="4253"/>
    <cellStyle name="20% - Accent2 5 4 6" xfId="4254"/>
    <cellStyle name="20% - Accent2 5 4 7" xfId="4255"/>
    <cellStyle name="20% - Accent2 5 5" xfId="4256"/>
    <cellStyle name="20% - Accent2 5 5 2" xfId="4257"/>
    <cellStyle name="20% - Accent2 5 5 2 2" xfId="4258"/>
    <cellStyle name="20% - Accent2 5 5 2 3" xfId="4259"/>
    <cellStyle name="20% - Accent2 5 5 3" xfId="4260"/>
    <cellStyle name="20% - Accent2 5 5 4" xfId="4261"/>
    <cellStyle name="20% - Accent2 5 5 5" xfId="4262"/>
    <cellStyle name="20% - Accent2 5 5 6" xfId="4263"/>
    <cellStyle name="20% - Accent2 5 6" xfId="4264"/>
    <cellStyle name="20% - Accent2 5 6 2" xfId="4265"/>
    <cellStyle name="20% - Accent2 5 6 2 2" xfId="4266"/>
    <cellStyle name="20% - Accent2 5 6 2 3" xfId="4267"/>
    <cellStyle name="20% - Accent2 5 6 3" xfId="4268"/>
    <cellStyle name="20% - Accent2 5 6 4" xfId="4269"/>
    <cellStyle name="20% - Accent2 5 6 5" xfId="4270"/>
    <cellStyle name="20% - Accent2 5 6 6" xfId="4271"/>
    <cellStyle name="20% - Accent2 5 7" xfId="4272"/>
    <cellStyle name="20% - Accent2 5 7 2" xfId="4273"/>
    <cellStyle name="20% - Accent2 5 7 2 2" xfId="4274"/>
    <cellStyle name="20% - Accent2 5 7 2 3" xfId="4275"/>
    <cellStyle name="20% - Accent2 5 7 3" xfId="4276"/>
    <cellStyle name="20% - Accent2 5 7 4" xfId="4277"/>
    <cellStyle name="20% - Accent2 5 7 5" xfId="4278"/>
    <cellStyle name="20% - Accent2 5 7 6" xfId="4279"/>
    <cellStyle name="20% - Accent2 5 8" xfId="4280"/>
    <cellStyle name="20% - Accent2 5 8 2" xfId="4281"/>
    <cellStyle name="20% - Accent2 5 8 2 2" xfId="4282"/>
    <cellStyle name="20% - Accent2 5 8 2 3" xfId="4283"/>
    <cellStyle name="20% - Accent2 5 8 3" xfId="4284"/>
    <cellStyle name="20% - Accent2 5 8 4" xfId="4285"/>
    <cellStyle name="20% - Accent2 5 8 5" xfId="4286"/>
    <cellStyle name="20% - Accent2 5 8 6" xfId="4287"/>
    <cellStyle name="20% - Accent2 5 9" xfId="4288"/>
    <cellStyle name="20% - Accent2 5 9 2" xfId="4289"/>
    <cellStyle name="20% - Accent2 5 9 3" xfId="4290"/>
    <cellStyle name="20% - Accent2 6" xfId="4291"/>
    <cellStyle name="20% - Accent2 6 10" xfId="4292"/>
    <cellStyle name="20% - Accent2 6 11" xfId="4293"/>
    <cellStyle name="20% - Accent2 6 2" xfId="4294"/>
    <cellStyle name="20% - Accent2 6 2 2" xfId="4295"/>
    <cellStyle name="20% - Accent2 6 2 2 2" xfId="4296"/>
    <cellStyle name="20% - Accent2 6 2 2 2 2" xfId="4297"/>
    <cellStyle name="20% - Accent2 6 2 2 2 3" xfId="4298"/>
    <cellStyle name="20% - Accent2 6 2 2 3" xfId="4299"/>
    <cellStyle name="20% - Accent2 6 2 2 4" xfId="4300"/>
    <cellStyle name="20% - Accent2 6 2 2 5" xfId="4301"/>
    <cellStyle name="20% - Accent2 6 2 2 6" xfId="4302"/>
    <cellStyle name="20% - Accent2 6 2 3" xfId="4303"/>
    <cellStyle name="20% - Accent2 6 2 3 2" xfId="4304"/>
    <cellStyle name="20% - Accent2 6 2 3 2 2" xfId="4305"/>
    <cellStyle name="20% - Accent2 6 2 3 2 3" xfId="4306"/>
    <cellStyle name="20% - Accent2 6 2 3 3" xfId="4307"/>
    <cellStyle name="20% - Accent2 6 2 3 4" xfId="4308"/>
    <cellStyle name="20% - Accent2 6 2 3 5" xfId="4309"/>
    <cellStyle name="20% - Accent2 6 2 3 6" xfId="4310"/>
    <cellStyle name="20% - Accent2 6 2 4" xfId="4311"/>
    <cellStyle name="20% - Accent2 6 2 4 2" xfId="4312"/>
    <cellStyle name="20% - Accent2 6 2 4 3" xfId="4313"/>
    <cellStyle name="20% - Accent2 6 2 5" xfId="4314"/>
    <cellStyle name="20% - Accent2 6 2 6" xfId="4315"/>
    <cellStyle name="20% - Accent2 6 2 7" xfId="4316"/>
    <cellStyle name="20% - Accent2 6 2 8" xfId="4317"/>
    <cellStyle name="20% - Accent2 6 3" xfId="4318"/>
    <cellStyle name="20% - Accent2 6 3 2" xfId="4319"/>
    <cellStyle name="20% - Accent2 6 3 2 2" xfId="4320"/>
    <cellStyle name="20% - Accent2 6 3 2 2 2" xfId="4321"/>
    <cellStyle name="20% - Accent2 6 3 2 2 3" xfId="4322"/>
    <cellStyle name="20% - Accent2 6 3 2 3" xfId="4323"/>
    <cellStyle name="20% - Accent2 6 3 2 4" xfId="4324"/>
    <cellStyle name="20% - Accent2 6 3 2 5" xfId="4325"/>
    <cellStyle name="20% - Accent2 6 3 2 6" xfId="4326"/>
    <cellStyle name="20% - Accent2 6 3 3" xfId="4327"/>
    <cellStyle name="20% - Accent2 6 3 3 2" xfId="4328"/>
    <cellStyle name="20% - Accent2 6 3 3 3" xfId="4329"/>
    <cellStyle name="20% - Accent2 6 3 4" xfId="4330"/>
    <cellStyle name="20% - Accent2 6 3 5" xfId="4331"/>
    <cellStyle name="20% - Accent2 6 3 6" xfId="4332"/>
    <cellStyle name="20% - Accent2 6 3 7" xfId="4333"/>
    <cellStyle name="20% - Accent2 6 4" xfId="4334"/>
    <cellStyle name="20% - Accent2 6 4 2" xfId="4335"/>
    <cellStyle name="20% - Accent2 6 4 2 2" xfId="4336"/>
    <cellStyle name="20% - Accent2 6 4 2 3" xfId="4337"/>
    <cellStyle name="20% - Accent2 6 4 3" xfId="4338"/>
    <cellStyle name="20% - Accent2 6 4 4" xfId="4339"/>
    <cellStyle name="20% - Accent2 6 4 5" xfId="4340"/>
    <cellStyle name="20% - Accent2 6 4 6" xfId="4341"/>
    <cellStyle name="20% - Accent2 6 5" xfId="4342"/>
    <cellStyle name="20% - Accent2 6 5 2" xfId="4343"/>
    <cellStyle name="20% - Accent2 6 5 2 2" xfId="4344"/>
    <cellStyle name="20% - Accent2 6 5 2 3" xfId="4345"/>
    <cellStyle name="20% - Accent2 6 5 3" xfId="4346"/>
    <cellStyle name="20% - Accent2 6 5 4" xfId="4347"/>
    <cellStyle name="20% - Accent2 6 5 5" xfId="4348"/>
    <cellStyle name="20% - Accent2 6 5 6" xfId="4349"/>
    <cellStyle name="20% - Accent2 6 6" xfId="4350"/>
    <cellStyle name="20% - Accent2 6 6 2" xfId="4351"/>
    <cellStyle name="20% - Accent2 6 6 2 2" xfId="4352"/>
    <cellStyle name="20% - Accent2 6 6 2 3" xfId="4353"/>
    <cellStyle name="20% - Accent2 6 6 3" xfId="4354"/>
    <cellStyle name="20% - Accent2 6 6 4" xfId="4355"/>
    <cellStyle name="20% - Accent2 6 6 5" xfId="4356"/>
    <cellStyle name="20% - Accent2 6 6 6" xfId="4357"/>
    <cellStyle name="20% - Accent2 6 7" xfId="4358"/>
    <cellStyle name="20% - Accent2 6 7 2" xfId="4359"/>
    <cellStyle name="20% - Accent2 6 7 3" xfId="4360"/>
    <cellStyle name="20% - Accent2 6 8" xfId="4361"/>
    <cellStyle name="20% - Accent2 6 9" xfId="4362"/>
    <cellStyle name="20% - Accent2 7" xfId="4363"/>
    <cellStyle name="20% - Accent2 7 2" xfId="4364"/>
    <cellStyle name="20% - Accent2 7 2 2" xfId="4365"/>
    <cellStyle name="20% - Accent2 7 2 3" xfId="4366"/>
    <cellStyle name="20% - Accent2 7 3" xfId="4367"/>
    <cellStyle name="20% - Accent2 7 4" xfId="4368"/>
    <cellStyle name="20% - Accent2 7 5" xfId="4369"/>
    <cellStyle name="20% - Accent2 7 6" xfId="4370"/>
    <cellStyle name="20% - Accent2 8" xfId="4371"/>
    <cellStyle name="20% - Accent2 8 2" xfId="4372"/>
    <cellStyle name="20% - Accent2 8 2 2" xfId="4373"/>
    <cellStyle name="20% - Accent2 8 2 3" xfId="4374"/>
    <cellStyle name="20% - Accent2 8 3" xfId="4375"/>
    <cellStyle name="20% - Accent2 8 4" xfId="4376"/>
    <cellStyle name="20% - Accent2 8 5" xfId="4377"/>
    <cellStyle name="20% - Accent2 8 6" xfId="4378"/>
    <cellStyle name="20% - Accent2 9" xfId="4379"/>
    <cellStyle name="20% - Accent2 9 2" xfId="4380"/>
    <cellStyle name="20% - Accent2 9 2 2" xfId="4381"/>
    <cellStyle name="20% - Accent2 9 2 3" xfId="4382"/>
    <cellStyle name="20% - Accent2 9 3" xfId="4383"/>
    <cellStyle name="20% - Accent2 9 4" xfId="4384"/>
    <cellStyle name="20% - Accent2 9 5" xfId="4385"/>
    <cellStyle name="20% - Accent2 9 6" xfId="4386"/>
    <cellStyle name="20% - Accent3" xfId="29" builtinId="38" customBuiltin="1"/>
    <cellStyle name="20% - Accent3 10" xfId="4387"/>
    <cellStyle name="20% - Accent3 10 2" xfId="4388"/>
    <cellStyle name="20% - Accent3 10 2 2" xfId="4389"/>
    <cellStyle name="20% - Accent3 10 2 3" xfId="4390"/>
    <cellStyle name="20% - Accent3 10 3" xfId="4391"/>
    <cellStyle name="20% - Accent3 10 4" xfId="4392"/>
    <cellStyle name="20% - Accent3 10 5" xfId="4393"/>
    <cellStyle name="20% - Accent3 10 6" xfId="4394"/>
    <cellStyle name="20% - Accent3 11" xfId="4395"/>
    <cellStyle name="20% - Accent3 11 2" xfId="4396"/>
    <cellStyle name="20% - Accent3 11 2 2" xfId="4397"/>
    <cellStyle name="20% - Accent3 11 2 3" xfId="4398"/>
    <cellStyle name="20% - Accent3 11 3" xfId="4399"/>
    <cellStyle name="20% - Accent3 11 4" xfId="4400"/>
    <cellStyle name="20% - Accent3 11 5" xfId="4401"/>
    <cellStyle name="20% - Accent3 11 6" xfId="4402"/>
    <cellStyle name="20% - Accent3 12" xfId="4403"/>
    <cellStyle name="20% - Accent3 12 2" xfId="4404"/>
    <cellStyle name="20% - Accent3 12 2 2" xfId="4405"/>
    <cellStyle name="20% - Accent3 12 2 3" xfId="4406"/>
    <cellStyle name="20% - Accent3 12 3" xfId="4407"/>
    <cellStyle name="20% - Accent3 12 4" xfId="4408"/>
    <cellStyle name="20% - Accent3 12 5" xfId="4409"/>
    <cellStyle name="20% - Accent3 12 6" xfId="4410"/>
    <cellStyle name="20% - Accent3 13" xfId="4411"/>
    <cellStyle name="20% - Accent3 13 2" xfId="4412"/>
    <cellStyle name="20% - Accent3 13 3" xfId="4413"/>
    <cellStyle name="20% - Accent3 14" xfId="4414"/>
    <cellStyle name="20% - Accent3 15" xfId="4415"/>
    <cellStyle name="20% - Accent3 16" xfId="4416"/>
    <cellStyle name="20% - Accent3 17" xfId="4417"/>
    <cellStyle name="20% - Accent3 18" xfId="4418"/>
    <cellStyle name="20% - Accent3 2" xfId="54"/>
    <cellStyle name="20% - Accent3 2 2" xfId="285"/>
    <cellStyle name="20% - Accent3 2 3" xfId="286"/>
    <cellStyle name="20% - Accent3 3" xfId="287"/>
    <cellStyle name="20% - Accent3 3 10" xfId="4419"/>
    <cellStyle name="20% - Accent3 3 10 2" xfId="4420"/>
    <cellStyle name="20% - Accent3 3 10 2 2" xfId="4421"/>
    <cellStyle name="20% - Accent3 3 10 2 3" xfId="4422"/>
    <cellStyle name="20% - Accent3 3 10 3" xfId="4423"/>
    <cellStyle name="20% - Accent3 3 10 4" xfId="4424"/>
    <cellStyle name="20% - Accent3 3 10 5" xfId="4425"/>
    <cellStyle name="20% - Accent3 3 10 6" xfId="4426"/>
    <cellStyle name="20% - Accent3 3 11" xfId="4427"/>
    <cellStyle name="20% - Accent3 3 11 2" xfId="4428"/>
    <cellStyle name="20% - Accent3 3 11 2 2" xfId="4429"/>
    <cellStyle name="20% - Accent3 3 11 2 3" xfId="4430"/>
    <cellStyle name="20% - Accent3 3 11 3" xfId="4431"/>
    <cellStyle name="20% - Accent3 3 11 4" xfId="4432"/>
    <cellStyle name="20% - Accent3 3 11 5" xfId="4433"/>
    <cellStyle name="20% - Accent3 3 11 6" xfId="4434"/>
    <cellStyle name="20% - Accent3 3 12" xfId="4435"/>
    <cellStyle name="20% - Accent3 3 12 2" xfId="4436"/>
    <cellStyle name="20% - Accent3 3 12 3" xfId="4437"/>
    <cellStyle name="20% - Accent3 3 13" xfId="4438"/>
    <cellStyle name="20% - Accent3 3 14" xfId="4439"/>
    <cellStyle name="20% - Accent3 3 15" xfId="4440"/>
    <cellStyle name="20% - Accent3 3 16" xfId="4441"/>
    <cellStyle name="20% - Accent3 3 2" xfId="4442"/>
    <cellStyle name="20% - Accent3 3 2 10" xfId="4443"/>
    <cellStyle name="20% - Accent3 3 2 10 2" xfId="4444"/>
    <cellStyle name="20% - Accent3 3 2 10 3" xfId="4445"/>
    <cellStyle name="20% - Accent3 3 2 11" xfId="4446"/>
    <cellStyle name="20% - Accent3 3 2 12" xfId="4447"/>
    <cellStyle name="20% - Accent3 3 2 13" xfId="4448"/>
    <cellStyle name="20% - Accent3 3 2 14" xfId="4449"/>
    <cellStyle name="20% - Accent3 3 2 2" xfId="4450"/>
    <cellStyle name="20% - Accent3 3 2 2 10" xfId="4451"/>
    <cellStyle name="20% - Accent3 3 2 2 11" xfId="4452"/>
    <cellStyle name="20% - Accent3 3 2 2 12" xfId="4453"/>
    <cellStyle name="20% - Accent3 3 2 2 13" xfId="4454"/>
    <cellStyle name="20% - Accent3 3 2 2 2" xfId="4455"/>
    <cellStyle name="20% - Accent3 3 2 2 2 10" xfId="4456"/>
    <cellStyle name="20% - Accent3 3 2 2 2 2" xfId="4457"/>
    <cellStyle name="20% - Accent3 3 2 2 2 2 2" xfId="4458"/>
    <cellStyle name="20% - Accent3 3 2 2 2 2 2 2" xfId="4459"/>
    <cellStyle name="20% - Accent3 3 2 2 2 2 2 2 2" xfId="4460"/>
    <cellStyle name="20% - Accent3 3 2 2 2 2 2 2 3" xfId="4461"/>
    <cellStyle name="20% - Accent3 3 2 2 2 2 2 3" xfId="4462"/>
    <cellStyle name="20% - Accent3 3 2 2 2 2 2 4" xfId="4463"/>
    <cellStyle name="20% - Accent3 3 2 2 2 2 2 5" xfId="4464"/>
    <cellStyle name="20% - Accent3 3 2 2 2 2 2 6" xfId="4465"/>
    <cellStyle name="20% - Accent3 3 2 2 2 2 3" xfId="4466"/>
    <cellStyle name="20% - Accent3 3 2 2 2 2 3 2" xfId="4467"/>
    <cellStyle name="20% - Accent3 3 2 2 2 2 3 2 2" xfId="4468"/>
    <cellStyle name="20% - Accent3 3 2 2 2 2 3 2 3" xfId="4469"/>
    <cellStyle name="20% - Accent3 3 2 2 2 2 3 3" xfId="4470"/>
    <cellStyle name="20% - Accent3 3 2 2 2 2 3 4" xfId="4471"/>
    <cellStyle name="20% - Accent3 3 2 2 2 2 3 5" xfId="4472"/>
    <cellStyle name="20% - Accent3 3 2 2 2 2 3 6" xfId="4473"/>
    <cellStyle name="20% - Accent3 3 2 2 2 2 4" xfId="4474"/>
    <cellStyle name="20% - Accent3 3 2 2 2 2 4 2" xfId="4475"/>
    <cellStyle name="20% - Accent3 3 2 2 2 2 4 3" xfId="4476"/>
    <cellStyle name="20% - Accent3 3 2 2 2 2 5" xfId="4477"/>
    <cellStyle name="20% - Accent3 3 2 2 2 2 6" xfId="4478"/>
    <cellStyle name="20% - Accent3 3 2 2 2 2 7" xfId="4479"/>
    <cellStyle name="20% - Accent3 3 2 2 2 2 8" xfId="4480"/>
    <cellStyle name="20% - Accent3 3 2 2 2 3" xfId="4481"/>
    <cellStyle name="20% - Accent3 3 2 2 2 3 2" xfId="4482"/>
    <cellStyle name="20% - Accent3 3 2 2 2 3 2 2" xfId="4483"/>
    <cellStyle name="20% - Accent3 3 2 2 2 3 2 2 2" xfId="4484"/>
    <cellStyle name="20% - Accent3 3 2 2 2 3 2 2 3" xfId="4485"/>
    <cellStyle name="20% - Accent3 3 2 2 2 3 2 3" xfId="4486"/>
    <cellStyle name="20% - Accent3 3 2 2 2 3 2 4" xfId="4487"/>
    <cellStyle name="20% - Accent3 3 2 2 2 3 2 5" xfId="4488"/>
    <cellStyle name="20% - Accent3 3 2 2 2 3 2 6" xfId="4489"/>
    <cellStyle name="20% - Accent3 3 2 2 2 3 3" xfId="4490"/>
    <cellStyle name="20% - Accent3 3 2 2 2 3 3 2" xfId="4491"/>
    <cellStyle name="20% - Accent3 3 2 2 2 3 3 3" xfId="4492"/>
    <cellStyle name="20% - Accent3 3 2 2 2 3 4" xfId="4493"/>
    <cellStyle name="20% - Accent3 3 2 2 2 3 5" xfId="4494"/>
    <cellStyle name="20% - Accent3 3 2 2 2 3 6" xfId="4495"/>
    <cellStyle name="20% - Accent3 3 2 2 2 3 7" xfId="4496"/>
    <cellStyle name="20% - Accent3 3 2 2 2 4" xfId="4497"/>
    <cellStyle name="20% - Accent3 3 2 2 2 4 2" xfId="4498"/>
    <cellStyle name="20% - Accent3 3 2 2 2 4 2 2" xfId="4499"/>
    <cellStyle name="20% - Accent3 3 2 2 2 4 2 3" xfId="4500"/>
    <cellStyle name="20% - Accent3 3 2 2 2 4 3" xfId="4501"/>
    <cellStyle name="20% - Accent3 3 2 2 2 4 4" xfId="4502"/>
    <cellStyle name="20% - Accent3 3 2 2 2 4 5" xfId="4503"/>
    <cellStyle name="20% - Accent3 3 2 2 2 4 6" xfId="4504"/>
    <cellStyle name="20% - Accent3 3 2 2 2 5" xfId="4505"/>
    <cellStyle name="20% - Accent3 3 2 2 2 5 2" xfId="4506"/>
    <cellStyle name="20% - Accent3 3 2 2 2 5 2 2" xfId="4507"/>
    <cellStyle name="20% - Accent3 3 2 2 2 5 2 3" xfId="4508"/>
    <cellStyle name="20% - Accent3 3 2 2 2 5 3" xfId="4509"/>
    <cellStyle name="20% - Accent3 3 2 2 2 5 4" xfId="4510"/>
    <cellStyle name="20% - Accent3 3 2 2 2 5 5" xfId="4511"/>
    <cellStyle name="20% - Accent3 3 2 2 2 5 6" xfId="4512"/>
    <cellStyle name="20% - Accent3 3 2 2 2 6" xfId="4513"/>
    <cellStyle name="20% - Accent3 3 2 2 2 6 2" xfId="4514"/>
    <cellStyle name="20% - Accent3 3 2 2 2 6 3" xfId="4515"/>
    <cellStyle name="20% - Accent3 3 2 2 2 7" xfId="4516"/>
    <cellStyle name="20% - Accent3 3 2 2 2 8" xfId="4517"/>
    <cellStyle name="20% - Accent3 3 2 2 2 9" xfId="4518"/>
    <cellStyle name="20% - Accent3 3 2 2 3" xfId="4519"/>
    <cellStyle name="20% - Accent3 3 2 2 3 2" xfId="4520"/>
    <cellStyle name="20% - Accent3 3 2 2 3 2 2" xfId="4521"/>
    <cellStyle name="20% - Accent3 3 2 2 3 2 2 2" xfId="4522"/>
    <cellStyle name="20% - Accent3 3 2 2 3 2 2 2 2" xfId="4523"/>
    <cellStyle name="20% - Accent3 3 2 2 3 2 2 2 3" xfId="4524"/>
    <cellStyle name="20% - Accent3 3 2 2 3 2 2 3" xfId="4525"/>
    <cellStyle name="20% - Accent3 3 2 2 3 2 2 4" xfId="4526"/>
    <cellStyle name="20% - Accent3 3 2 2 3 2 2 5" xfId="4527"/>
    <cellStyle name="20% - Accent3 3 2 2 3 2 2 6" xfId="4528"/>
    <cellStyle name="20% - Accent3 3 2 2 3 2 3" xfId="4529"/>
    <cellStyle name="20% - Accent3 3 2 2 3 2 3 2" xfId="4530"/>
    <cellStyle name="20% - Accent3 3 2 2 3 2 3 3" xfId="4531"/>
    <cellStyle name="20% - Accent3 3 2 2 3 2 4" xfId="4532"/>
    <cellStyle name="20% - Accent3 3 2 2 3 2 5" xfId="4533"/>
    <cellStyle name="20% - Accent3 3 2 2 3 2 6" xfId="4534"/>
    <cellStyle name="20% - Accent3 3 2 2 3 2 7" xfId="4535"/>
    <cellStyle name="20% - Accent3 3 2 2 3 3" xfId="4536"/>
    <cellStyle name="20% - Accent3 3 2 2 3 3 2" xfId="4537"/>
    <cellStyle name="20% - Accent3 3 2 2 3 3 2 2" xfId="4538"/>
    <cellStyle name="20% - Accent3 3 2 2 3 3 2 3" xfId="4539"/>
    <cellStyle name="20% - Accent3 3 2 2 3 3 3" xfId="4540"/>
    <cellStyle name="20% - Accent3 3 2 2 3 3 4" xfId="4541"/>
    <cellStyle name="20% - Accent3 3 2 2 3 3 5" xfId="4542"/>
    <cellStyle name="20% - Accent3 3 2 2 3 3 6" xfId="4543"/>
    <cellStyle name="20% - Accent3 3 2 2 3 4" xfId="4544"/>
    <cellStyle name="20% - Accent3 3 2 2 3 4 2" xfId="4545"/>
    <cellStyle name="20% - Accent3 3 2 2 3 4 2 2" xfId="4546"/>
    <cellStyle name="20% - Accent3 3 2 2 3 4 2 3" xfId="4547"/>
    <cellStyle name="20% - Accent3 3 2 2 3 4 3" xfId="4548"/>
    <cellStyle name="20% - Accent3 3 2 2 3 4 4" xfId="4549"/>
    <cellStyle name="20% - Accent3 3 2 2 3 4 5" xfId="4550"/>
    <cellStyle name="20% - Accent3 3 2 2 3 4 6" xfId="4551"/>
    <cellStyle name="20% - Accent3 3 2 2 3 5" xfId="4552"/>
    <cellStyle name="20% - Accent3 3 2 2 3 5 2" xfId="4553"/>
    <cellStyle name="20% - Accent3 3 2 2 3 5 3" xfId="4554"/>
    <cellStyle name="20% - Accent3 3 2 2 3 6" xfId="4555"/>
    <cellStyle name="20% - Accent3 3 2 2 3 7" xfId="4556"/>
    <cellStyle name="20% - Accent3 3 2 2 3 8" xfId="4557"/>
    <cellStyle name="20% - Accent3 3 2 2 3 9" xfId="4558"/>
    <cellStyle name="20% - Accent3 3 2 2 4" xfId="4559"/>
    <cellStyle name="20% - Accent3 3 2 2 4 2" xfId="4560"/>
    <cellStyle name="20% - Accent3 3 2 2 4 2 2" xfId="4561"/>
    <cellStyle name="20% - Accent3 3 2 2 4 2 2 2" xfId="4562"/>
    <cellStyle name="20% - Accent3 3 2 2 4 2 2 3" xfId="4563"/>
    <cellStyle name="20% - Accent3 3 2 2 4 2 3" xfId="4564"/>
    <cellStyle name="20% - Accent3 3 2 2 4 2 4" xfId="4565"/>
    <cellStyle name="20% - Accent3 3 2 2 4 2 5" xfId="4566"/>
    <cellStyle name="20% - Accent3 3 2 2 4 2 6" xfId="4567"/>
    <cellStyle name="20% - Accent3 3 2 2 4 3" xfId="4568"/>
    <cellStyle name="20% - Accent3 3 2 2 4 3 2" xfId="4569"/>
    <cellStyle name="20% - Accent3 3 2 2 4 3 3" xfId="4570"/>
    <cellStyle name="20% - Accent3 3 2 2 4 4" xfId="4571"/>
    <cellStyle name="20% - Accent3 3 2 2 4 5" xfId="4572"/>
    <cellStyle name="20% - Accent3 3 2 2 4 6" xfId="4573"/>
    <cellStyle name="20% - Accent3 3 2 2 4 7" xfId="4574"/>
    <cellStyle name="20% - Accent3 3 2 2 5" xfId="4575"/>
    <cellStyle name="20% - Accent3 3 2 2 5 2" xfId="4576"/>
    <cellStyle name="20% - Accent3 3 2 2 5 2 2" xfId="4577"/>
    <cellStyle name="20% - Accent3 3 2 2 5 2 3" xfId="4578"/>
    <cellStyle name="20% - Accent3 3 2 2 5 3" xfId="4579"/>
    <cellStyle name="20% - Accent3 3 2 2 5 4" xfId="4580"/>
    <cellStyle name="20% - Accent3 3 2 2 5 5" xfId="4581"/>
    <cellStyle name="20% - Accent3 3 2 2 5 6" xfId="4582"/>
    <cellStyle name="20% - Accent3 3 2 2 6" xfId="4583"/>
    <cellStyle name="20% - Accent3 3 2 2 6 2" xfId="4584"/>
    <cellStyle name="20% - Accent3 3 2 2 6 2 2" xfId="4585"/>
    <cellStyle name="20% - Accent3 3 2 2 6 2 3" xfId="4586"/>
    <cellStyle name="20% - Accent3 3 2 2 6 3" xfId="4587"/>
    <cellStyle name="20% - Accent3 3 2 2 6 4" xfId="4588"/>
    <cellStyle name="20% - Accent3 3 2 2 6 5" xfId="4589"/>
    <cellStyle name="20% - Accent3 3 2 2 6 6" xfId="4590"/>
    <cellStyle name="20% - Accent3 3 2 2 7" xfId="4591"/>
    <cellStyle name="20% - Accent3 3 2 2 7 2" xfId="4592"/>
    <cellStyle name="20% - Accent3 3 2 2 7 2 2" xfId="4593"/>
    <cellStyle name="20% - Accent3 3 2 2 7 2 3" xfId="4594"/>
    <cellStyle name="20% - Accent3 3 2 2 7 3" xfId="4595"/>
    <cellStyle name="20% - Accent3 3 2 2 7 4" xfId="4596"/>
    <cellStyle name="20% - Accent3 3 2 2 7 5" xfId="4597"/>
    <cellStyle name="20% - Accent3 3 2 2 7 6" xfId="4598"/>
    <cellStyle name="20% - Accent3 3 2 2 8" xfId="4599"/>
    <cellStyle name="20% - Accent3 3 2 2 8 2" xfId="4600"/>
    <cellStyle name="20% - Accent3 3 2 2 8 2 2" xfId="4601"/>
    <cellStyle name="20% - Accent3 3 2 2 8 2 3" xfId="4602"/>
    <cellStyle name="20% - Accent3 3 2 2 8 3" xfId="4603"/>
    <cellStyle name="20% - Accent3 3 2 2 8 4" xfId="4604"/>
    <cellStyle name="20% - Accent3 3 2 2 8 5" xfId="4605"/>
    <cellStyle name="20% - Accent3 3 2 2 8 6" xfId="4606"/>
    <cellStyle name="20% - Accent3 3 2 2 9" xfId="4607"/>
    <cellStyle name="20% - Accent3 3 2 2 9 2" xfId="4608"/>
    <cellStyle name="20% - Accent3 3 2 2 9 3" xfId="4609"/>
    <cellStyle name="20% - Accent3 3 2 3" xfId="4610"/>
    <cellStyle name="20% - Accent3 3 2 3 10" xfId="4611"/>
    <cellStyle name="20% - Accent3 3 2 3 2" xfId="4612"/>
    <cellStyle name="20% - Accent3 3 2 3 2 2" xfId="4613"/>
    <cellStyle name="20% - Accent3 3 2 3 2 2 2" xfId="4614"/>
    <cellStyle name="20% - Accent3 3 2 3 2 2 2 2" xfId="4615"/>
    <cellStyle name="20% - Accent3 3 2 3 2 2 2 3" xfId="4616"/>
    <cellStyle name="20% - Accent3 3 2 3 2 2 3" xfId="4617"/>
    <cellStyle name="20% - Accent3 3 2 3 2 2 4" xfId="4618"/>
    <cellStyle name="20% - Accent3 3 2 3 2 2 5" xfId="4619"/>
    <cellStyle name="20% - Accent3 3 2 3 2 2 6" xfId="4620"/>
    <cellStyle name="20% - Accent3 3 2 3 2 3" xfId="4621"/>
    <cellStyle name="20% - Accent3 3 2 3 2 3 2" xfId="4622"/>
    <cellStyle name="20% - Accent3 3 2 3 2 3 2 2" xfId="4623"/>
    <cellStyle name="20% - Accent3 3 2 3 2 3 2 3" xfId="4624"/>
    <cellStyle name="20% - Accent3 3 2 3 2 3 3" xfId="4625"/>
    <cellStyle name="20% - Accent3 3 2 3 2 3 4" xfId="4626"/>
    <cellStyle name="20% - Accent3 3 2 3 2 3 5" xfId="4627"/>
    <cellStyle name="20% - Accent3 3 2 3 2 3 6" xfId="4628"/>
    <cellStyle name="20% - Accent3 3 2 3 2 4" xfId="4629"/>
    <cellStyle name="20% - Accent3 3 2 3 2 4 2" xfId="4630"/>
    <cellStyle name="20% - Accent3 3 2 3 2 4 3" xfId="4631"/>
    <cellStyle name="20% - Accent3 3 2 3 2 5" xfId="4632"/>
    <cellStyle name="20% - Accent3 3 2 3 2 6" xfId="4633"/>
    <cellStyle name="20% - Accent3 3 2 3 2 7" xfId="4634"/>
    <cellStyle name="20% - Accent3 3 2 3 2 8" xfId="4635"/>
    <cellStyle name="20% - Accent3 3 2 3 3" xfId="4636"/>
    <cellStyle name="20% - Accent3 3 2 3 3 2" xfId="4637"/>
    <cellStyle name="20% - Accent3 3 2 3 3 2 2" xfId="4638"/>
    <cellStyle name="20% - Accent3 3 2 3 3 2 2 2" xfId="4639"/>
    <cellStyle name="20% - Accent3 3 2 3 3 2 2 3" xfId="4640"/>
    <cellStyle name="20% - Accent3 3 2 3 3 2 3" xfId="4641"/>
    <cellStyle name="20% - Accent3 3 2 3 3 2 4" xfId="4642"/>
    <cellStyle name="20% - Accent3 3 2 3 3 2 5" xfId="4643"/>
    <cellStyle name="20% - Accent3 3 2 3 3 2 6" xfId="4644"/>
    <cellStyle name="20% - Accent3 3 2 3 3 3" xfId="4645"/>
    <cellStyle name="20% - Accent3 3 2 3 3 3 2" xfId="4646"/>
    <cellStyle name="20% - Accent3 3 2 3 3 3 3" xfId="4647"/>
    <cellStyle name="20% - Accent3 3 2 3 3 4" xfId="4648"/>
    <cellStyle name="20% - Accent3 3 2 3 3 5" xfId="4649"/>
    <cellStyle name="20% - Accent3 3 2 3 3 6" xfId="4650"/>
    <cellStyle name="20% - Accent3 3 2 3 3 7" xfId="4651"/>
    <cellStyle name="20% - Accent3 3 2 3 4" xfId="4652"/>
    <cellStyle name="20% - Accent3 3 2 3 4 2" xfId="4653"/>
    <cellStyle name="20% - Accent3 3 2 3 4 2 2" xfId="4654"/>
    <cellStyle name="20% - Accent3 3 2 3 4 2 3" xfId="4655"/>
    <cellStyle name="20% - Accent3 3 2 3 4 3" xfId="4656"/>
    <cellStyle name="20% - Accent3 3 2 3 4 4" xfId="4657"/>
    <cellStyle name="20% - Accent3 3 2 3 4 5" xfId="4658"/>
    <cellStyle name="20% - Accent3 3 2 3 4 6" xfId="4659"/>
    <cellStyle name="20% - Accent3 3 2 3 5" xfId="4660"/>
    <cellStyle name="20% - Accent3 3 2 3 5 2" xfId="4661"/>
    <cellStyle name="20% - Accent3 3 2 3 5 2 2" xfId="4662"/>
    <cellStyle name="20% - Accent3 3 2 3 5 2 3" xfId="4663"/>
    <cellStyle name="20% - Accent3 3 2 3 5 3" xfId="4664"/>
    <cellStyle name="20% - Accent3 3 2 3 5 4" xfId="4665"/>
    <cellStyle name="20% - Accent3 3 2 3 5 5" xfId="4666"/>
    <cellStyle name="20% - Accent3 3 2 3 5 6" xfId="4667"/>
    <cellStyle name="20% - Accent3 3 2 3 6" xfId="4668"/>
    <cellStyle name="20% - Accent3 3 2 3 6 2" xfId="4669"/>
    <cellStyle name="20% - Accent3 3 2 3 6 3" xfId="4670"/>
    <cellStyle name="20% - Accent3 3 2 3 7" xfId="4671"/>
    <cellStyle name="20% - Accent3 3 2 3 8" xfId="4672"/>
    <cellStyle name="20% - Accent3 3 2 3 9" xfId="4673"/>
    <cellStyle name="20% - Accent3 3 2 4" xfId="4674"/>
    <cellStyle name="20% - Accent3 3 2 4 2" xfId="4675"/>
    <cellStyle name="20% - Accent3 3 2 4 2 2" xfId="4676"/>
    <cellStyle name="20% - Accent3 3 2 4 2 2 2" xfId="4677"/>
    <cellStyle name="20% - Accent3 3 2 4 2 2 2 2" xfId="4678"/>
    <cellStyle name="20% - Accent3 3 2 4 2 2 2 3" xfId="4679"/>
    <cellStyle name="20% - Accent3 3 2 4 2 2 3" xfId="4680"/>
    <cellStyle name="20% - Accent3 3 2 4 2 2 4" xfId="4681"/>
    <cellStyle name="20% - Accent3 3 2 4 2 2 5" xfId="4682"/>
    <cellStyle name="20% - Accent3 3 2 4 2 2 6" xfId="4683"/>
    <cellStyle name="20% - Accent3 3 2 4 2 3" xfId="4684"/>
    <cellStyle name="20% - Accent3 3 2 4 2 3 2" xfId="4685"/>
    <cellStyle name="20% - Accent3 3 2 4 2 3 3" xfId="4686"/>
    <cellStyle name="20% - Accent3 3 2 4 2 4" xfId="4687"/>
    <cellStyle name="20% - Accent3 3 2 4 2 5" xfId="4688"/>
    <cellStyle name="20% - Accent3 3 2 4 2 6" xfId="4689"/>
    <cellStyle name="20% - Accent3 3 2 4 2 7" xfId="4690"/>
    <cellStyle name="20% - Accent3 3 2 4 3" xfId="4691"/>
    <cellStyle name="20% - Accent3 3 2 4 3 2" xfId="4692"/>
    <cellStyle name="20% - Accent3 3 2 4 3 2 2" xfId="4693"/>
    <cellStyle name="20% - Accent3 3 2 4 3 2 3" xfId="4694"/>
    <cellStyle name="20% - Accent3 3 2 4 3 3" xfId="4695"/>
    <cellStyle name="20% - Accent3 3 2 4 3 4" xfId="4696"/>
    <cellStyle name="20% - Accent3 3 2 4 3 5" xfId="4697"/>
    <cellStyle name="20% - Accent3 3 2 4 3 6" xfId="4698"/>
    <cellStyle name="20% - Accent3 3 2 4 4" xfId="4699"/>
    <cellStyle name="20% - Accent3 3 2 4 4 2" xfId="4700"/>
    <cellStyle name="20% - Accent3 3 2 4 4 2 2" xfId="4701"/>
    <cellStyle name="20% - Accent3 3 2 4 4 2 3" xfId="4702"/>
    <cellStyle name="20% - Accent3 3 2 4 4 3" xfId="4703"/>
    <cellStyle name="20% - Accent3 3 2 4 4 4" xfId="4704"/>
    <cellStyle name="20% - Accent3 3 2 4 4 5" xfId="4705"/>
    <cellStyle name="20% - Accent3 3 2 4 4 6" xfId="4706"/>
    <cellStyle name="20% - Accent3 3 2 4 5" xfId="4707"/>
    <cellStyle name="20% - Accent3 3 2 4 5 2" xfId="4708"/>
    <cellStyle name="20% - Accent3 3 2 4 5 3" xfId="4709"/>
    <cellStyle name="20% - Accent3 3 2 4 6" xfId="4710"/>
    <cellStyle name="20% - Accent3 3 2 4 7" xfId="4711"/>
    <cellStyle name="20% - Accent3 3 2 4 8" xfId="4712"/>
    <cellStyle name="20% - Accent3 3 2 4 9" xfId="4713"/>
    <cellStyle name="20% - Accent3 3 2 5" xfId="4714"/>
    <cellStyle name="20% - Accent3 3 2 5 2" xfId="4715"/>
    <cellStyle name="20% - Accent3 3 2 5 2 2" xfId="4716"/>
    <cellStyle name="20% - Accent3 3 2 5 2 2 2" xfId="4717"/>
    <cellStyle name="20% - Accent3 3 2 5 2 2 3" xfId="4718"/>
    <cellStyle name="20% - Accent3 3 2 5 2 3" xfId="4719"/>
    <cellStyle name="20% - Accent3 3 2 5 2 4" xfId="4720"/>
    <cellStyle name="20% - Accent3 3 2 5 2 5" xfId="4721"/>
    <cellStyle name="20% - Accent3 3 2 5 2 6" xfId="4722"/>
    <cellStyle name="20% - Accent3 3 2 5 3" xfId="4723"/>
    <cellStyle name="20% - Accent3 3 2 5 3 2" xfId="4724"/>
    <cellStyle name="20% - Accent3 3 2 5 3 3" xfId="4725"/>
    <cellStyle name="20% - Accent3 3 2 5 4" xfId="4726"/>
    <cellStyle name="20% - Accent3 3 2 5 5" xfId="4727"/>
    <cellStyle name="20% - Accent3 3 2 5 6" xfId="4728"/>
    <cellStyle name="20% - Accent3 3 2 5 7" xfId="4729"/>
    <cellStyle name="20% - Accent3 3 2 6" xfId="4730"/>
    <cellStyle name="20% - Accent3 3 2 6 2" xfId="4731"/>
    <cellStyle name="20% - Accent3 3 2 6 2 2" xfId="4732"/>
    <cellStyle name="20% - Accent3 3 2 6 2 3" xfId="4733"/>
    <cellStyle name="20% - Accent3 3 2 6 3" xfId="4734"/>
    <cellStyle name="20% - Accent3 3 2 6 4" xfId="4735"/>
    <cellStyle name="20% - Accent3 3 2 6 5" xfId="4736"/>
    <cellStyle name="20% - Accent3 3 2 6 6" xfId="4737"/>
    <cellStyle name="20% - Accent3 3 2 7" xfId="4738"/>
    <cellStyle name="20% - Accent3 3 2 7 2" xfId="4739"/>
    <cellStyle name="20% - Accent3 3 2 7 2 2" xfId="4740"/>
    <cellStyle name="20% - Accent3 3 2 7 2 3" xfId="4741"/>
    <cellStyle name="20% - Accent3 3 2 7 3" xfId="4742"/>
    <cellStyle name="20% - Accent3 3 2 7 4" xfId="4743"/>
    <cellStyle name="20% - Accent3 3 2 7 5" xfId="4744"/>
    <cellStyle name="20% - Accent3 3 2 7 6" xfId="4745"/>
    <cellStyle name="20% - Accent3 3 2 8" xfId="4746"/>
    <cellStyle name="20% - Accent3 3 2 8 2" xfId="4747"/>
    <cellStyle name="20% - Accent3 3 2 8 2 2" xfId="4748"/>
    <cellStyle name="20% - Accent3 3 2 8 2 3" xfId="4749"/>
    <cellStyle name="20% - Accent3 3 2 8 3" xfId="4750"/>
    <cellStyle name="20% - Accent3 3 2 8 4" xfId="4751"/>
    <cellStyle name="20% - Accent3 3 2 8 5" xfId="4752"/>
    <cellStyle name="20% - Accent3 3 2 8 6" xfId="4753"/>
    <cellStyle name="20% - Accent3 3 2 9" xfId="4754"/>
    <cellStyle name="20% - Accent3 3 2 9 2" xfId="4755"/>
    <cellStyle name="20% - Accent3 3 2 9 2 2" xfId="4756"/>
    <cellStyle name="20% - Accent3 3 2 9 2 3" xfId="4757"/>
    <cellStyle name="20% - Accent3 3 2 9 3" xfId="4758"/>
    <cellStyle name="20% - Accent3 3 2 9 4" xfId="4759"/>
    <cellStyle name="20% - Accent3 3 2 9 5" xfId="4760"/>
    <cellStyle name="20% - Accent3 3 2 9 6" xfId="4761"/>
    <cellStyle name="20% - Accent3 3 3" xfId="4762"/>
    <cellStyle name="20% - Accent3 3 3 10" xfId="4763"/>
    <cellStyle name="20% - Accent3 3 3 10 2" xfId="4764"/>
    <cellStyle name="20% - Accent3 3 3 10 3" xfId="4765"/>
    <cellStyle name="20% - Accent3 3 3 11" xfId="4766"/>
    <cellStyle name="20% - Accent3 3 3 12" xfId="4767"/>
    <cellStyle name="20% - Accent3 3 3 13" xfId="4768"/>
    <cellStyle name="20% - Accent3 3 3 14" xfId="4769"/>
    <cellStyle name="20% - Accent3 3 3 2" xfId="4770"/>
    <cellStyle name="20% - Accent3 3 3 2 10" xfId="4771"/>
    <cellStyle name="20% - Accent3 3 3 2 11" xfId="4772"/>
    <cellStyle name="20% - Accent3 3 3 2 12" xfId="4773"/>
    <cellStyle name="20% - Accent3 3 3 2 13" xfId="4774"/>
    <cellStyle name="20% - Accent3 3 3 2 2" xfId="4775"/>
    <cellStyle name="20% - Accent3 3 3 2 2 10" xfId="4776"/>
    <cellStyle name="20% - Accent3 3 3 2 2 2" xfId="4777"/>
    <cellStyle name="20% - Accent3 3 3 2 2 2 2" xfId="4778"/>
    <cellStyle name="20% - Accent3 3 3 2 2 2 2 2" xfId="4779"/>
    <cellStyle name="20% - Accent3 3 3 2 2 2 2 2 2" xfId="4780"/>
    <cellStyle name="20% - Accent3 3 3 2 2 2 2 2 3" xfId="4781"/>
    <cellStyle name="20% - Accent3 3 3 2 2 2 2 3" xfId="4782"/>
    <cellStyle name="20% - Accent3 3 3 2 2 2 2 4" xfId="4783"/>
    <cellStyle name="20% - Accent3 3 3 2 2 2 2 5" xfId="4784"/>
    <cellStyle name="20% - Accent3 3 3 2 2 2 2 6" xfId="4785"/>
    <cellStyle name="20% - Accent3 3 3 2 2 2 3" xfId="4786"/>
    <cellStyle name="20% - Accent3 3 3 2 2 2 3 2" xfId="4787"/>
    <cellStyle name="20% - Accent3 3 3 2 2 2 3 2 2" xfId="4788"/>
    <cellStyle name="20% - Accent3 3 3 2 2 2 3 2 3" xfId="4789"/>
    <cellStyle name="20% - Accent3 3 3 2 2 2 3 3" xfId="4790"/>
    <cellStyle name="20% - Accent3 3 3 2 2 2 3 4" xfId="4791"/>
    <cellStyle name="20% - Accent3 3 3 2 2 2 3 5" xfId="4792"/>
    <cellStyle name="20% - Accent3 3 3 2 2 2 3 6" xfId="4793"/>
    <cellStyle name="20% - Accent3 3 3 2 2 2 4" xfId="4794"/>
    <cellStyle name="20% - Accent3 3 3 2 2 2 4 2" xfId="4795"/>
    <cellStyle name="20% - Accent3 3 3 2 2 2 4 3" xfId="4796"/>
    <cellStyle name="20% - Accent3 3 3 2 2 2 5" xfId="4797"/>
    <cellStyle name="20% - Accent3 3 3 2 2 2 6" xfId="4798"/>
    <cellStyle name="20% - Accent3 3 3 2 2 2 7" xfId="4799"/>
    <cellStyle name="20% - Accent3 3 3 2 2 2 8" xfId="4800"/>
    <cellStyle name="20% - Accent3 3 3 2 2 3" xfId="4801"/>
    <cellStyle name="20% - Accent3 3 3 2 2 3 2" xfId="4802"/>
    <cellStyle name="20% - Accent3 3 3 2 2 3 2 2" xfId="4803"/>
    <cellStyle name="20% - Accent3 3 3 2 2 3 2 2 2" xfId="4804"/>
    <cellStyle name="20% - Accent3 3 3 2 2 3 2 2 3" xfId="4805"/>
    <cellStyle name="20% - Accent3 3 3 2 2 3 2 3" xfId="4806"/>
    <cellStyle name="20% - Accent3 3 3 2 2 3 2 4" xfId="4807"/>
    <cellStyle name="20% - Accent3 3 3 2 2 3 2 5" xfId="4808"/>
    <cellStyle name="20% - Accent3 3 3 2 2 3 2 6" xfId="4809"/>
    <cellStyle name="20% - Accent3 3 3 2 2 3 3" xfId="4810"/>
    <cellStyle name="20% - Accent3 3 3 2 2 3 3 2" xfId="4811"/>
    <cellStyle name="20% - Accent3 3 3 2 2 3 3 3" xfId="4812"/>
    <cellStyle name="20% - Accent3 3 3 2 2 3 4" xfId="4813"/>
    <cellStyle name="20% - Accent3 3 3 2 2 3 5" xfId="4814"/>
    <cellStyle name="20% - Accent3 3 3 2 2 3 6" xfId="4815"/>
    <cellStyle name="20% - Accent3 3 3 2 2 3 7" xfId="4816"/>
    <cellStyle name="20% - Accent3 3 3 2 2 4" xfId="4817"/>
    <cellStyle name="20% - Accent3 3 3 2 2 4 2" xfId="4818"/>
    <cellStyle name="20% - Accent3 3 3 2 2 4 2 2" xfId="4819"/>
    <cellStyle name="20% - Accent3 3 3 2 2 4 2 3" xfId="4820"/>
    <cellStyle name="20% - Accent3 3 3 2 2 4 3" xfId="4821"/>
    <cellStyle name="20% - Accent3 3 3 2 2 4 4" xfId="4822"/>
    <cellStyle name="20% - Accent3 3 3 2 2 4 5" xfId="4823"/>
    <cellStyle name="20% - Accent3 3 3 2 2 4 6" xfId="4824"/>
    <cellStyle name="20% - Accent3 3 3 2 2 5" xfId="4825"/>
    <cellStyle name="20% - Accent3 3 3 2 2 5 2" xfId="4826"/>
    <cellStyle name="20% - Accent3 3 3 2 2 5 2 2" xfId="4827"/>
    <cellStyle name="20% - Accent3 3 3 2 2 5 2 3" xfId="4828"/>
    <cellStyle name="20% - Accent3 3 3 2 2 5 3" xfId="4829"/>
    <cellStyle name="20% - Accent3 3 3 2 2 5 4" xfId="4830"/>
    <cellStyle name="20% - Accent3 3 3 2 2 5 5" xfId="4831"/>
    <cellStyle name="20% - Accent3 3 3 2 2 5 6" xfId="4832"/>
    <cellStyle name="20% - Accent3 3 3 2 2 6" xfId="4833"/>
    <cellStyle name="20% - Accent3 3 3 2 2 6 2" xfId="4834"/>
    <cellStyle name="20% - Accent3 3 3 2 2 6 3" xfId="4835"/>
    <cellStyle name="20% - Accent3 3 3 2 2 7" xfId="4836"/>
    <cellStyle name="20% - Accent3 3 3 2 2 8" xfId="4837"/>
    <cellStyle name="20% - Accent3 3 3 2 2 9" xfId="4838"/>
    <cellStyle name="20% - Accent3 3 3 2 3" xfId="4839"/>
    <cellStyle name="20% - Accent3 3 3 2 3 2" xfId="4840"/>
    <cellStyle name="20% - Accent3 3 3 2 3 2 2" xfId="4841"/>
    <cellStyle name="20% - Accent3 3 3 2 3 2 2 2" xfId="4842"/>
    <cellStyle name="20% - Accent3 3 3 2 3 2 2 2 2" xfId="4843"/>
    <cellStyle name="20% - Accent3 3 3 2 3 2 2 2 3" xfId="4844"/>
    <cellStyle name="20% - Accent3 3 3 2 3 2 2 3" xfId="4845"/>
    <cellStyle name="20% - Accent3 3 3 2 3 2 2 4" xfId="4846"/>
    <cellStyle name="20% - Accent3 3 3 2 3 2 2 5" xfId="4847"/>
    <cellStyle name="20% - Accent3 3 3 2 3 2 2 6" xfId="4848"/>
    <cellStyle name="20% - Accent3 3 3 2 3 2 3" xfId="4849"/>
    <cellStyle name="20% - Accent3 3 3 2 3 2 3 2" xfId="4850"/>
    <cellStyle name="20% - Accent3 3 3 2 3 2 3 3" xfId="4851"/>
    <cellStyle name="20% - Accent3 3 3 2 3 2 4" xfId="4852"/>
    <cellStyle name="20% - Accent3 3 3 2 3 2 5" xfId="4853"/>
    <cellStyle name="20% - Accent3 3 3 2 3 2 6" xfId="4854"/>
    <cellStyle name="20% - Accent3 3 3 2 3 2 7" xfId="4855"/>
    <cellStyle name="20% - Accent3 3 3 2 3 3" xfId="4856"/>
    <cellStyle name="20% - Accent3 3 3 2 3 3 2" xfId="4857"/>
    <cellStyle name="20% - Accent3 3 3 2 3 3 2 2" xfId="4858"/>
    <cellStyle name="20% - Accent3 3 3 2 3 3 2 3" xfId="4859"/>
    <cellStyle name="20% - Accent3 3 3 2 3 3 3" xfId="4860"/>
    <cellStyle name="20% - Accent3 3 3 2 3 3 4" xfId="4861"/>
    <cellStyle name="20% - Accent3 3 3 2 3 3 5" xfId="4862"/>
    <cellStyle name="20% - Accent3 3 3 2 3 3 6" xfId="4863"/>
    <cellStyle name="20% - Accent3 3 3 2 3 4" xfId="4864"/>
    <cellStyle name="20% - Accent3 3 3 2 3 4 2" xfId="4865"/>
    <cellStyle name="20% - Accent3 3 3 2 3 4 2 2" xfId="4866"/>
    <cellStyle name="20% - Accent3 3 3 2 3 4 2 3" xfId="4867"/>
    <cellStyle name="20% - Accent3 3 3 2 3 4 3" xfId="4868"/>
    <cellStyle name="20% - Accent3 3 3 2 3 4 4" xfId="4869"/>
    <cellStyle name="20% - Accent3 3 3 2 3 4 5" xfId="4870"/>
    <cellStyle name="20% - Accent3 3 3 2 3 4 6" xfId="4871"/>
    <cellStyle name="20% - Accent3 3 3 2 3 5" xfId="4872"/>
    <cellStyle name="20% - Accent3 3 3 2 3 5 2" xfId="4873"/>
    <cellStyle name="20% - Accent3 3 3 2 3 5 3" xfId="4874"/>
    <cellStyle name="20% - Accent3 3 3 2 3 6" xfId="4875"/>
    <cellStyle name="20% - Accent3 3 3 2 3 7" xfId="4876"/>
    <cellStyle name="20% - Accent3 3 3 2 3 8" xfId="4877"/>
    <cellStyle name="20% - Accent3 3 3 2 3 9" xfId="4878"/>
    <cellStyle name="20% - Accent3 3 3 2 4" xfId="4879"/>
    <cellStyle name="20% - Accent3 3 3 2 4 2" xfId="4880"/>
    <cellStyle name="20% - Accent3 3 3 2 4 2 2" xfId="4881"/>
    <cellStyle name="20% - Accent3 3 3 2 4 2 2 2" xfId="4882"/>
    <cellStyle name="20% - Accent3 3 3 2 4 2 2 3" xfId="4883"/>
    <cellStyle name="20% - Accent3 3 3 2 4 2 3" xfId="4884"/>
    <cellStyle name="20% - Accent3 3 3 2 4 2 4" xfId="4885"/>
    <cellStyle name="20% - Accent3 3 3 2 4 2 5" xfId="4886"/>
    <cellStyle name="20% - Accent3 3 3 2 4 2 6" xfId="4887"/>
    <cellStyle name="20% - Accent3 3 3 2 4 3" xfId="4888"/>
    <cellStyle name="20% - Accent3 3 3 2 4 3 2" xfId="4889"/>
    <cellStyle name="20% - Accent3 3 3 2 4 3 3" xfId="4890"/>
    <cellStyle name="20% - Accent3 3 3 2 4 4" xfId="4891"/>
    <cellStyle name="20% - Accent3 3 3 2 4 5" xfId="4892"/>
    <cellStyle name="20% - Accent3 3 3 2 4 6" xfId="4893"/>
    <cellStyle name="20% - Accent3 3 3 2 4 7" xfId="4894"/>
    <cellStyle name="20% - Accent3 3 3 2 5" xfId="4895"/>
    <cellStyle name="20% - Accent3 3 3 2 5 2" xfId="4896"/>
    <cellStyle name="20% - Accent3 3 3 2 5 2 2" xfId="4897"/>
    <cellStyle name="20% - Accent3 3 3 2 5 2 3" xfId="4898"/>
    <cellStyle name="20% - Accent3 3 3 2 5 3" xfId="4899"/>
    <cellStyle name="20% - Accent3 3 3 2 5 4" xfId="4900"/>
    <cellStyle name="20% - Accent3 3 3 2 5 5" xfId="4901"/>
    <cellStyle name="20% - Accent3 3 3 2 5 6" xfId="4902"/>
    <cellStyle name="20% - Accent3 3 3 2 6" xfId="4903"/>
    <cellStyle name="20% - Accent3 3 3 2 6 2" xfId="4904"/>
    <cellStyle name="20% - Accent3 3 3 2 6 2 2" xfId="4905"/>
    <cellStyle name="20% - Accent3 3 3 2 6 2 3" xfId="4906"/>
    <cellStyle name="20% - Accent3 3 3 2 6 3" xfId="4907"/>
    <cellStyle name="20% - Accent3 3 3 2 6 4" xfId="4908"/>
    <cellStyle name="20% - Accent3 3 3 2 6 5" xfId="4909"/>
    <cellStyle name="20% - Accent3 3 3 2 6 6" xfId="4910"/>
    <cellStyle name="20% - Accent3 3 3 2 7" xfId="4911"/>
    <cellStyle name="20% - Accent3 3 3 2 7 2" xfId="4912"/>
    <cellStyle name="20% - Accent3 3 3 2 7 2 2" xfId="4913"/>
    <cellStyle name="20% - Accent3 3 3 2 7 2 3" xfId="4914"/>
    <cellStyle name="20% - Accent3 3 3 2 7 3" xfId="4915"/>
    <cellStyle name="20% - Accent3 3 3 2 7 4" xfId="4916"/>
    <cellStyle name="20% - Accent3 3 3 2 7 5" xfId="4917"/>
    <cellStyle name="20% - Accent3 3 3 2 7 6" xfId="4918"/>
    <cellStyle name="20% - Accent3 3 3 2 8" xfId="4919"/>
    <cellStyle name="20% - Accent3 3 3 2 8 2" xfId="4920"/>
    <cellStyle name="20% - Accent3 3 3 2 8 2 2" xfId="4921"/>
    <cellStyle name="20% - Accent3 3 3 2 8 2 3" xfId="4922"/>
    <cellStyle name="20% - Accent3 3 3 2 8 3" xfId="4923"/>
    <cellStyle name="20% - Accent3 3 3 2 8 4" xfId="4924"/>
    <cellStyle name="20% - Accent3 3 3 2 8 5" xfId="4925"/>
    <cellStyle name="20% - Accent3 3 3 2 8 6" xfId="4926"/>
    <cellStyle name="20% - Accent3 3 3 2 9" xfId="4927"/>
    <cellStyle name="20% - Accent3 3 3 2 9 2" xfId="4928"/>
    <cellStyle name="20% - Accent3 3 3 2 9 3" xfId="4929"/>
    <cellStyle name="20% - Accent3 3 3 3" xfId="4930"/>
    <cellStyle name="20% - Accent3 3 3 3 10" xfId="4931"/>
    <cellStyle name="20% - Accent3 3 3 3 2" xfId="4932"/>
    <cellStyle name="20% - Accent3 3 3 3 2 2" xfId="4933"/>
    <cellStyle name="20% - Accent3 3 3 3 2 2 2" xfId="4934"/>
    <cellStyle name="20% - Accent3 3 3 3 2 2 2 2" xfId="4935"/>
    <cellStyle name="20% - Accent3 3 3 3 2 2 2 3" xfId="4936"/>
    <cellStyle name="20% - Accent3 3 3 3 2 2 3" xfId="4937"/>
    <cellStyle name="20% - Accent3 3 3 3 2 2 4" xfId="4938"/>
    <cellStyle name="20% - Accent3 3 3 3 2 2 5" xfId="4939"/>
    <cellStyle name="20% - Accent3 3 3 3 2 2 6" xfId="4940"/>
    <cellStyle name="20% - Accent3 3 3 3 2 3" xfId="4941"/>
    <cellStyle name="20% - Accent3 3 3 3 2 3 2" xfId="4942"/>
    <cellStyle name="20% - Accent3 3 3 3 2 3 2 2" xfId="4943"/>
    <cellStyle name="20% - Accent3 3 3 3 2 3 2 3" xfId="4944"/>
    <cellStyle name="20% - Accent3 3 3 3 2 3 3" xfId="4945"/>
    <cellStyle name="20% - Accent3 3 3 3 2 3 4" xfId="4946"/>
    <cellStyle name="20% - Accent3 3 3 3 2 3 5" xfId="4947"/>
    <cellStyle name="20% - Accent3 3 3 3 2 3 6" xfId="4948"/>
    <cellStyle name="20% - Accent3 3 3 3 2 4" xfId="4949"/>
    <cellStyle name="20% - Accent3 3 3 3 2 4 2" xfId="4950"/>
    <cellStyle name="20% - Accent3 3 3 3 2 4 3" xfId="4951"/>
    <cellStyle name="20% - Accent3 3 3 3 2 5" xfId="4952"/>
    <cellStyle name="20% - Accent3 3 3 3 2 6" xfId="4953"/>
    <cellStyle name="20% - Accent3 3 3 3 2 7" xfId="4954"/>
    <cellStyle name="20% - Accent3 3 3 3 2 8" xfId="4955"/>
    <cellStyle name="20% - Accent3 3 3 3 3" xfId="4956"/>
    <cellStyle name="20% - Accent3 3 3 3 3 2" xfId="4957"/>
    <cellStyle name="20% - Accent3 3 3 3 3 2 2" xfId="4958"/>
    <cellStyle name="20% - Accent3 3 3 3 3 2 2 2" xfId="4959"/>
    <cellStyle name="20% - Accent3 3 3 3 3 2 2 3" xfId="4960"/>
    <cellStyle name="20% - Accent3 3 3 3 3 2 3" xfId="4961"/>
    <cellStyle name="20% - Accent3 3 3 3 3 2 4" xfId="4962"/>
    <cellStyle name="20% - Accent3 3 3 3 3 2 5" xfId="4963"/>
    <cellStyle name="20% - Accent3 3 3 3 3 2 6" xfId="4964"/>
    <cellStyle name="20% - Accent3 3 3 3 3 3" xfId="4965"/>
    <cellStyle name="20% - Accent3 3 3 3 3 3 2" xfId="4966"/>
    <cellStyle name="20% - Accent3 3 3 3 3 3 3" xfId="4967"/>
    <cellStyle name="20% - Accent3 3 3 3 3 4" xfId="4968"/>
    <cellStyle name="20% - Accent3 3 3 3 3 5" xfId="4969"/>
    <cellStyle name="20% - Accent3 3 3 3 3 6" xfId="4970"/>
    <cellStyle name="20% - Accent3 3 3 3 3 7" xfId="4971"/>
    <cellStyle name="20% - Accent3 3 3 3 4" xfId="4972"/>
    <cellStyle name="20% - Accent3 3 3 3 4 2" xfId="4973"/>
    <cellStyle name="20% - Accent3 3 3 3 4 2 2" xfId="4974"/>
    <cellStyle name="20% - Accent3 3 3 3 4 2 3" xfId="4975"/>
    <cellStyle name="20% - Accent3 3 3 3 4 3" xfId="4976"/>
    <cellStyle name="20% - Accent3 3 3 3 4 4" xfId="4977"/>
    <cellStyle name="20% - Accent3 3 3 3 4 5" xfId="4978"/>
    <cellStyle name="20% - Accent3 3 3 3 4 6" xfId="4979"/>
    <cellStyle name="20% - Accent3 3 3 3 5" xfId="4980"/>
    <cellStyle name="20% - Accent3 3 3 3 5 2" xfId="4981"/>
    <cellStyle name="20% - Accent3 3 3 3 5 2 2" xfId="4982"/>
    <cellStyle name="20% - Accent3 3 3 3 5 2 3" xfId="4983"/>
    <cellStyle name="20% - Accent3 3 3 3 5 3" xfId="4984"/>
    <cellStyle name="20% - Accent3 3 3 3 5 4" xfId="4985"/>
    <cellStyle name="20% - Accent3 3 3 3 5 5" xfId="4986"/>
    <cellStyle name="20% - Accent3 3 3 3 5 6" xfId="4987"/>
    <cellStyle name="20% - Accent3 3 3 3 6" xfId="4988"/>
    <cellStyle name="20% - Accent3 3 3 3 6 2" xfId="4989"/>
    <cellStyle name="20% - Accent3 3 3 3 6 3" xfId="4990"/>
    <cellStyle name="20% - Accent3 3 3 3 7" xfId="4991"/>
    <cellStyle name="20% - Accent3 3 3 3 8" xfId="4992"/>
    <cellStyle name="20% - Accent3 3 3 3 9" xfId="4993"/>
    <cellStyle name="20% - Accent3 3 3 4" xfId="4994"/>
    <cellStyle name="20% - Accent3 3 3 4 2" xfId="4995"/>
    <cellStyle name="20% - Accent3 3 3 4 2 2" xfId="4996"/>
    <cellStyle name="20% - Accent3 3 3 4 2 2 2" xfId="4997"/>
    <cellStyle name="20% - Accent3 3 3 4 2 2 2 2" xfId="4998"/>
    <cellStyle name="20% - Accent3 3 3 4 2 2 2 3" xfId="4999"/>
    <cellStyle name="20% - Accent3 3 3 4 2 2 3" xfId="5000"/>
    <cellStyle name="20% - Accent3 3 3 4 2 2 4" xfId="5001"/>
    <cellStyle name="20% - Accent3 3 3 4 2 2 5" xfId="5002"/>
    <cellStyle name="20% - Accent3 3 3 4 2 2 6" xfId="5003"/>
    <cellStyle name="20% - Accent3 3 3 4 2 3" xfId="5004"/>
    <cellStyle name="20% - Accent3 3 3 4 2 3 2" xfId="5005"/>
    <cellStyle name="20% - Accent3 3 3 4 2 3 3" xfId="5006"/>
    <cellStyle name="20% - Accent3 3 3 4 2 4" xfId="5007"/>
    <cellStyle name="20% - Accent3 3 3 4 2 5" xfId="5008"/>
    <cellStyle name="20% - Accent3 3 3 4 2 6" xfId="5009"/>
    <cellStyle name="20% - Accent3 3 3 4 2 7" xfId="5010"/>
    <cellStyle name="20% - Accent3 3 3 4 3" xfId="5011"/>
    <cellStyle name="20% - Accent3 3 3 4 3 2" xfId="5012"/>
    <cellStyle name="20% - Accent3 3 3 4 3 2 2" xfId="5013"/>
    <cellStyle name="20% - Accent3 3 3 4 3 2 3" xfId="5014"/>
    <cellStyle name="20% - Accent3 3 3 4 3 3" xfId="5015"/>
    <cellStyle name="20% - Accent3 3 3 4 3 4" xfId="5016"/>
    <cellStyle name="20% - Accent3 3 3 4 3 5" xfId="5017"/>
    <cellStyle name="20% - Accent3 3 3 4 3 6" xfId="5018"/>
    <cellStyle name="20% - Accent3 3 3 4 4" xfId="5019"/>
    <cellStyle name="20% - Accent3 3 3 4 4 2" xfId="5020"/>
    <cellStyle name="20% - Accent3 3 3 4 4 2 2" xfId="5021"/>
    <cellStyle name="20% - Accent3 3 3 4 4 2 3" xfId="5022"/>
    <cellStyle name="20% - Accent3 3 3 4 4 3" xfId="5023"/>
    <cellStyle name="20% - Accent3 3 3 4 4 4" xfId="5024"/>
    <cellStyle name="20% - Accent3 3 3 4 4 5" xfId="5025"/>
    <cellStyle name="20% - Accent3 3 3 4 4 6" xfId="5026"/>
    <cellStyle name="20% - Accent3 3 3 4 5" xfId="5027"/>
    <cellStyle name="20% - Accent3 3 3 4 5 2" xfId="5028"/>
    <cellStyle name="20% - Accent3 3 3 4 5 3" xfId="5029"/>
    <cellStyle name="20% - Accent3 3 3 4 6" xfId="5030"/>
    <cellStyle name="20% - Accent3 3 3 4 7" xfId="5031"/>
    <cellStyle name="20% - Accent3 3 3 4 8" xfId="5032"/>
    <cellStyle name="20% - Accent3 3 3 4 9" xfId="5033"/>
    <cellStyle name="20% - Accent3 3 3 5" xfId="5034"/>
    <cellStyle name="20% - Accent3 3 3 5 2" xfId="5035"/>
    <cellStyle name="20% - Accent3 3 3 5 2 2" xfId="5036"/>
    <cellStyle name="20% - Accent3 3 3 5 2 2 2" xfId="5037"/>
    <cellStyle name="20% - Accent3 3 3 5 2 2 3" xfId="5038"/>
    <cellStyle name="20% - Accent3 3 3 5 2 3" xfId="5039"/>
    <cellStyle name="20% - Accent3 3 3 5 2 4" xfId="5040"/>
    <cellStyle name="20% - Accent3 3 3 5 2 5" xfId="5041"/>
    <cellStyle name="20% - Accent3 3 3 5 2 6" xfId="5042"/>
    <cellStyle name="20% - Accent3 3 3 5 3" xfId="5043"/>
    <cellStyle name="20% - Accent3 3 3 5 3 2" xfId="5044"/>
    <cellStyle name="20% - Accent3 3 3 5 3 3" xfId="5045"/>
    <cellStyle name="20% - Accent3 3 3 5 4" xfId="5046"/>
    <cellStyle name="20% - Accent3 3 3 5 5" xfId="5047"/>
    <cellStyle name="20% - Accent3 3 3 5 6" xfId="5048"/>
    <cellStyle name="20% - Accent3 3 3 5 7" xfId="5049"/>
    <cellStyle name="20% - Accent3 3 3 6" xfId="5050"/>
    <cellStyle name="20% - Accent3 3 3 6 2" xfId="5051"/>
    <cellStyle name="20% - Accent3 3 3 6 2 2" xfId="5052"/>
    <cellStyle name="20% - Accent3 3 3 6 2 3" xfId="5053"/>
    <cellStyle name="20% - Accent3 3 3 6 3" xfId="5054"/>
    <cellStyle name="20% - Accent3 3 3 6 4" xfId="5055"/>
    <cellStyle name="20% - Accent3 3 3 6 5" xfId="5056"/>
    <cellStyle name="20% - Accent3 3 3 6 6" xfId="5057"/>
    <cellStyle name="20% - Accent3 3 3 7" xfId="5058"/>
    <cellStyle name="20% - Accent3 3 3 7 2" xfId="5059"/>
    <cellStyle name="20% - Accent3 3 3 7 2 2" xfId="5060"/>
    <cellStyle name="20% - Accent3 3 3 7 2 3" xfId="5061"/>
    <cellStyle name="20% - Accent3 3 3 7 3" xfId="5062"/>
    <cellStyle name="20% - Accent3 3 3 7 4" xfId="5063"/>
    <cellStyle name="20% - Accent3 3 3 7 5" xfId="5064"/>
    <cellStyle name="20% - Accent3 3 3 7 6" xfId="5065"/>
    <cellStyle name="20% - Accent3 3 3 8" xfId="5066"/>
    <cellStyle name="20% - Accent3 3 3 8 2" xfId="5067"/>
    <cellStyle name="20% - Accent3 3 3 8 2 2" xfId="5068"/>
    <cellStyle name="20% - Accent3 3 3 8 2 3" xfId="5069"/>
    <cellStyle name="20% - Accent3 3 3 8 3" xfId="5070"/>
    <cellStyle name="20% - Accent3 3 3 8 4" xfId="5071"/>
    <cellStyle name="20% - Accent3 3 3 8 5" xfId="5072"/>
    <cellStyle name="20% - Accent3 3 3 8 6" xfId="5073"/>
    <cellStyle name="20% - Accent3 3 3 9" xfId="5074"/>
    <cellStyle name="20% - Accent3 3 3 9 2" xfId="5075"/>
    <cellStyle name="20% - Accent3 3 3 9 2 2" xfId="5076"/>
    <cellStyle name="20% - Accent3 3 3 9 2 3" xfId="5077"/>
    <cellStyle name="20% - Accent3 3 3 9 3" xfId="5078"/>
    <cellStyle name="20% - Accent3 3 3 9 4" xfId="5079"/>
    <cellStyle name="20% - Accent3 3 3 9 5" xfId="5080"/>
    <cellStyle name="20% - Accent3 3 3 9 6" xfId="5081"/>
    <cellStyle name="20% - Accent3 3 4" xfId="5082"/>
    <cellStyle name="20% - Accent3 3 4 10" xfId="5083"/>
    <cellStyle name="20% - Accent3 3 4 11" xfId="5084"/>
    <cellStyle name="20% - Accent3 3 4 12" xfId="5085"/>
    <cellStyle name="20% - Accent3 3 4 13" xfId="5086"/>
    <cellStyle name="20% - Accent3 3 4 2" xfId="5087"/>
    <cellStyle name="20% - Accent3 3 4 2 10" xfId="5088"/>
    <cellStyle name="20% - Accent3 3 4 2 2" xfId="5089"/>
    <cellStyle name="20% - Accent3 3 4 2 2 2" xfId="5090"/>
    <cellStyle name="20% - Accent3 3 4 2 2 2 2" xfId="5091"/>
    <cellStyle name="20% - Accent3 3 4 2 2 2 2 2" xfId="5092"/>
    <cellStyle name="20% - Accent3 3 4 2 2 2 2 3" xfId="5093"/>
    <cellStyle name="20% - Accent3 3 4 2 2 2 3" xfId="5094"/>
    <cellStyle name="20% - Accent3 3 4 2 2 2 4" xfId="5095"/>
    <cellStyle name="20% - Accent3 3 4 2 2 2 5" xfId="5096"/>
    <cellStyle name="20% - Accent3 3 4 2 2 2 6" xfId="5097"/>
    <cellStyle name="20% - Accent3 3 4 2 2 3" xfId="5098"/>
    <cellStyle name="20% - Accent3 3 4 2 2 3 2" xfId="5099"/>
    <cellStyle name="20% - Accent3 3 4 2 2 3 2 2" xfId="5100"/>
    <cellStyle name="20% - Accent3 3 4 2 2 3 2 3" xfId="5101"/>
    <cellStyle name="20% - Accent3 3 4 2 2 3 3" xfId="5102"/>
    <cellStyle name="20% - Accent3 3 4 2 2 3 4" xfId="5103"/>
    <cellStyle name="20% - Accent3 3 4 2 2 3 5" xfId="5104"/>
    <cellStyle name="20% - Accent3 3 4 2 2 3 6" xfId="5105"/>
    <cellStyle name="20% - Accent3 3 4 2 2 4" xfId="5106"/>
    <cellStyle name="20% - Accent3 3 4 2 2 4 2" xfId="5107"/>
    <cellStyle name="20% - Accent3 3 4 2 2 4 3" xfId="5108"/>
    <cellStyle name="20% - Accent3 3 4 2 2 5" xfId="5109"/>
    <cellStyle name="20% - Accent3 3 4 2 2 6" xfId="5110"/>
    <cellStyle name="20% - Accent3 3 4 2 2 7" xfId="5111"/>
    <cellStyle name="20% - Accent3 3 4 2 2 8" xfId="5112"/>
    <cellStyle name="20% - Accent3 3 4 2 3" xfId="5113"/>
    <cellStyle name="20% - Accent3 3 4 2 3 2" xfId="5114"/>
    <cellStyle name="20% - Accent3 3 4 2 3 2 2" xfId="5115"/>
    <cellStyle name="20% - Accent3 3 4 2 3 2 2 2" xfId="5116"/>
    <cellStyle name="20% - Accent3 3 4 2 3 2 2 3" xfId="5117"/>
    <cellStyle name="20% - Accent3 3 4 2 3 2 3" xfId="5118"/>
    <cellStyle name="20% - Accent3 3 4 2 3 2 4" xfId="5119"/>
    <cellStyle name="20% - Accent3 3 4 2 3 2 5" xfId="5120"/>
    <cellStyle name="20% - Accent3 3 4 2 3 2 6" xfId="5121"/>
    <cellStyle name="20% - Accent3 3 4 2 3 3" xfId="5122"/>
    <cellStyle name="20% - Accent3 3 4 2 3 3 2" xfId="5123"/>
    <cellStyle name="20% - Accent3 3 4 2 3 3 3" xfId="5124"/>
    <cellStyle name="20% - Accent3 3 4 2 3 4" xfId="5125"/>
    <cellStyle name="20% - Accent3 3 4 2 3 5" xfId="5126"/>
    <cellStyle name="20% - Accent3 3 4 2 3 6" xfId="5127"/>
    <cellStyle name="20% - Accent3 3 4 2 3 7" xfId="5128"/>
    <cellStyle name="20% - Accent3 3 4 2 4" xfId="5129"/>
    <cellStyle name="20% - Accent3 3 4 2 4 2" xfId="5130"/>
    <cellStyle name="20% - Accent3 3 4 2 4 2 2" xfId="5131"/>
    <cellStyle name="20% - Accent3 3 4 2 4 2 3" xfId="5132"/>
    <cellStyle name="20% - Accent3 3 4 2 4 3" xfId="5133"/>
    <cellStyle name="20% - Accent3 3 4 2 4 4" xfId="5134"/>
    <cellStyle name="20% - Accent3 3 4 2 4 5" xfId="5135"/>
    <cellStyle name="20% - Accent3 3 4 2 4 6" xfId="5136"/>
    <cellStyle name="20% - Accent3 3 4 2 5" xfId="5137"/>
    <cellStyle name="20% - Accent3 3 4 2 5 2" xfId="5138"/>
    <cellStyle name="20% - Accent3 3 4 2 5 2 2" xfId="5139"/>
    <cellStyle name="20% - Accent3 3 4 2 5 2 3" xfId="5140"/>
    <cellStyle name="20% - Accent3 3 4 2 5 3" xfId="5141"/>
    <cellStyle name="20% - Accent3 3 4 2 5 4" xfId="5142"/>
    <cellStyle name="20% - Accent3 3 4 2 5 5" xfId="5143"/>
    <cellStyle name="20% - Accent3 3 4 2 5 6" xfId="5144"/>
    <cellStyle name="20% - Accent3 3 4 2 6" xfId="5145"/>
    <cellStyle name="20% - Accent3 3 4 2 6 2" xfId="5146"/>
    <cellStyle name="20% - Accent3 3 4 2 6 3" xfId="5147"/>
    <cellStyle name="20% - Accent3 3 4 2 7" xfId="5148"/>
    <cellStyle name="20% - Accent3 3 4 2 8" xfId="5149"/>
    <cellStyle name="20% - Accent3 3 4 2 9" xfId="5150"/>
    <cellStyle name="20% - Accent3 3 4 3" xfId="5151"/>
    <cellStyle name="20% - Accent3 3 4 3 2" xfId="5152"/>
    <cellStyle name="20% - Accent3 3 4 3 2 2" xfId="5153"/>
    <cellStyle name="20% - Accent3 3 4 3 2 2 2" xfId="5154"/>
    <cellStyle name="20% - Accent3 3 4 3 2 2 2 2" xfId="5155"/>
    <cellStyle name="20% - Accent3 3 4 3 2 2 2 3" xfId="5156"/>
    <cellStyle name="20% - Accent3 3 4 3 2 2 3" xfId="5157"/>
    <cellStyle name="20% - Accent3 3 4 3 2 2 4" xfId="5158"/>
    <cellStyle name="20% - Accent3 3 4 3 2 2 5" xfId="5159"/>
    <cellStyle name="20% - Accent3 3 4 3 2 2 6" xfId="5160"/>
    <cellStyle name="20% - Accent3 3 4 3 2 3" xfId="5161"/>
    <cellStyle name="20% - Accent3 3 4 3 2 3 2" xfId="5162"/>
    <cellStyle name="20% - Accent3 3 4 3 2 3 3" xfId="5163"/>
    <cellStyle name="20% - Accent3 3 4 3 2 4" xfId="5164"/>
    <cellStyle name="20% - Accent3 3 4 3 2 5" xfId="5165"/>
    <cellStyle name="20% - Accent3 3 4 3 2 6" xfId="5166"/>
    <cellStyle name="20% - Accent3 3 4 3 2 7" xfId="5167"/>
    <cellStyle name="20% - Accent3 3 4 3 3" xfId="5168"/>
    <cellStyle name="20% - Accent3 3 4 3 3 2" xfId="5169"/>
    <cellStyle name="20% - Accent3 3 4 3 3 2 2" xfId="5170"/>
    <cellStyle name="20% - Accent3 3 4 3 3 2 3" xfId="5171"/>
    <cellStyle name="20% - Accent3 3 4 3 3 3" xfId="5172"/>
    <cellStyle name="20% - Accent3 3 4 3 3 4" xfId="5173"/>
    <cellStyle name="20% - Accent3 3 4 3 3 5" xfId="5174"/>
    <cellStyle name="20% - Accent3 3 4 3 3 6" xfId="5175"/>
    <cellStyle name="20% - Accent3 3 4 3 4" xfId="5176"/>
    <cellStyle name="20% - Accent3 3 4 3 4 2" xfId="5177"/>
    <cellStyle name="20% - Accent3 3 4 3 4 2 2" xfId="5178"/>
    <cellStyle name="20% - Accent3 3 4 3 4 2 3" xfId="5179"/>
    <cellStyle name="20% - Accent3 3 4 3 4 3" xfId="5180"/>
    <cellStyle name="20% - Accent3 3 4 3 4 4" xfId="5181"/>
    <cellStyle name="20% - Accent3 3 4 3 4 5" xfId="5182"/>
    <cellStyle name="20% - Accent3 3 4 3 4 6" xfId="5183"/>
    <cellStyle name="20% - Accent3 3 4 3 5" xfId="5184"/>
    <cellStyle name="20% - Accent3 3 4 3 5 2" xfId="5185"/>
    <cellStyle name="20% - Accent3 3 4 3 5 3" xfId="5186"/>
    <cellStyle name="20% - Accent3 3 4 3 6" xfId="5187"/>
    <cellStyle name="20% - Accent3 3 4 3 7" xfId="5188"/>
    <cellStyle name="20% - Accent3 3 4 3 8" xfId="5189"/>
    <cellStyle name="20% - Accent3 3 4 3 9" xfId="5190"/>
    <cellStyle name="20% - Accent3 3 4 4" xfId="5191"/>
    <cellStyle name="20% - Accent3 3 4 4 2" xfId="5192"/>
    <cellStyle name="20% - Accent3 3 4 4 2 2" xfId="5193"/>
    <cellStyle name="20% - Accent3 3 4 4 2 2 2" xfId="5194"/>
    <cellStyle name="20% - Accent3 3 4 4 2 2 3" xfId="5195"/>
    <cellStyle name="20% - Accent3 3 4 4 2 3" xfId="5196"/>
    <cellStyle name="20% - Accent3 3 4 4 2 4" xfId="5197"/>
    <cellStyle name="20% - Accent3 3 4 4 2 5" xfId="5198"/>
    <cellStyle name="20% - Accent3 3 4 4 2 6" xfId="5199"/>
    <cellStyle name="20% - Accent3 3 4 4 3" xfId="5200"/>
    <cellStyle name="20% - Accent3 3 4 4 3 2" xfId="5201"/>
    <cellStyle name="20% - Accent3 3 4 4 3 3" xfId="5202"/>
    <cellStyle name="20% - Accent3 3 4 4 4" xfId="5203"/>
    <cellStyle name="20% - Accent3 3 4 4 5" xfId="5204"/>
    <cellStyle name="20% - Accent3 3 4 4 6" xfId="5205"/>
    <cellStyle name="20% - Accent3 3 4 4 7" xfId="5206"/>
    <cellStyle name="20% - Accent3 3 4 5" xfId="5207"/>
    <cellStyle name="20% - Accent3 3 4 5 2" xfId="5208"/>
    <cellStyle name="20% - Accent3 3 4 5 2 2" xfId="5209"/>
    <cellStyle name="20% - Accent3 3 4 5 2 3" xfId="5210"/>
    <cellStyle name="20% - Accent3 3 4 5 3" xfId="5211"/>
    <cellStyle name="20% - Accent3 3 4 5 4" xfId="5212"/>
    <cellStyle name="20% - Accent3 3 4 5 5" xfId="5213"/>
    <cellStyle name="20% - Accent3 3 4 5 6" xfId="5214"/>
    <cellStyle name="20% - Accent3 3 4 6" xfId="5215"/>
    <cellStyle name="20% - Accent3 3 4 6 2" xfId="5216"/>
    <cellStyle name="20% - Accent3 3 4 6 2 2" xfId="5217"/>
    <cellStyle name="20% - Accent3 3 4 6 2 3" xfId="5218"/>
    <cellStyle name="20% - Accent3 3 4 6 3" xfId="5219"/>
    <cellStyle name="20% - Accent3 3 4 6 4" xfId="5220"/>
    <cellStyle name="20% - Accent3 3 4 6 5" xfId="5221"/>
    <cellStyle name="20% - Accent3 3 4 6 6" xfId="5222"/>
    <cellStyle name="20% - Accent3 3 4 7" xfId="5223"/>
    <cellStyle name="20% - Accent3 3 4 7 2" xfId="5224"/>
    <cellStyle name="20% - Accent3 3 4 7 2 2" xfId="5225"/>
    <cellStyle name="20% - Accent3 3 4 7 2 3" xfId="5226"/>
    <cellStyle name="20% - Accent3 3 4 7 3" xfId="5227"/>
    <cellStyle name="20% - Accent3 3 4 7 4" xfId="5228"/>
    <cellStyle name="20% - Accent3 3 4 7 5" xfId="5229"/>
    <cellStyle name="20% - Accent3 3 4 7 6" xfId="5230"/>
    <cellStyle name="20% - Accent3 3 4 8" xfId="5231"/>
    <cellStyle name="20% - Accent3 3 4 8 2" xfId="5232"/>
    <cellStyle name="20% - Accent3 3 4 8 2 2" xfId="5233"/>
    <cellStyle name="20% - Accent3 3 4 8 2 3" xfId="5234"/>
    <cellStyle name="20% - Accent3 3 4 8 3" xfId="5235"/>
    <cellStyle name="20% - Accent3 3 4 8 4" xfId="5236"/>
    <cellStyle name="20% - Accent3 3 4 8 5" xfId="5237"/>
    <cellStyle name="20% - Accent3 3 4 8 6" xfId="5238"/>
    <cellStyle name="20% - Accent3 3 4 9" xfId="5239"/>
    <cellStyle name="20% - Accent3 3 4 9 2" xfId="5240"/>
    <cellStyle name="20% - Accent3 3 4 9 3" xfId="5241"/>
    <cellStyle name="20% - Accent3 3 5" xfId="5242"/>
    <cellStyle name="20% - Accent3 3 5 10" xfId="5243"/>
    <cellStyle name="20% - Accent3 3 5 2" xfId="5244"/>
    <cellStyle name="20% - Accent3 3 5 2 2" xfId="5245"/>
    <cellStyle name="20% - Accent3 3 5 2 2 2" xfId="5246"/>
    <cellStyle name="20% - Accent3 3 5 2 2 2 2" xfId="5247"/>
    <cellStyle name="20% - Accent3 3 5 2 2 2 3" xfId="5248"/>
    <cellStyle name="20% - Accent3 3 5 2 2 3" xfId="5249"/>
    <cellStyle name="20% - Accent3 3 5 2 2 4" xfId="5250"/>
    <cellStyle name="20% - Accent3 3 5 2 2 5" xfId="5251"/>
    <cellStyle name="20% - Accent3 3 5 2 2 6" xfId="5252"/>
    <cellStyle name="20% - Accent3 3 5 2 3" xfId="5253"/>
    <cellStyle name="20% - Accent3 3 5 2 3 2" xfId="5254"/>
    <cellStyle name="20% - Accent3 3 5 2 3 2 2" xfId="5255"/>
    <cellStyle name="20% - Accent3 3 5 2 3 2 3" xfId="5256"/>
    <cellStyle name="20% - Accent3 3 5 2 3 3" xfId="5257"/>
    <cellStyle name="20% - Accent3 3 5 2 3 4" xfId="5258"/>
    <cellStyle name="20% - Accent3 3 5 2 3 5" xfId="5259"/>
    <cellStyle name="20% - Accent3 3 5 2 3 6" xfId="5260"/>
    <cellStyle name="20% - Accent3 3 5 2 4" xfId="5261"/>
    <cellStyle name="20% - Accent3 3 5 2 4 2" xfId="5262"/>
    <cellStyle name="20% - Accent3 3 5 2 4 3" xfId="5263"/>
    <cellStyle name="20% - Accent3 3 5 2 5" xfId="5264"/>
    <cellStyle name="20% - Accent3 3 5 2 6" xfId="5265"/>
    <cellStyle name="20% - Accent3 3 5 2 7" xfId="5266"/>
    <cellStyle name="20% - Accent3 3 5 2 8" xfId="5267"/>
    <cellStyle name="20% - Accent3 3 5 3" xfId="5268"/>
    <cellStyle name="20% - Accent3 3 5 3 2" xfId="5269"/>
    <cellStyle name="20% - Accent3 3 5 3 2 2" xfId="5270"/>
    <cellStyle name="20% - Accent3 3 5 3 2 2 2" xfId="5271"/>
    <cellStyle name="20% - Accent3 3 5 3 2 2 3" xfId="5272"/>
    <cellStyle name="20% - Accent3 3 5 3 2 3" xfId="5273"/>
    <cellStyle name="20% - Accent3 3 5 3 2 4" xfId="5274"/>
    <cellStyle name="20% - Accent3 3 5 3 2 5" xfId="5275"/>
    <cellStyle name="20% - Accent3 3 5 3 2 6" xfId="5276"/>
    <cellStyle name="20% - Accent3 3 5 3 3" xfId="5277"/>
    <cellStyle name="20% - Accent3 3 5 3 3 2" xfId="5278"/>
    <cellStyle name="20% - Accent3 3 5 3 3 3" xfId="5279"/>
    <cellStyle name="20% - Accent3 3 5 3 4" xfId="5280"/>
    <cellStyle name="20% - Accent3 3 5 3 5" xfId="5281"/>
    <cellStyle name="20% - Accent3 3 5 3 6" xfId="5282"/>
    <cellStyle name="20% - Accent3 3 5 3 7" xfId="5283"/>
    <cellStyle name="20% - Accent3 3 5 4" xfId="5284"/>
    <cellStyle name="20% - Accent3 3 5 4 2" xfId="5285"/>
    <cellStyle name="20% - Accent3 3 5 4 2 2" xfId="5286"/>
    <cellStyle name="20% - Accent3 3 5 4 2 3" xfId="5287"/>
    <cellStyle name="20% - Accent3 3 5 4 3" xfId="5288"/>
    <cellStyle name="20% - Accent3 3 5 4 4" xfId="5289"/>
    <cellStyle name="20% - Accent3 3 5 4 5" xfId="5290"/>
    <cellStyle name="20% - Accent3 3 5 4 6" xfId="5291"/>
    <cellStyle name="20% - Accent3 3 5 5" xfId="5292"/>
    <cellStyle name="20% - Accent3 3 5 5 2" xfId="5293"/>
    <cellStyle name="20% - Accent3 3 5 5 2 2" xfId="5294"/>
    <cellStyle name="20% - Accent3 3 5 5 2 3" xfId="5295"/>
    <cellStyle name="20% - Accent3 3 5 5 3" xfId="5296"/>
    <cellStyle name="20% - Accent3 3 5 5 4" xfId="5297"/>
    <cellStyle name="20% - Accent3 3 5 5 5" xfId="5298"/>
    <cellStyle name="20% - Accent3 3 5 5 6" xfId="5299"/>
    <cellStyle name="20% - Accent3 3 5 6" xfId="5300"/>
    <cellStyle name="20% - Accent3 3 5 6 2" xfId="5301"/>
    <cellStyle name="20% - Accent3 3 5 6 3" xfId="5302"/>
    <cellStyle name="20% - Accent3 3 5 7" xfId="5303"/>
    <cellStyle name="20% - Accent3 3 5 8" xfId="5304"/>
    <cellStyle name="20% - Accent3 3 5 9" xfId="5305"/>
    <cellStyle name="20% - Accent3 3 6" xfId="5306"/>
    <cellStyle name="20% - Accent3 3 6 2" xfId="5307"/>
    <cellStyle name="20% - Accent3 3 6 2 2" xfId="5308"/>
    <cellStyle name="20% - Accent3 3 6 2 2 2" xfId="5309"/>
    <cellStyle name="20% - Accent3 3 6 2 2 2 2" xfId="5310"/>
    <cellStyle name="20% - Accent3 3 6 2 2 2 3" xfId="5311"/>
    <cellStyle name="20% - Accent3 3 6 2 2 3" xfId="5312"/>
    <cellStyle name="20% - Accent3 3 6 2 2 4" xfId="5313"/>
    <cellStyle name="20% - Accent3 3 6 2 2 5" xfId="5314"/>
    <cellStyle name="20% - Accent3 3 6 2 2 6" xfId="5315"/>
    <cellStyle name="20% - Accent3 3 6 2 3" xfId="5316"/>
    <cellStyle name="20% - Accent3 3 6 2 3 2" xfId="5317"/>
    <cellStyle name="20% - Accent3 3 6 2 3 3" xfId="5318"/>
    <cellStyle name="20% - Accent3 3 6 2 4" xfId="5319"/>
    <cellStyle name="20% - Accent3 3 6 2 5" xfId="5320"/>
    <cellStyle name="20% - Accent3 3 6 2 6" xfId="5321"/>
    <cellStyle name="20% - Accent3 3 6 2 7" xfId="5322"/>
    <cellStyle name="20% - Accent3 3 6 3" xfId="5323"/>
    <cellStyle name="20% - Accent3 3 6 3 2" xfId="5324"/>
    <cellStyle name="20% - Accent3 3 6 3 2 2" xfId="5325"/>
    <cellStyle name="20% - Accent3 3 6 3 2 3" xfId="5326"/>
    <cellStyle name="20% - Accent3 3 6 3 3" xfId="5327"/>
    <cellStyle name="20% - Accent3 3 6 3 4" xfId="5328"/>
    <cellStyle name="20% - Accent3 3 6 3 5" xfId="5329"/>
    <cellStyle name="20% - Accent3 3 6 3 6" xfId="5330"/>
    <cellStyle name="20% - Accent3 3 6 4" xfId="5331"/>
    <cellStyle name="20% - Accent3 3 6 4 2" xfId="5332"/>
    <cellStyle name="20% - Accent3 3 6 4 2 2" xfId="5333"/>
    <cellStyle name="20% - Accent3 3 6 4 2 3" xfId="5334"/>
    <cellStyle name="20% - Accent3 3 6 4 3" xfId="5335"/>
    <cellStyle name="20% - Accent3 3 6 4 4" xfId="5336"/>
    <cellStyle name="20% - Accent3 3 6 4 5" xfId="5337"/>
    <cellStyle name="20% - Accent3 3 6 4 6" xfId="5338"/>
    <cellStyle name="20% - Accent3 3 6 5" xfId="5339"/>
    <cellStyle name="20% - Accent3 3 6 5 2" xfId="5340"/>
    <cellStyle name="20% - Accent3 3 6 5 3" xfId="5341"/>
    <cellStyle name="20% - Accent3 3 6 6" xfId="5342"/>
    <cellStyle name="20% - Accent3 3 6 7" xfId="5343"/>
    <cellStyle name="20% - Accent3 3 6 8" xfId="5344"/>
    <cellStyle name="20% - Accent3 3 6 9" xfId="5345"/>
    <cellStyle name="20% - Accent3 3 7" xfId="5346"/>
    <cellStyle name="20% - Accent3 3 7 2" xfId="5347"/>
    <cellStyle name="20% - Accent3 3 7 2 2" xfId="5348"/>
    <cellStyle name="20% - Accent3 3 7 2 2 2" xfId="5349"/>
    <cellStyle name="20% - Accent3 3 7 2 2 3" xfId="5350"/>
    <cellStyle name="20% - Accent3 3 7 2 3" xfId="5351"/>
    <cellStyle name="20% - Accent3 3 7 2 4" xfId="5352"/>
    <cellStyle name="20% - Accent3 3 7 2 5" xfId="5353"/>
    <cellStyle name="20% - Accent3 3 7 2 6" xfId="5354"/>
    <cellStyle name="20% - Accent3 3 7 3" xfId="5355"/>
    <cellStyle name="20% - Accent3 3 7 3 2" xfId="5356"/>
    <cellStyle name="20% - Accent3 3 7 3 3" xfId="5357"/>
    <cellStyle name="20% - Accent3 3 7 4" xfId="5358"/>
    <cellStyle name="20% - Accent3 3 7 5" xfId="5359"/>
    <cellStyle name="20% - Accent3 3 7 6" xfId="5360"/>
    <cellStyle name="20% - Accent3 3 7 7" xfId="5361"/>
    <cellStyle name="20% - Accent3 3 8" xfId="5362"/>
    <cellStyle name="20% - Accent3 3 8 2" xfId="5363"/>
    <cellStyle name="20% - Accent3 3 8 2 2" xfId="5364"/>
    <cellStyle name="20% - Accent3 3 8 2 3" xfId="5365"/>
    <cellStyle name="20% - Accent3 3 8 3" xfId="5366"/>
    <cellStyle name="20% - Accent3 3 8 4" xfId="5367"/>
    <cellStyle name="20% - Accent3 3 8 5" xfId="5368"/>
    <cellStyle name="20% - Accent3 3 8 6" xfId="5369"/>
    <cellStyle name="20% - Accent3 3 9" xfId="5370"/>
    <cellStyle name="20% - Accent3 3 9 2" xfId="5371"/>
    <cellStyle name="20% - Accent3 3 9 2 2" xfId="5372"/>
    <cellStyle name="20% - Accent3 3 9 2 3" xfId="5373"/>
    <cellStyle name="20% - Accent3 3 9 3" xfId="5374"/>
    <cellStyle name="20% - Accent3 3 9 4" xfId="5375"/>
    <cellStyle name="20% - Accent3 3 9 5" xfId="5376"/>
    <cellStyle name="20% - Accent3 3 9 6" xfId="5377"/>
    <cellStyle name="20% - Accent3 4" xfId="5378"/>
    <cellStyle name="20% - Accent3 4 10" xfId="5379"/>
    <cellStyle name="20% - Accent3 4 10 2" xfId="5380"/>
    <cellStyle name="20% - Accent3 4 10 2 2" xfId="5381"/>
    <cellStyle name="20% - Accent3 4 10 2 3" xfId="5382"/>
    <cellStyle name="20% - Accent3 4 10 3" xfId="5383"/>
    <cellStyle name="20% - Accent3 4 10 4" xfId="5384"/>
    <cellStyle name="20% - Accent3 4 10 5" xfId="5385"/>
    <cellStyle name="20% - Accent3 4 10 6" xfId="5386"/>
    <cellStyle name="20% - Accent3 4 11" xfId="5387"/>
    <cellStyle name="20% - Accent3 4 11 2" xfId="5388"/>
    <cellStyle name="20% - Accent3 4 11 3" xfId="5389"/>
    <cellStyle name="20% - Accent3 4 12" xfId="5390"/>
    <cellStyle name="20% - Accent3 4 13" xfId="5391"/>
    <cellStyle name="20% - Accent3 4 14" xfId="5392"/>
    <cellStyle name="20% - Accent3 4 15" xfId="5393"/>
    <cellStyle name="20% - Accent3 4 2" xfId="5394"/>
    <cellStyle name="20% - Accent3 4 2 10" xfId="5395"/>
    <cellStyle name="20% - Accent3 4 2 10 2" xfId="5396"/>
    <cellStyle name="20% - Accent3 4 2 10 3" xfId="5397"/>
    <cellStyle name="20% - Accent3 4 2 11" xfId="5398"/>
    <cellStyle name="20% - Accent3 4 2 12" xfId="5399"/>
    <cellStyle name="20% - Accent3 4 2 13" xfId="5400"/>
    <cellStyle name="20% - Accent3 4 2 14" xfId="5401"/>
    <cellStyle name="20% - Accent3 4 2 2" xfId="5402"/>
    <cellStyle name="20% - Accent3 4 2 2 10" xfId="5403"/>
    <cellStyle name="20% - Accent3 4 2 2 11" xfId="5404"/>
    <cellStyle name="20% - Accent3 4 2 2 12" xfId="5405"/>
    <cellStyle name="20% - Accent3 4 2 2 13" xfId="5406"/>
    <cellStyle name="20% - Accent3 4 2 2 2" xfId="5407"/>
    <cellStyle name="20% - Accent3 4 2 2 2 10" xfId="5408"/>
    <cellStyle name="20% - Accent3 4 2 2 2 2" xfId="5409"/>
    <cellStyle name="20% - Accent3 4 2 2 2 2 2" xfId="5410"/>
    <cellStyle name="20% - Accent3 4 2 2 2 2 2 2" xfId="5411"/>
    <cellStyle name="20% - Accent3 4 2 2 2 2 2 2 2" xfId="5412"/>
    <cellStyle name="20% - Accent3 4 2 2 2 2 2 2 3" xfId="5413"/>
    <cellStyle name="20% - Accent3 4 2 2 2 2 2 3" xfId="5414"/>
    <cellStyle name="20% - Accent3 4 2 2 2 2 2 4" xfId="5415"/>
    <cellStyle name="20% - Accent3 4 2 2 2 2 2 5" xfId="5416"/>
    <cellStyle name="20% - Accent3 4 2 2 2 2 2 6" xfId="5417"/>
    <cellStyle name="20% - Accent3 4 2 2 2 2 3" xfId="5418"/>
    <cellStyle name="20% - Accent3 4 2 2 2 2 3 2" xfId="5419"/>
    <cellStyle name="20% - Accent3 4 2 2 2 2 3 2 2" xfId="5420"/>
    <cellStyle name="20% - Accent3 4 2 2 2 2 3 2 3" xfId="5421"/>
    <cellStyle name="20% - Accent3 4 2 2 2 2 3 3" xfId="5422"/>
    <cellStyle name="20% - Accent3 4 2 2 2 2 3 4" xfId="5423"/>
    <cellStyle name="20% - Accent3 4 2 2 2 2 3 5" xfId="5424"/>
    <cellStyle name="20% - Accent3 4 2 2 2 2 3 6" xfId="5425"/>
    <cellStyle name="20% - Accent3 4 2 2 2 2 4" xfId="5426"/>
    <cellStyle name="20% - Accent3 4 2 2 2 2 4 2" xfId="5427"/>
    <cellStyle name="20% - Accent3 4 2 2 2 2 4 3" xfId="5428"/>
    <cellStyle name="20% - Accent3 4 2 2 2 2 5" xfId="5429"/>
    <cellStyle name="20% - Accent3 4 2 2 2 2 6" xfId="5430"/>
    <cellStyle name="20% - Accent3 4 2 2 2 2 7" xfId="5431"/>
    <cellStyle name="20% - Accent3 4 2 2 2 2 8" xfId="5432"/>
    <cellStyle name="20% - Accent3 4 2 2 2 3" xfId="5433"/>
    <cellStyle name="20% - Accent3 4 2 2 2 3 2" xfId="5434"/>
    <cellStyle name="20% - Accent3 4 2 2 2 3 2 2" xfId="5435"/>
    <cellStyle name="20% - Accent3 4 2 2 2 3 2 2 2" xfId="5436"/>
    <cellStyle name="20% - Accent3 4 2 2 2 3 2 2 3" xfId="5437"/>
    <cellStyle name="20% - Accent3 4 2 2 2 3 2 3" xfId="5438"/>
    <cellStyle name="20% - Accent3 4 2 2 2 3 2 4" xfId="5439"/>
    <cellStyle name="20% - Accent3 4 2 2 2 3 2 5" xfId="5440"/>
    <cellStyle name="20% - Accent3 4 2 2 2 3 2 6" xfId="5441"/>
    <cellStyle name="20% - Accent3 4 2 2 2 3 3" xfId="5442"/>
    <cellStyle name="20% - Accent3 4 2 2 2 3 3 2" xfId="5443"/>
    <cellStyle name="20% - Accent3 4 2 2 2 3 3 3" xfId="5444"/>
    <cellStyle name="20% - Accent3 4 2 2 2 3 4" xfId="5445"/>
    <cellStyle name="20% - Accent3 4 2 2 2 3 5" xfId="5446"/>
    <cellStyle name="20% - Accent3 4 2 2 2 3 6" xfId="5447"/>
    <cellStyle name="20% - Accent3 4 2 2 2 3 7" xfId="5448"/>
    <cellStyle name="20% - Accent3 4 2 2 2 4" xfId="5449"/>
    <cellStyle name="20% - Accent3 4 2 2 2 4 2" xfId="5450"/>
    <cellStyle name="20% - Accent3 4 2 2 2 4 2 2" xfId="5451"/>
    <cellStyle name="20% - Accent3 4 2 2 2 4 2 3" xfId="5452"/>
    <cellStyle name="20% - Accent3 4 2 2 2 4 3" xfId="5453"/>
    <cellStyle name="20% - Accent3 4 2 2 2 4 4" xfId="5454"/>
    <cellStyle name="20% - Accent3 4 2 2 2 4 5" xfId="5455"/>
    <cellStyle name="20% - Accent3 4 2 2 2 4 6" xfId="5456"/>
    <cellStyle name="20% - Accent3 4 2 2 2 5" xfId="5457"/>
    <cellStyle name="20% - Accent3 4 2 2 2 5 2" xfId="5458"/>
    <cellStyle name="20% - Accent3 4 2 2 2 5 2 2" xfId="5459"/>
    <cellStyle name="20% - Accent3 4 2 2 2 5 2 3" xfId="5460"/>
    <cellStyle name="20% - Accent3 4 2 2 2 5 3" xfId="5461"/>
    <cellStyle name="20% - Accent3 4 2 2 2 5 4" xfId="5462"/>
    <cellStyle name="20% - Accent3 4 2 2 2 5 5" xfId="5463"/>
    <cellStyle name="20% - Accent3 4 2 2 2 5 6" xfId="5464"/>
    <cellStyle name="20% - Accent3 4 2 2 2 6" xfId="5465"/>
    <cellStyle name="20% - Accent3 4 2 2 2 6 2" xfId="5466"/>
    <cellStyle name="20% - Accent3 4 2 2 2 6 3" xfId="5467"/>
    <cellStyle name="20% - Accent3 4 2 2 2 7" xfId="5468"/>
    <cellStyle name="20% - Accent3 4 2 2 2 8" xfId="5469"/>
    <cellStyle name="20% - Accent3 4 2 2 2 9" xfId="5470"/>
    <cellStyle name="20% - Accent3 4 2 2 3" xfId="5471"/>
    <cellStyle name="20% - Accent3 4 2 2 3 2" xfId="5472"/>
    <cellStyle name="20% - Accent3 4 2 2 3 2 2" xfId="5473"/>
    <cellStyle name="20% - Accent3 4 2 2 3 2 2 2" xfId="5474"/>
    <cellStyle name="20% - Accent3 4 2 2 3 2 2 2 2" xfId="5475"/>
    <cellStyle name="20% - Accent3 4 2 2 3 2 2 2 3" xfId="5476"/>
    <cellStyle name="20% - Accent3 4 2 2 3 2 2 3" xfId="5477"/>
    <cellStyle name="20% - Accent3 4 2 2 3 2 2 4" xfId="5478"/>
    <cellStyle name="20% - Accent3 4 2 2 3 2 2 5" xfId="5479"/>
    <cellStyle name="20% - Accent3 4 2 2 3 2 2 6" xfId="5480"/>
    <cellStyle name="20% - Accent3 4 2 2 3 2 3" xfId="5481"/>
    <cellStyle name="20% - Accent3 4 2 2 3 2 3 2" xfId="5482"/>
    <cellStyle name="20% - Accent3 4 2 2 3 2 3 3" xfId="5483"/>
    <cellStyle name="20% - Accent3 4 2 2 3 2 4" xfId="5484"/>
    <cellStyle name="20% - Accent3 4 2 2 3 2 5" xfId="5485"/>
    <cellStyle name="20% - Accent3 4 2 2 3 2 6" xfId="5486"/>
    <cellStyle name="20% - Accent3 4 2 2 3 2 7" xfId="5487"/>
    <cellStyle name="20% - Accent3 4 2 2 3 3" xfId="5488"/>
    <cellStyle name="20% - Accent3 4 2 2 3 3 2" xfId="5489"/>
    <cellStyle name="20% - Accent3 4 2 2 3 3 2 2" xfId="5490"/>
    <cellStyle name="20% - Accent3 4 2 2 3 3 2 3" xfId="5491"/>
    <cellStyle name="20% - Accent3 4 2 2 3 3 3" xfId="5492"/>
    <cellStyle name="20% - Accent3 4 2 2 3 3 4" xfId="5493"/>
    <cellStyle name="20% - Accent3 4 2 2 3 3 5" xfId="5494"/>
    <cellStyle name="20% - Accent3 4 2 2 3 3 6" xfId="5495"/>
    <cellStyle name="20% - Accent3 4 2 2 3 4" xfId="5496"/>
    <cellStyle name="20% - Accent3 4 2 2 3 4 2" xfId="5497"/>
    <cellStyle name="20% - Accent3 4 2 2 3 4 2 2" xfId="5498"/>
    <cellStyle name="20% - Accent3 4 2 2 3 4 2 3" xfId="5499"/>
    <cellStyle name="20% - Accent3 4 2 2 3 4 3" xfId="5500"/>
    <cellStyle name="20% - Accent3 4 2 2 3 4 4" xfId="5501"/>
    <cellStyle name="20% - Accent3 4 2 2 3 4 5" xfId="5502"/>
    <cellStyle name="20% - Accent3 4 2 2 3 4 6" xfId="5503"/>
    <cellStyle name="20% - Accent3 4 2 2 3 5" xfId="5504"/>
    <cellStyle name="20% - Accent3 4 2 2 3 5 2" xfId="5505"/>
    <cellStyle name="20% - Accent3 4 2 2 3 5 3" xfId="5506"/>
    <cellStyle name="20% - Accent3 4 2 2 3 6" xfId="5507"/>
    <cellStyle name="20% - Accent3 4 2 2 3 7" xfId="5508"/>
    <cellStyle name="20% - Accent3 4 2 2 3 8" xfId="5509"/>
    <cellStyle name="20% - Accent3 4 2 2 3 9" xfId="5510"/>
    <cellStyle name="20% - Accent3 4 2 2 4" xfId="5511"/>
    <cellStyle name="20% - Accent3 4 2 2 4 2" xfId="5512"/>
    <cellStyle name="20% - Accent3 4 2 2 4 2 2" xfId="5513"/>
    <cellStyle name="20% - Accent3 4 2 2 4 2 2 2" xfId="5514"/>
    <cellStyle name="20% - Accent3 4 2 2 4 2 2 3" xfId="5515"/>
    <cellStyle name="20% - Accent3 4 2 2 4 2 3" xfId="5516"/>
    <cellStyle name="20% - Accent3 4 2 2 4 2 4" xfId="5517"/>
    <cellStyle name="20% - Accent3 4 2 2 4 2 5" xfId="5518"/>
    <cellStyle name="20% - Accent3 4 2 2 4 2 6" xfId="5519"/>
    <cellStyle name="20% - Accent3 4 2 2 4 3" xfId="5520"/>
    <cellStyle name="20% - Accent3 4 2 2 4 3 2" xfId="5521"/>
    <cellStyle name="20% - Accent3 4 2 2 4 3 3" xfId="5522"/>
    <cellStyle name="20% - Accent3 4 2 2 4 4" xfId="5523"/>
    <cellStyle name="20% - Accent3 4 2 2 4 5" xfId="5524"/>
    <cellStyle name="20% - Accent3 4 2 2 4 6" xfId="5525"/>
    <cellStyle name="20% - Accent3 4 2 2 4 7" xfId="5526"/>
    <cellStyle name="20% - Accent3 4 2 2 5" xfId="5527"/>
    <cellStyle name="20% - Accent3 4 2 2 5 2" xfId="5528"/>
    <cellStyle name="20% - Accent3 4 2 2 5 2 2" xfId="5529"/>
    <cellStyle name="20% - Accent3 4 2 2 5 2 3" xfId="5530"/>
    <cellStyle name="20% - Accent3 4 2 2 5 3" xfId="5531"/>
    <cellStyle name="20% - Accent3 4 2 2 5 4" xfId="5532"/>
    <cellStyle name="20% - Accent3 4 2 2 5 5" xfId="5533"/>
    <cellStyle name="20% - Accent3 4 2 2 5 6" xfId="5534"/>
    <cellStyle name="20% - Accent3 4 2 2 6" xfId="5535"/>
    <cellStyle name="20% - Accent3 4 2 2 6 2" xfId="5536"/>
    <cellStyle name="20% - Accent3 4 2 2 6 2 2" xfId="5537"/>
    <cellStyle name="20% - Accent3 4 2 2 6 2 3" xfId="5538"/>
    <cellStyle name="20% - Accent3 4 2 2 6 3" xfId="5539"/>
    <cellStyle name="20% - Accent3 4 2 2 6 4" xfId="5540"/>
    <cellStyle name="20% - Accent3 4 2 2 6 5" xfId="5541"/>
    <cellStyle name="20% - Accent3 4 2 2 6 6" xfId="5542"/>
    <cellStyle name="20% - Accent3 4 2 2 7" xfId="5543"/>
    <cellStyle name="20% - Accent3 4 2 2 7 2" xfId="5544"/>
    <cellStyle name="20% - Accent3 4 2 2 7 2 2" xfId="5545"/>
    <cellStyle name="20% - Accent3 4 2 2 7 2 3" xfId="5546"/>
    <cellStyle name="20% - Accent3 4 2 2 7 3" xfId="5547"/>
    <cellStyle name="20% - Accent3 4 2 2 7 4" xfId="5548"/>
    <cellStyle name="20% - Accent3 4 2 2 7 5" xfId="5549"/>
    <cellStyle name="20% - Accent3 4 2 2 7 6" xfId="5550"/>
    <cellStyle name="20% - Accent3 4 2 2 8" xfId="5551"/>
    <cellStyle name="20% - Accent3 4 2 2 8 2" xfId="5552"/>
    <cellStyle name="20% - Accent3 4 2 2 8 2 2" xfId="5553"/>
    <cellStyle name="20% - Accent3 4 2 2 8 2 3" xfId="5554"/>
    <cellStyle name="20% - Accent3 4 2 2 8 3" xfId="5555"/>
    <cellStyle name="20% - Accent3 4 2 2 8 4" xfId="5556"/>
    <cellStyle name="20% - Accent3 4 2 2 8 5" xfId="5557"/>
    <cellStyle name="20% - Accent3 4 2 2 8 6" xfId="5558"/>
    <cellStyle name="20% - Accent3 4 2 2 9" xfId="5559"/>
    <cellStyle name="20% - Accent3 4 2 2 9 2" xfId="5560"/>
    <cellStyle name="20% - Accent3 4 2 2 9 3" xfId="5561"/>
    <cellStyle name="20% - Accent3 4 2 3" xfId="5562"/>
    <cellStyle name="20% - Accent3 4 2 3 10" xfId="5563"/>
    <cellStyle name="20% - Accent3 4 2 3 2" xfId="5564"/>
    <cellStyle name="20% - Accent3 4 2 3 2 2" xfId="5565"/>
    <cellStyle name="20% - Accent3 4 2 3 2 2 2" xfId="5566"/>
    <cellStyle name="20% - Accent3 4 2 3 2 2 2 2" xfId="5567"/>
    <cellStyle name="20% - Accent3 4 2 3 2 2 2 3" xfId="5568"/>
    <cellStyle name="20% - Accent3 4 2 3 2 2 3" xfId="5569"/>
    <cellStyle name="20% - Accent3 4 2 3 2 2 4" xfId="5570"/>
    <cellStyle name="20% - Accent3 4 2 3 2 2 5" xfId="5571"/>
    <cellStyle name="20% - Accent3 4 2 3 2 2 6" xfId="5572"/>
    <cellStyle name="20% - Accent3 4 2 3 2 3" xfId="5573"/>
    <cellStyle name="20% - Accent3 4 2 3 2 3 2" xfId="5574"/>
    <cellStyle name="20% - Accent3 4 2 3 2 3 2 2" xfId="5575"/>
    <cellStyle name="20% - Accent3 4 2 3 2 3 2 3" xfId="5576"/>
    <cellStyle name="20% - Accent3 4 2 3 2 3 3" xfId="5577"/>
    <cellStyle name="20% - Accent3 4 2 3 2 3 4" xfId="5578"/>
    <cellStyle name="20% - Accent3 4 2 3 2 3 5" xfId="5579"/>
    <cellStyle name="20% - Accent3 4 2 3 2 3 6" xfId="5580"/>
    <cellStyle name="20% - Accent3 4 2 3 2 4" xfId="5581"/>
    <cellStyle name="20% - Accent3 4 2 3 2 4 2" xfId="5582"/>
    <cellStyle name="20% - Accent3 4 2 3 2 4 3" xfId="5583"/>
    <cellStyle name="20% - Accent3 4 2 3 2 5" xfId="5584"/>
    <cellStyle name="20% - Accent3 4 2 3 2 6" xfId="5585"/>
    <cellStyle name="20% - Accent3 4 2 3 2 7" xfId="5586"/>
    <cellStyle name="20% - Accent3 4 2 3 2 8" xfId="5587"/>
    <cellStyle name="20% - Accent3 4 2 3 3" xfId="5588"/>
    <cellStyle name="20% - Accent3 4 2 3 3 2" xfId="5589"/>
    <cellStyle name="20% - Accent3 4 2 3 3 2 2" xfId="5590"/>
    <cellStyle name="20% - Accent3 4 2 3 3 2 2 2" xfId="5591"/>
    <cellStyle name="20% - Accent3 4 2 3 3 2 2 3" xfId="5592"/>
    <cellStyle name="20% - Accent3 4 2 3 3 2 3" xfId="5593"/>
    <cellStyle name="20% - Accent3 4 2 3 3 2 4" xfId="5594"/>
    <cellStyle name="20% - Accent3 4 2 3 3 2 5" xfId="5595"/>
    <cellStyle name="20% - Accent3 4 2 3 3 2 6" xfId="5596"/>
    <cellStyle name="20% - Accent3 4 2 3 3 3" xfId="5597"/>
    <cellStyle name="20% - Accent3 4 2 3 3 3 2" xfId="5598"/>
    <cellStyle name="20% - Accent3 4 2 3 3 3 3" xfId="5599"/>
    <cellStyle name="20% - Accent3 4 2 3 3 4" xfId="5600"/>
    <cellStyle name="20% - Accent3 4 2 3 3 5" xfId="5601"/>
    <cellStyle name="20% - Accent3 4 2 3 3 6" xfId="5602"/>
    <cellStyle name="20% - Accent3 4 2 3 3 7" xfId="5603"/>
    <cellStyle name="20% - Accent3 4 2 3 4" xfId="5604"/>
    <cellStyle name="20% - Accent3 4 2 3 4 2" xfId="5605"/>
    <cellStyle name="20% - Accent3 4 2 3 4 2 2" xfId="5606"/>
    <cellStyle name="20% - Accent3 4 2 3 4 2 3" xfId="5607"/>
    <cellStyle name="20% - Accent3 4 2 3 4 3" xfId="5608"/>
    <cellStyle name="20% - Accent3 4 2 3 4 4" xfId="5609"/>
    <cellStyle name="20% - Accent3 4 2 3 4 5" xfId="5610"/>
    <cellStyle name="20% - Accent3 4 2 3 4 6" xfId="5611"/>
    <cellStyle name="20% - Accent3 4 2 3 5" xfId="5612"/>
    <cellStyle name="20% - Accent3 4 2 3 5 2" xfId="5613"/>
    <cellStyle name="20% - Accent3 4 2 3 5 2 2" xfId="5614"/>
    <cellStyle name="20% - Accent3 4 2 3 5 2 3" xfId="5615"/>
    <cellStyle name="20% - Accent3 4 2 3 5 3" xfId="5616"/>
    <cellStyle name="20% - Accent3 4 2 3 5 4" xfId="5617"/>
    <cellStyle name="20% - Accent3 4 2 3 5 5" xfId="5618"/>
    <cellStyle name="20% - Accent3 4 2 3 5 6" xfId="5619"/>
    <cellStyle name="20% - Accent3 4 2 3 6" xfId="5620"/>
    <cellStyle name="20% - Accent3 4 2 3 6 2" xfId="5621"/>
    <cellStyle name="20% - Accent3 4 2 3 6 3" xfId="5622"/>
    <cellStyle name="20% - Accent3 4 2 3 7" xfId="5623"/>
    <cellStyle name="20% - Accent3 4 2 3 8" xfId="5624"/>
    <cellStyle name="20% - Accent3 4 2 3 9" xfId="5625"/>
    <cellStyle name="20% - Accent3 4 2 4" xfId="5626"/>
    <cellStyle name="20% - Accent3 4 2 4 2" xfId="5627"/>
    <cellStyle name="20% - Accent3 4 2 4 2 2" xfId="5628"/>
    <cellStyle name="20% - Accent3 4 2 4 2 2 2" xfId="5629"/>
    <cellStyle name="20% - Accent3 4 2 4 2 2 2 2" xfId="5630"/>
    <cellStyle name="20% - Accent3 4 2 4 2 2 2 3" xfId="5631"/>
    <cellStyle name="20% - Accent3 4 2 4 2 2 3" xfId="5632"/>
    <cellStyle name="20% - Accent3 4 2 4 2 2 4" xfId="5633"/>
    <cellStyle name="20% - Accent3 4 2 4 2 2 5" xfId="5634"/>
    <cellStyle name="20% - Accent3 4 2 4 2 2 6" xfId="5635"/>
    <cellStyle name="20% - Accent3 4 2 4 2 3" xfId="5636"/>
    <cellStyle name="20% - Accent3 4 2 4 2 3 2" xfId="5637"/>
    <cellStyle name="20% - Accent3 4 2 4 2 3 3" xfId="5638"/>
    <cellStyle name="20% - Accent3 4 2 4 2 4" xfId="5639"/>
    <cellStyle name="20% - Accent3 4 2 4 2 5" xfId="5640"/>
    <cellStyle name="20% - Accent3 4 2 4 2 6" xfId="5641"/>
    <cellStyle name="20% - Accent3 4 2 4 2 7" xfId="5642"/>
    <cellStyle name="20% - Accent3 4 2 4 3" xfId="5643"/>
    <cellStyle name="20% - Accent3 4 2 4 3 2" xfId="5644"/>
    <cellStyle name="20% - Accent3 4 2 4 3 2 2" xfId="5645"/>
    <cellStyle name="20% - Accent3 4 2 4 3 2 3" xfId="5646"/>
    <cellStyle name="20% - Accent3 4 2 4 3 3" xfId="5647"/>
    <cellStyle name="20% - Accent3 4 2 4 3 4" xfId="5648"/>
    <cellStyle name="20% - Accent3 4 2 4 3 5" xfId="5649"/>
    <cellStyle name="20% - Accent3 4 2 4 3 6" xfId="5650"/>
    <cellStyle name="20% - Accent3 4 2 4 4" xfId="5651"/>
    <cellStyle name="20% - Accent3 4 2 4 4 2" xfId="5652"/>
    <cellStyle name="20% - Accent3 4 2 4 4 2 2" xfId="5653"/>
    <cellStyle name="20% - Accent3 4 2 4 4 2 3" xfId="5654"/>
    <cellStyle name="20% - Accent3 4 2 4 4 3" xfId="5655"/>
    <cellStyle name="20% - Accent3 4 2 4 4 4" xfId="5656"/>
    <cellStyle name="20% - Accent3 4 2 4 4 5" xfId="5657"/>
    <cellStyle name="20% - Accent3 4 2 4 4 6" xfId="5658"/>
    <cellStyle name="20% - Accent3 4 2 4 5" xfId="5659"/>
    <cellStyle name="20% - Accent3 4 2 4 5 2" xfId="5660"/>
    <cellStyle name="20% - Accent3 4 2 4 5 3" xfId="5661"/>
    <cellStyle name="20% - Accent3 4 2 4 6" xfId="5662"/>
    <cellStyle name="20% - Accent3 4 2 4 7" xfId="5663"/>
    <cellStyle name="20% - Accent3 4 2 4 8" xfId="5664"/>
    <cellStyle name="20% - Accent3 4 2 4 9" xfId="5665"/>
    <cellStyle name="20% - Accent3 4 2 5" xfId="5666"/>
    <cellStyle name="20% - Accent3 4 2 5 2" xfId="5667"/>
    <cellStyle name="20% - Accent3 4 2 5 2 2" xfId="5668"/>
    <cellStyle name="20% - Accent3 4 2 5 2 2 2" xfId="5669"/>
    <cellStyle name="20% - Accent3 4 2 5 2 2 3" xfId="5670"/>
    <cellStyle name="20% - Accent3 4 2 5 2 3" xfId="5671"/>
    <cellStyle name="20% - Accent3 4 2 5 2 4" xfId="5672"/>
    <cellStyle name="20% - Accent3 4 2 5 2 5" xfId="5673"/>
    <cellStyle name="20% - Accent3 4 2 5 2 6" xfId="5674"/>
    <cellStyle name="20% - Accent3 4 2 5 3" xfId="5675"/>
    <cellStyle name="20% - Accent3 4 2 5 3 2" xfId="5676"/>
    <cellStyle name="20% - Accent3 4 2 5 3 3" xfId="5677"/>
    <cellStyle name="20% - Accent3 4 2 5 4" xfId="5678"/>
    <cellStyle name="20% - Accent3 4 2 5 5" xfId="5679"/>
    <cellStyle name="20% - Accent3 4 2 5 6" xfId="5680"/>
    <cellStyle name="20% - Accent3 4 2 5 7" xfId="5681"/>
    <cellStyle name="20% - Accent3 4 2 6" xfId="5682"/>
    <cellStyle name="20% - Accent3 4 2 6 2" xfId="5683"/>
    <cellStyle name="20% - Accent3 4 2 6 2 2" xfId="5684"/>
    <cellStyle name="20% - Accent3 4 2 6 2 3" xfId="5685"/>
    <cellStyle name="20% - Accent3 4 2 6 3" xfId="5686"/>
    <cellStyle name="20% - Accent3 4 2 6 4" xfId="5687"/>
    <cellStyle name="20% - Accent3 4 2 6 5" xfId="5688"/>
    <cellStyle name="20% - Accent3 4 2 6 6" xfId="5689"/>
    <cellStyle name="20% - Accent3 4 2 7" xfId="5690"/>
    <cellStyle name="20% - Accent3 4 2 7 2" xfId="5691"/>
    <cellStyle name="20% - Accent3 4 2 7 2 2" xfId="5692"/>
    <cellStyle name="20% - Accent3 4 2 7 2 3" xfId="5693"/>
    <cellStyle name="20% - Accent3 4 2 7 3" xfId="5694"/>
    <cellStyle name="20% - Accent3 4 2 7 4" xfId="5695"/>
    <cellStyle name="20% - Accent3 4 2 7 5" xfId="5696"/>
    <cellStyle name="20% - Accent3 4 2 7 6" xfId="5697"/>
    <cellStyle name="20% - Accent3 4 2 8" xfId="5698"/>
    <cellStyle name="20% - Accent3 4 2 8 2" xfId="5699"/>
    <cellStyle name="20% - Accent3 4 2 8 2 2" xfId="5700"/>
    <cellStyle name="20% - Accent3 4 2 8 2 3" xfId="5701"/>
    <cellStyle name="20% - Accent3 4 2 8 3" xfId="5702"/>
    <cellStyle name="20% - Accent3 4 2 8 4" xfId="5703"/>
    <cellStyle name="20% - Accent3 4 2 8 5" xfId="5704"/>
    <cellStyle name="20% - Accent3 4 2 8 6" xfId="5705"/>
    <cellStyle name="20% - Accent3 4 2 9" xfId="5706"/>
    <cellStyle name="20% - Accent3 4 2 9 2" xfId="5707"/>
    <cellStyle name="20% - Accent3 4 2 9 2 2" xfId="5708"/>
    <cellStyle name="20% - Accent3 4 2 9 2 3" xfId="5709"/>
    <cellStyle name="20% - Accent3 4 2 9 3" xfId="5710"/>
    <cellStyle name="20% - Accent3 4 2 9 4" xfId="5711"/>
    <cellStyle name="20% - Accent3 4 2 9 5" xfId="5712"/>
    <cellStyle name="20% - Accent3 4 2 9 6" xfId="5713"/>
    <cellStyle name="20% - Accent3 4 3" xfId="5714"/>
    <cellStyle name="20% - Accent3 4 3 10" xfId="5715"/>
    <cellStyle name="20% - Accent3 4 3 11" xfId="5716"/>
    <cellStyle name="20% - Accent3 4 3 12" xfId="5717"/>
    <cellStyle name="20% - Accent3 4 3 13" xfId="5718"/>
    <cellStyle name="20% - Accent3 4 3 2" xfId="5719"/>
    <cellStyle name="20% - Accent3 4 3 2 10" xfId="5720"/>
    <cellStyle name="20% - Accent3 4 3 2 2" xfId="5721"/>
    <cellStyle name="20% - Accent3 4 3 2 2 2" xfId="5722"/>
    <cellStyle name="20% - Accent3 4 3 2 2 2 2" xfId="5723"/>
    <cellStyle name="20% - Accent3 4 3 2 2 2 2 2" xfId="5724"/>
    <cellStyle name="20% - Accent3 4 3 2 2 2 2 3" xfId="5725"/>
    <cellStyle name="20% - Accent3 4 3 2 2 2 3" xfId="5726"/>
    <cellStyle name="20% - Accent3 4 3 2 2 2 4" xfId="5727"/>
    <cellStyle name="20% - Accent3 4 3 2 2 2 5" xfId="5728"/>
    <cellStyle name="20% - Accent3 4 3 2 2 2 6" xfId="5729"/>
    <cellStyle name="20% - Accent3 4 3 2 2 3" xfId="5730"/>
    <cellStyle name="20% - Accent3 4 3 2 2 3 2" xfId="5731"/>
    <cellStyle name="20% - Accent3 4 3 2 2 3 2 2" xfId="5732"/>
    <cellStyle name="20% - Accent3 4 3 2 2 3 2 3" xfId="5733"/>
    <cellStyle name="20% - Accent3 4 3 2 2 3 3" xfId="5734"/>
    <cellStyle name="20% - Accent3 4 3 2 2 3 4" xfId="5735"/>
    <cellStyle name="20% - Accent3 4 3 2 2 3 5" xfId="5736"/>
    <cellStyle name="20% - Accent3 4 3 2 2 3 6" xfId="5737"/>
    <cellStyle name="20% - Accent3 4 3 2 2 4" xfId="5738"/>
    <cellStyle name="20% - Accent3 4 3 2 2 4 2" xfId="5739"/>
    <cellStyle name="20% - Accent3 4 3 2 2 4 3" xfId="5740"/>
    <cellStyle name="20% - Accent3 4 3 2 2 5" xfId="5741"/>
    <cellStyle name="20% - Accent3 4 3 2 2 6" xfId="5742"/>
    <cellStyle name="20% - Accent3 4 3 2 2 7" xfId="5743"/>
    <cellStyle name="20% - Accent3 4 3 2 2 8" xfId="5744"/>
    <cellStyle name="20% - Accent3 4 3 2 3" xfId="5745"/>
    <cellStyle name="20% - Accent3 4 3 2 3 2" xfId="5746"/>
    <cellStyle name="20% - Accent3 4 3 2 3 2 2" xfId="5747"/>
    <cellStyle name="20% - Accent3 4 3 2 3 2 2 2" xfId="5748"/>
    <cellStyle name="20% - Accent3 4 3 2 3 2 2 3" xfId="5749"/>
    <cellStyle name="20% - Accent3 4 3 2 3 2 3" xfId="5750"/>
    <cellStyle name="20% - Accent3 4 3 2 3 2 4" xfId="5751"/>
    <cellStyle name="20% - Accent3 4 3 2 3 2 5" xfId="5752"/>
    <cellStyle name="20% - Accent3 4 3 2 3 2 6" xfId="5753"/>
    <cellStyle name="20% - Accent3 4 3 2 3 3" xfId="5754"/>
    <cellStyle name="20% - Accent3 4 3 2 3 3 2" xfId="5755"/>
    <cellStyle name="20% - Accent3 4 3 2 3 3 3" xfId="5756"/>
    <cellStyle name="20% - Accent3 4 3 2 3 4" xfId="5757"/>
    <cellStyle name="20% - Accent3 4 3 2 3 5" xfId="5758"/>
    <cellStyle name="20% - Accent3 4 3 2 3 6" xfId="5759"/>
    <cellStyle name="20% - Accent3 4 3 2 3 7" xfId="5760"/>
    <cellStyle name="20% - Accent3 4 3 2 4" xfId="5761"/>
    <cellStyle name="20% - Accent3 4 3 2 4 2" xfId="5762"/>
    <cellStyle name="20% - Accent3 4 3 2 4 2 2" xfId="5763"/>
    <cellStyle name="20% - Accent3 4 3 2 4 2 3" xfId="5764"/>
    <cellStyle name="20% - Accent3 4 3 2 4 3" xfId="5765"/>
    <cellStyle name="20% - Accent3 4 3 2 4 4" xfId="5766"/>
    <cellStyle name="20% - Accent3 4 3 2 4 5" xfId="5767"/>
    <cellStyle name="20% - Accent3 4 3 2 4 6" xfId="5768"/>
    <cellStyle name="20% - Accent3 4 3 2 5" xfId="5769"/>
    <cellStyle name="20% - Accent3 4 3 2 5 2" xfId="5770"/>
    <cellStyle name="20% - Accent3 4 3 2 5 2 2" xfId="5771"/>
    <cellStyle name="20% - Accent3 4 3 2 5 2 3" xfId="5772"/>
    <cellStyle name="20% - Accent3 4 3 2 5 3" xfId="5773"/>
    <cellStyle name="20% - Accent3 4 3 2 5 4" xfId="5774"/>
    <cellStyle name="20% - Accent3 4 3 2 5 5" xfId="5775"/>
    <cellStyle name="20% - Accent3 4 3 2 5 6" xfId="5776"/>
    <cellStyle name="20% - Accent3 4 3 2 6" xfId="5777"/>
    <cellStyle name="20% - Accent3 4 3 2 6 2" xfId="5778"/>
    <cellStyle name="20% - Accent3 4 3 2 6 3" xfId="5779"/>
    <cellStyle name="20% - Accent3 4 3 2 7" xfId="5780"/>
    <cellStyle name="20% - Accent3 4 3 2 8" xfId="5781"/>
    <cellStyle name="20% - Accent3 4 3 2 9" xfId="5782"/>
    <cellStyle name="20% - Accent3 4 3 3" xfId="5783"/>
    <cellStyle name="20% - Accent3 4 3 3 2" xfId="5784"/>
    <cellStyle name="20% - Accent3 4 3 3 2 2" xfId="5785"/>
    <cellStyle name="20% - Accent3 4 3 3 2 2 2" xfId="5786"/>
    <cellStyle name="20% - Accent3 4 3 3 2 2 2 2" xfId="5787"/>
    <cellStyle name="20% - Accent3 4 3 3 2 2 2 3" xfId="5788"/>
    <cellStyle name="20% - Accent3 4 3 3 2 2 3" xfId="5789"/>
    <cellStyle name="20% - Accent3 4 3 3 2 2 4" xfId="5790"/>
    <cellStyle name="20% - Accent3 4 3 3 2 2 5" xfId="5791"/>
    <cellStyle name="20% - Accent3 4 3 3 2 2 6" xfId="5792"/>
    <cellStyle name="20% - Accent3 4 3 3 2 3" xfId="5793"/>
    <cellStyle name="20% - Accent3 4 3 3 2 3 2" xfId="5794"/>
    <cellStyle name="20% - Accent3 4 3 3 2 3 3" xfId="5795"/>
    <cellStyle name="20% - Accent3 4 3 3 2 4" xfId="5796"/>
    <cellStyle name="20% - Accent3 4 3 3 2 5" xfId="5797"/>
    <cellStyle name="20% - Accent3 4 3 3 2 6" xfId="5798"/>
    <cellStyle name="20% - Accent3 4 3 3 2 7" xfId="5799"/>
    <cellStyle name="20% - Accent3 4 3 3 3" xfId="5800"/>
    <cellStyle name="20% - Accent3 4 3 3 3 2" xfId="5801"/>
    <cellStyle name="20% - Accent3 4 3 3 3 2 2" xfId="5802"/>
    <cellStyle name="20% - Accent3 4 3 3 3 2 3" xfId="5803"/>
    <cellStyle name="20% - Accent3 4 3 3 3 3" xfId="5804"/>
    <cellStyle name="20% - Accent3 4 3 3 3 4" xfId="5805"/>
    <cellStyle name="20% - Accent3 4 3 3 3 5" xfId="5806"/>
    <cellStyle name="20% - Accent3 4 3 3 3 6" xfId="5807"/>
    <cellStyle name="20% - Accent3 4 3 3 4" xfId="5808"/>
    <cellStyle name="20% - Accent3 4 3 3 4 2" xfId="5809"/>
    <cellStyle name="20% - Accent3 4 3 3 4 2 2" xfId="5810"/>
    <cellStyle name="20% - Accent3 4 3 3 4 2 3" xfId="5811"/>
    <cellStyle name="20% - Accent3 4 3 3 4 3" xfId="5812"/>
    <cellStyle name="20% - Accent3 4 3 3 4 4" xfId="5813"/>
    <cellStyle name="20% - Accent3 4 3 3 4 5" xfId="5814"/>
    <cellStyle name="20% - Accent3 4 3 3 4 6" xfId="5815"/>
    <cellStyle name="20% - Accent3 4 3 3 5" xfId="5816"/>
    <cellStyle name="20% - Accent3 4 3 3 5 2" xfId="5817"/>
    <cellStyle name="20% - Accent3 4 3 3 5 3" xfId="5818"/>
    <cellStyle name="20% - Accent3 4 3 3 6" xfId="5819"/>
    <cellStyle name="20% - Accent3 4 3 3 7" xfId="5820"/>
    <cellStyle name="20% - Accent3 4 3 3 8" xfId="5821"/>
    <cellStyle name="20% - Accent3 4 3 3 9" xfId="5822"/>
    <cellStyle name="20% - Accent3 4 3 4" xfId="5823"/>
    <cellStyle name="20% - Accent3 4 3 4 2" xfId="5824"/>
    <cellStyle name="20% - Accent3 4 3 4 2 2" xfId="5825"/>
    <cellStyle name="20% - Accent3 4 3 4 2 2 2" xfId="5826"/>
    <cellStyle name="20% - Accent3 4 3 4 2 2 3" xfId="5827"/>
    <cellStyle name="20% - Accent3 4 3 4 2 3" xfId="5828"/>
    <cellStyle name="20% - Accent3 4 3 4 2 4" xfId="5829"/>
    <cellStyle name="20% - Accent3 4 3 4 2 5" xfId="5830"/>
    <cellStyle name="20% - Accent3 4 3 4 2 6" xfId="5831"/>
    <cellStyle name="20% - Accent3 4 3 4 3" xfId="5832"/>
    <cellStyle name="20% - Accent3 4 3 4 3 2" xfId="5833"/>
    <cellStyle name="20% - Accent3 4 3 4 3 3" xfId="5834"/>
    <cellStyle name="20% - Accent3 4 3 4 4" xfId="5835"/>
    <cellStyle name="20% - Accent3 4 3 4 5" xfId="5836"/>
    <cellStyle name="20% - Accent3 4 3 4 6" xfId="5837"/>
    <cellStyle name="20% - Accent3 4 3 4 7" xfId="5838"/>
    <cellStyle name="20% - Accent3 4 3 5" xfId="5839"/>
    <cellStyle name="20% - Accent3 4 3 5 2" xfId="5840"/>
    <cellStyle name="20% - Accent3 4 3 5 2 2" xfId="5841"/>
    <cellStyle name="20% - Accent3 4 3 5 2 3" xfId="5842"/>
    <cellStyle name="20% - Accent3 4 3 5 3" xfId="5843"/>
    <cellStyle name="20% - Accent3 4 3 5 4" xfId="5844"/>
    <cellStyle name="20% - Accent3 4 3 5 5" xfId="5845"/>
    <cellStyle name="20% - Accent3 4 3 5 6" xfId="5846"/>
    <cellStyle name="20% - Accent3 4 3 6" xfId="5847"/>
    <cellStyle name="20% - Accent3 4 3 6 2" xfId="5848"/>
    <cellStyle name="20% - Accent3 4 3 6 2 2" xfId="5849"/>
    <cellStyle name="20% - Accent3 4 3 6 2 3" xfId="5850"/>
    <cellStyle name="20% - Accent3 4 3 6 3" xfId="5851"/>
    <cellStyle name="20% - Accent3 4 3 6 4" xfId="5852"/>
    <cellStyle name="20% - Accent3 4 3 6 5" xfId="5853"/>
    <cellStyle name="20% - Accent3 4 3 6 6" xfId="5854"/>
    <cellStyle name="20% - Accent3 4 3 7" xfId="5855"/>
    <cellStyle name="20% - Accent3 4 3 7 2" xfId="5856"/>
    <cellStyle name="20% - Accent3 4 3 7 2 2" xfId="5857"/>
    <cellStyle name="20% - Accent3 4 3 7 2 3" xfId="5858"/>
    <cellStyle name="20% - Accent3 4 3 7 3" xfId="5859"/>
    <cellStyle name="20% - Accent3 4 3 7 4" xfId="5860"/>
    <cellStyle name="20% - Accent3 4 3 7 5" xfId="5861"/>
    <cellStyle name="20% - Accent3 4 3 7 6" xfId="5862"/>
    <cellStyle name="20% - Accent3 4 3 8" xfId="5863"/>
    <cellStyle name="20% - Accent3 4 3 8 2" xfId="5864"/>
    <cellStyle name="20% - Accent3 4 3 8 2 2" xfId="5865"/>
    <cellStyle name="20% - Accent3 4 3 8 2 3" xfId="5866"/>
    <cellStyle name="20% - Accent3 4 3 8 3" xfId="5867"/>
    <cellStyle name="20% - Accent3 4 3 8 4" xfId="5868"/>
    <cellStyle name="20% - Accent3 4 3 8 5" xfId="5869"/>
    <cellStyle name="20% - Accent3 4 3 8 6" xfId="5870"/>
    <cellStyle name="20% - Accent3 4 3 9" xfId="5871"/>
    <cellStyle name="20% - Accent3 4 3 9 2" xfId="5872"/>
    <cellStyle name="20% - Accent3 4 3 9 3" xfId="5873"/>
    <cellStyle name="20% - Accent3 4 4" xfId="5874"/>
    <cellStyle name="20% - Accent3 4 4 10" xfId="5875"/>
    <cellStyle name="20% - Accent3 4 4 2" xfId="5876"/>
    <cellStyle name="20% - Accent3 4 4 2 2" xfId="5877"/>
    <cellStyle name="20% - Accent3 4 4 2 2 2" xfId="5878"/>
    <cellStyle name="20% - Accent3 4 4 2 2 2 2" xfId="5879"/>
    <cellStyle name="20% - Accent3 4 4 2 2 2 3" xfId="5880"/>
    <cellStyle name="20% - Accent3 4 4 2 2 3" xfId="5881"/>
    <cellStyle name="20% - Accent3 4 4 2 2 4" xfId="5882"/>
    <cellStyle name="20% - Accent3 4 4 2 2 5" xfId="5883"/>
    <cellStyle name="20% - Accent3 4 4 2 2 6" xfId="5884"/>
    <cellStyle name="20% - Accent3 4 4 2 3" xfId="5885"/>
    <cellStyle name="20% - Accent3 4 4 2 3 2" xfId="5886"/>
    <cellStyle name="20% - Accent3 4 4 2 3 2 2" xfId="5887"/>
    <cellStyle name="20% - Accent3 4 4 2 3 2 3" xfId="5888"/>
    <cellStyle name="20% - Accent3 4 4 2 3 3" xfId="5889"/>
    <cellStyle name="20% - Accent3 4 4 2 3 4" xfId="5890"/>
    <cellStyle name="20% - Accent3 4 4 2 3 5" xfId="5891"/>
    <cellStyle name="20% - Accent3 4 4 2 3 6" xfId="5892"/>
    <cellStyle name="20% - Accent3 4 4 2 4" xfId="5893"/>
    <cellStyle name="20% - Accent3 4 4 2 4 2" xfId="5894"/>
    <cellStyle name="20% - Accent3 4 4 2 4 3" xfId="5895"/>
    <cellStyle name="20% - Accent3 4 4 2 5" xfId="5896"/>
    <cellStyle name="20% - Accent3 4 4 2 6" xfId="5897"/>
    <cellStyle name="20% - Accent3 4 4 2 7" xfId="5898"/>
    <cellStyle name="20% - Accent3 4 4 2 8" xfId="5899"/>
    <cellStyle name="20% - Accent3 4 4 3" xfId="5900"/>
    <cellStyle name="20% - Accent3 4 4 3 2" xfId="5901"/>
    <cellStyle name="20% - Accent3 4 4 3 2 2" xfId="5902"/>
    <cellStyle name="20% - Accent3 4 4 3 2 2 2" xfId="5903"/>
    <cellStyle name="20% - Accent3 4 4 3 2 2 3" xfId="5904"/>
    <cellStyle name="20% - Accent3 4 4 3 2 3" xfId="5905"/>
    <cellStyle name="20% - Accent3 4 4 3 2 4" xfId="5906"/>
    <cellStyle name="20% - Accent3 4 4 3 2 5" xfId="5907"/>
    <cellStyle name="20% - Accent3 4 4 3 2 6" xfId="5908"/>
    <cellStyle name="20% - Accent3 4 4 3 3" xfId="5909"/>
    <cellStyle name="20% - Accent3 4 4 3 3 2" xfId="5910"/>
    <cellStyle name="20% - Accent3 4 4 3 3 3" xfId="5911"/>
    <cellStyle name="20% - Accent3 4 4 3 4" xfId="5912"/>
    <cellStyle name="20% - Accent3 4 4 3 5" xfId="5913"/>
    <cellStyle name="20% - Accent3 4 4 3 6" xfId="5914"/>
    <cellStyle name="20% - Accent3 4 4 3 7" xfId="5915"/>
    <cellStyle name="20% - Accent3 4 4 4" xfId="5916"/>
    <cellStyle name="20% - Accent3 4 4 4 2" xfId="5917"/>
    <cellStyle name="20% - Accent3 4 4 4 2 2" xfId="5918"/>
    <cellStyle name="20% - Accent3 4 4 4 2 3" xfId="5919"/>
    <cellStyle name="20% - Accent3 4 4 4 3" xfId="5920"/>
    <cellStyle name="20% - Accent3 4 4 4 4" xfId="5921"/>
    <cellStyle name="20% - Accent3 4 4 4 5" xfId="5922"/>
    <cellStyle name="20% - Accent3 4 4 4 6" xfId="5923"/>
    <cellStyle name="20% - Accent3 4 4 5" xfId="5924"/>
    <cellStyle name="20% - Accent3 4 4 5 2" xfId="5925"/>
    <cellStyle name="20% - Accent3 4 4 5 2 2" xfId="5926"/>
    <cellStyle name="20% - Accent3 4 4 5 2 3" xfId="5927"/>
    <cellStyle name="20% - Accent3 4 4 5 3" xfId="5928"/>
    <cellStyle name="20% - Accent3 4 4 5 4" xfId="5929"/>
    <cellStyle name="20% - Accent3 4 4 5 5" xfId="5930"/>
    <cellStyle name="20% - Accent3 4 4 5 6" xfId="5931"/>
    <cellStyle name="20% - Accent3 4 4 6" xfId="5932"/>
    <cellStyle name="20% - Accent3 4 4 6 2" xfId="5933"/>
    <cellStyle name="20% - Accent3 4 4 6 3" xfId="5934"/>
    <cellStyle name="20% - Accent3 4 4 7" xfId="5935"/>
    <cellStyle name="20% - Accent3 4 4 8" xfId="5936"/>
    <cellStyle name="20% - Accent3 4 4 9" xfId="5937"/>
    <cellStyle name="20% - Accent3 4 5" xfId="5938"/>
    <cellStyle name="20% - Accent3 4 5 2" xfId="5939"/>
    <cellStyle name="20% - Accent3 4 5 2 2" xfId="5940"/>
    <cellStyle name="20% - Accent3 4 5 2 2 2" xfId="5941"/>
    <cellStyle name="20% - Accent3 4 5 2 2 2 2" xfId="5942"/>
    <cellStyle name="20% - Accent3 4 5 2 2 2 3" xfId="5943"/>
    <cellStyle name="20% - Accent3 4 5 2 2 3" xfId="5944"/>
    <cellStyle name="20% - Accent3 4 5 2 2 4" xfId="5945"/>
    <cellStyle name="20% - Accent3 4 5 2 2 5" xfId="5946"/>
    <cellStyle name="20% - Accent3 4 5 2 2 6" xfId="5947"/>
    <cellStyle name="20% - Accent3 4 5 2 3" xfId="5948"/>
    <cellStyle name="20% - Accent3 4 5 2 3 2" xfId="5949"/>
    <cellStyle name="20% - Accent3 4 5 2 3 3" xfId="5950"/>
    <cellStyle name="20% - Accent3 4 5 2 4" xfId="5951"/>
    <cellStyle name="20% - Accent3 4 5 2 5" xfId="5952"/>
    <cellStyle name="20% - Accent3 4 5 2 6" xfId="5953"/>
    <cellStyle name="20% - Accent3 4 5 2 7" xfId="5954"/>
    <cellStyle name="20% - Accent3 4 5 3" xfId="5955"/>
    <cellStyle name="20% - Accent3 4 5 3 2" xfId="5956"/>
    <cellStyle name="20% - Accent3 4 5 3 2 2" xfId="5957"/>
    <cellStyle name="20% - Accent3 4 5 3 2 3" xfId="5958"/>
    <cellStyle name="20% - Accent3 4 5 3 3" xfId="5959"/>
    <cellStyle name="20% - Accent3 4 5 3 4" xfId="5960"/>
    <cellStyle name="20% - Accent3 4 5 3 5" xfId="5961"/>
    <cellStyle name="20% - Accent3 4 5 3 6" xfId="5962"/>
    <cellStyle name="20% - Accent3 4 5 4" xfId="5963"/>
    <cellStyle name="20% - Accent3 4 5 4 2" xfId="5964"/>
    <cellStyle name="20% - Accent3 4 5 4 2 2" xfId="5965"/>
    <cellStyle name="20% - Accent3 4 5 4 2 3" xfId="5966"/>
    <cellStyle name="20% - Accent3 4 5 4 3" xfId="5967"/>
    <cellStyle name="20% - Accent3 4 5 4 4" xfId="5968"/>
    <cellStyle name="20% - Accent3 4 5 4 5" xfId="5969"/>
    <cellStyle name="20% - Accent3 4 5 4 6" xfId="5970"/>
    <cellStyle name="20% - Accent3 4 5 5" xfId="5971"/>
    <cellStyle name="20% - Accent3 4 5 5 2" xfId="5972"/>
    <cellStyle name="20% - Accent3 4 5 5 3" xfId="5973"/>
    <cellStyle name="20% - Accent3 4 5 6" xfId="5974"/>
    <cellStyle name="20% - Accent3 4 5 7" xfId="5975"/>
    <cellStyle name="20% - Accent3 4 5 8" xfId="5976"/>
    <cellStyle name="20% - Accent3 4 5 9" xfId="5977"/>
    <cellStyle name="20% - Accent3 4 6" xfId="5978"/>
    <cellStyle name="20% - Accent3 4 6 2" xfId="5979"/>
    <cellStyle name="20% - Accent3 4 6 2 2" xfId="5980"/>
    <cellStyle name="20% - Accent3 4 6 2 2 2" xfId="5981"/>
    <cellStyle name="20% - Accent3 4 6 2 2 3" xfId="5982"/>
    <cellStyle name="20% - Accent3 4 6 2 3" xfId="5983"/>
    <cellStyle name="20% - Accent3 4 6 2 4" xfId="5984"/>
    <cellStyle name="20% - Accent3 4 6 2 5" xfId="5985"/>
    <cellStyle name="20% - Accent3 4 6 2 6" xfId="5986"/>
    <cellStyle name="20% - Accent3 4 6 3" xfId="5987"/>
    <cellStyle name="20% - Accent3 4 6 3 2" xfId="5988"/>
    <cellStyle name="20% - Accent3 4 6 3 3" xfId="5989"/>
    <cellStyle name="20% - Accent3 4 6 4" xfId="5990"/>
    <cellStyle name="20% - Accent3 4 6 5" xfId="5991"/>
    <cellStyle name="20% - Accent3 4 6 6" xfId="5992"/>
    <cellStyle name="20% - Accent3 4 6 7" xfId="5993"/>
    <cellStyle name="20% - Accent3 4 7" xfId="5994"/>
    <cellStyle name="20% - Accent3 4 7 2" xfId="5995"/>
    <cellStyle name="20% - Accent3 4 7 2 2" xfId="5996"/>
    <cellStyle name="20% - Accent3 4 7 2 3" xfId="5997"/>
    <cellStyle name="20% - Accent3 4 7 3" xfId="5998"/>
    <cellStyle name="20% - Accent3 4 7 4" xfId="5999"/>
    <cellStyle name="20% - Accent3 4 7 5" xfId="6000"/>
    <cellStyle name="20% - Accent3 4 7 6" xfId="6001"/>
    <cellStyle name="20% - Accent3 4 8" xfId="6002"/>
    <cellStyle name="20% - Accent3 4 8 2" xfId="6003"/>
    <cellStyle name="20% - Accent3 4 8 2 2" xfId="6004"/>
    <cellStyle name="20% - Accent3 4 8 2 3" xfId="6005"/>
    <cellStyle name="20% - Accent3 4 8 3" xfId="6006"/>
    <cellStyle name="20% - Accent3 4 8 4" xfId="6007"/>
    <cellStyle name="20% - Accent3 4 8 5" xfId="6008"/>
    <cellStyle name="20% - Accent3 4 8 6" xfId="6009"/>
    <cellStyle name="20% - Accent3 4 9" xfId="6010"/>
    <cellStyle name="20% - Accent3 4 9 2" xfId="6011"/>
    <cellStyle name="20% - Accent3 4 9 2 2" xfId="6012"/>
    <cellStyle name="20% - Accent3 4 9 2 3" xfId="6013"/>
    <cellStyle name="20% - Accent3 4 9 3" xfId="6014"/>
    <cellStyle name="20% - Accent3 4 9 4" xfId="6015"/>
    <cellStyle name="20% - Accent3 4 9 5" xfId="6016"/>
    <cellStyle name="20% - Accent3 4 9 6" xfId="6017"/>
    <cellStyle name="20% - Accent3 5" xfId="6018"/>
    <cellStyle name="20% - Accent3 5 10" xfId="6019"/>
    <cellStyle name="20% - Accent3 5 11" xfId="6020"/>
    <cellStyle name="20% - Accent3 5 12" xfId="6021"/>
    <cellStyle name="20% - Accent3 5 13" xfId="6022"/>
    <cellStyle name="20% - Accent3 5 2" xfId="6023"/>
    <cellStyle name="20% - Accent3 5 2 10" xfId="6024"/>
    <cellStyle name="20% - Accent3 5 2 2" xfId="6025"/>
    <cellStyle name="20% - Accent3 5 2 2 2" xfId="6026"/>
    <cellStyle name="20% - Accent3 5 2 2 2 2" xfId="6027"/>
    <cellStyle name="20% - Accent3 5 2 2 2 2 2" xfId="6028"/>
    <cellStyle name="20% - Accent3 5 2 2 2 2 3" xfId="6029"/>
    <cellStyle name="20% - Accent3 5 2 2 2 3" xfId="6030"/>
    <cellStyle name="20% - Accent3 5 2 2 2 4" xfId="6031"/>
    <cellStyle name="20% - Accent3 5 2 2 2 5" xfId="6032"/>
    <cellStyle name="20% - Accent3 5 2 2 2 6" xfId="6033"/>
    <cellStyle name="20% - Accent3 5 2 2 3" xfId="6034"/>
    <cellStyle name="20% - Accent3 5 2 2 3 2" xfId="6035"/>
    <cellStyle name="20% - Accent3 5 2 2 3 2 2" xfId="6036"/>
    <cellStyle name="20% - Accent3 5 2 2 3 2 3" xfId="6037"/>
    <cellStyle name="20% - Accent3 5 2 2 3 3" xfId="6038"/>
    <cellStyle name="20% - Accent3 5 2 2 3 4" xfId="6039"/>
    <cellStyle name="20% - Accent3 5 2 2 3 5" xfId="6040"/>
    <cellStyle name="20% - Accent3 5 2 2 3 6" xfId="6041"/>
    <cellStyle name="20% - Accent3 5 2 2 4" xfId="6042"/>
    <cellStyle name="20% - Accent3 5 2 2 4 2" xfId="6043"/>
    <cellStyle name="20% - Accent3 5 2 2 4 3" xfId="6044"/>
    <cellStyle name="20% - Accent3 5 2 2 5" xfId="6045"/>
    <cellStyle name="20% - Accent3 5 2 2 6" xfId="6046"/>
    <cellStyle name="20% - Accent3 5 2 2 7" xfId="6047"/>
    <cellStyle name="20% - Accent3 5 2 2 8" xfId="6048"/>
    <cellStyle name="20% - Accent3 5 2 3" xfId="6049"/>
    <cellStyle name="20% - Accent3 5 2 3 2" xfId="6050"/>
    <cellStyle name="20% - Accent3 5 2 3 2 2" xfId="6051"/>
    <cellStyle name="20% - Accent3 5 2 3 2 2 2" xfId="6052"/>
    <cellStyle name="20% - Accent3 5 2 3 2 2 3" xfId="6053"/>
    <cellStyle name="20% - Accent3 5 2 3 2 3" xfId="6054"/>
    <cellStyle name="20% - Accent3 5 2 3 2 4" xfId="6055"/>
    <cellStyle name="20% - Accent3 5 2 3 2 5" xfId="6056"/>
    <cellStyle name="20% - Accent3 5 2 3 2 6" xfId="6057"/>
    <cellStyle name="20% - Accent3 5 2 3 3" xfId="6058"/>
    <cellStyle name="20% - Accent3 5 2 3 3 2" xfId="6059"/>
    <cellStyle name="20% - Accent3 5 2 3 3 3" xfId="6060"/>
    <cellStyle name="20% - Accent3 5 2 3 4" xfId="6061"/>
    <cellStyle name="20% - Accent3 5 2 3 5" xfId="6062"/>
    <cellStyle name="20% - Accent3 5 2 3 6" xfId="6063"/>
    <cellStyle name="20% - Accent3 5 2 3 7" xfId="6064"/>
    <cellStyle name="20% - Accent3 5 2 4" xfId="6065"/>
    <cellStyle name="20% - Accent3 5 2 4 2" xfId="6066"/>
    <cellStyle name="20% - Accent3 5 2 4 2 2" xfId="6067"/>
    <cellStyle name="20% - Accent3 5 2 4 2 3" xfId="6068"/>
    <cellStyle name="20% - Accent3 5 2 4 3" xfId="6069"/>
    <cellStyle name="20% - Accent3 5 2 4 4" xfId="6070"/>
    <cellStyle name="20% - Accent3 5 2 4 5" xfId="6071"/>
    <cellStyle name="20% - Accent3 5 2 4 6" xfId="6072"/>
    <cellStyle name="20% - Accent3 5 2 5" xfId="6073"/>
    <cellStyle name="20% - Accent3 5 2 5 2" xfId="6074"/>
    <cellStyle name="20% - Accent3 5 2 5 2 2" xfId="6075"/>
    <cellStyle name="20% - Accent3 5 2 5 2 3" xfId="6076"/>
    <cellStyle name="20% - Accent3 5 2 5 3" xfId="6077"/>
    <cellStyle name="20% - Accent3 5 2 5 4" xfId="6078"/>
    <cellStyle name="20% - Accent3 5 2 5 5" xfId="6079"/>
    <cellStyle name="20% - Accent3 5 2 5 6" xfId="6080"/>
    <cellStyle name="20% - Accent3 5 2 6" xfId="6081"/>
    <cellStyle name="20% - Accent3 5 2 6 2" xfId="6082"/>
    <cellStyle name="20% - Accent3 5 2 6 3" xfId="6083"/>
    <cellStyle name="20% - Accent3 5 2 7" xfId="6084"/>
    <cellStyle name="20% - Accent3 5 2 8" xfId="6085"/>
    <cellStyle name="20% - Accent3 5 2 9" xfId="6086"/>
    <cellStyle name="20% - Accent3 5 3" xfId="6087"/>
    <cellStyle name="20% - Accent3 5 3 2" xfId="6088"/>
    <cellStyle name="20% - Accent3 5 3 2 2" xfId="6089"/>
    <cellStyle name="20% - Accent3 5 3 2 2 2" xfId="6090"/>
    <cellStyle name="20% - Accent3 5 3 2 2 2 2" xfId="6091"/>
    <cellStyle name="20% - Accent3 5 3 2 2 2 3" xfId="6092"/>
    <cellStyle name="20% - Accent3 5 3 2 2 3" xfId="6093"/>
    <cellStyle name="20% - Accent3 5 3 2 2 4" xfId="6094"/>
    <cellStyle name="20% - Accent3 5 3 2 2 5" xfId="6095"/>
    <cellStyle name="20% - Accent3 5 3 2 2 6" xfId="6096"/>
    <cellStyle name="20% - Accent3 5 3 2 3" xfId="6097"/>
    <cellStyle name="20% - Accent3 5 3 2 3 2" xfId="6098"/>
    <cellStyle name="20% - Accent3 5 3 2 3 3" xfId="6099"/>
    <cellStyle name="20% - Accent3 5 3 2 4" xfId="6100"/>
    <cellStyle name="20% - Accent3 5 3 2 5" xfId="6101"/>
    <cellStyle name="20% - Accent3 5 3 2 6" xfId="6102"/>
    <cellStyle name="20% - Accent3 5 3 2 7" xfId="6103"/>
    <cellStyle name="20% - Accent3 5 3 3" xfId="6104"/>
    <cellStyle name="20% - Accent3 5 3 3 2" xfId="6105"/>
    <cellStyle name="20% - Accent3 5 3 3 2 2" xfId="6106"/>
    <cellStyle name="20% - Accent3 5 3 3 2 3" xfId="6107"/>
    <cellStyle name="20% - Accent3 5 3 3 3" xfId="6108"/>
    <cellStyle name="20% - Accent3 5 3 3 4" xfId="6109"/>
    <cellStyle name="20% - Accent3 5 3 3 5" xfId="6110"/>
    <cellStyle name="20% - Accent3 5 3 3 6" xfId="6111"/>
    <cellStyle name="20% - Accent3 5 3 4" xfId="6112"/>
    <cellStyle name="20% - Accent3 5 3 4 2" xfId="6113"/>
    <cellStyle name="20% - Accent3 5 3 4 2 2" xfId="6114"/>
    <cellStyle name="20% - Accent3 5 3 4 2 3" xfId="6115"/>
    <cellStyle name="20% - Accent3 5 3 4 3" xfId="6116"/>
    <cellStyle name="20% - Accent3 5 3 4 4" xfId="6117"/>
    <cellStyle name="20% - Accent3 5 3 4 5" xfId="6118"/>
    <cellStyle name="20% - Accent3 5 3 4 6" xfId="6119"/>
    <cellStyle name="20% - Accent3 5 3 5" xfId="6120"/>
    <cellStyle name="20% - Accent3 5 3 5 2" xfId="6121"/>
    <cellStyle name="20% - Accent3 5 3 5 3" xfId="6122"/>
    <cellStyle name="20% - Accent3 5 3 6" xfId="6123"/>
    <cellStyle name="20% - Accent3 5 3 7" xfId="6124"/>
    <cellStyle name="20% - Accent3 5 3 8" xfId="6125"/>
    <cellStyle name="20% - Accent3 5 3 9" xfId="6126"/>
    <cellStyle name="20% - Accent3 5 4" xfId="6127"/>
    <cellStyle name="20% - Accent3 5 4 2" xfId="6128"/>
    <cellStyle name="20% - Accent3 5 4 2 2" xfId="6129"/>
    <cellStyle name="20% - Accent3 5 4 2 2 2" xfId="6130"/>
    <cellStyle name="20% - Accent3 5 4 2 2 3" xfId="6131"/>
    <cellStyle name="20% - Accent3 5 4 2 3" xfId="6132"/>
    <cellStyle name="20% - Accent3 5 4 2 4" xfId="6133"/>
    <cellStyle name="20% - Accent3 5 4 2 5" xfId="6134"/>
    <cellStyle name="20% - Accent3 5 4 2 6" xfId="6135"/>
    <cellStyle name="20% - Accent3 5 4 3" xfId="6136"/>
    <cellStyle name="20% - Accent3 5 4 3 2" xfId="6137"/>
    <cellStyle name="20% - Accent3 5 4 3 3" xfId="6138"/>
    <cellStyle name="20% - Accent3 5 4 4" xfId="6139"/>
    <cellStyle name="20% - Accent3 5 4 5" xfId="6140"/>
    <cellStyle name="20% - Accent3 5 4 6" xfId="6141"/>
    <cellStyle name="20% - Accent3 5 4 7" xfId="6142"/>
    <cellStyle name="20% - Accent3 5 5" xfId="6143"/>
    <cellStyle name="20% - Accent3 5 5 2" xfId="6144"/>
    <cellStyle name="20% - Accent3 5 5 2 2" xfId="6145"/>
    <cellStyle name="20% - Accent3 5 5 2 3" xfId="6146"/>
    <cellStyle name="20% - Accent3 5 5 3" xfId="6147"/>
    <cellStyle name="20% - Accent3 5 5 4" xfId="6148"/>
    <cellStyle name="20% - Accent3 5 5 5" xfId="6149"/>
    <cellStyle name="20% - Accent3 5 5 6" xfId="6150"/>
    <cellStyle name="20% - Accent3 5 6" xfId="6151"/>
    <cellStyle name="20% - Accent3 5 6 2" xfId="6152"/>
    <cellStyle name="20% - Accent3 5 6 2 2" xfId="6153"/>
    <cellStyle name="20% - Accent3 5 6 2 3" xfId="6154"/>
    <cellStyle name="20% - Accent3 5 6 3" xfId="6155"/>
    <cellStyle name="20% - Accent3 5 6 4" xfId="6156"/>
    <cellStyle name="20% - Accent3 5 6 5" xfId="6157"/>
    <cellStyle name="20% - Accent3 5 6 6" xfId="6158"/>
    <cellStyle name="20% - Accent3 5 7" xfId="6159"/>
    <cellStyle name="20% - Accent3 5 7 2" xfId="6160"/>
    <cellStyle name="20% - Accent3 5 7 2 2" xfId="6161"/>
    <cellStyle name="20% - Accent3 5 7 2 3" xfId="6162"/>
    <cellStyle name="20% - Accent3 5 7 3" xfId="6163"/>
    <cellStyle name="20% - Accent3 5 7 4" xfId="6164"/>
    <cellStyle name="20% - Accent3 5 7 5" xfId="6165"/>
    <cellStyle name="20% - Accent3 5 7 6" xfId="6166"/>
    <cellStyle name="20% - Accent3 5 8" xfId="6167"/>
    <cellStyle name="20% - Accent3 5 8 2" xfId="6168"/>
    <cellStyle name="20% - Accent3 5 8 2 2" xfId="6169"/>
    <cellStyle name="20% - Accent3 5 8 2 3" xfId="6170"/>
    <cellStyle name="20% - Accent3 5 8 3" xfId="6171"/>
    <cellStyle name="20% - Accent3 5 8 4" xfId="6172"/>
    <cellStyle name="20% - Accent3 5 8 5" xfId="6173"/>
    <cellStyle name="20% - Accent3 5 8 6" xfId="6174"/>
    <cellStyle name="20% - Accent3 5 9" xfId="6175"/>
    <cellStyle name="20% - Accent3 5 9 2" xfId="6176"/>
    <cellStyle name="20% - Accent3 5 9 3" xfId="6177"/>
    <cellStyle name="20% - Accent3 6" xfId="6178"/>
    <cellStyle name="20% - Accent3 6 10" xfId="6179"/>
    <cellStyle name="20% - Accent3 6 11" xfId="6180"/>
    <cellStyle name="20% - Accent3 6 2" xfId="6181"/>
    <cellStyle name="20% - Accent3 6 2 2" xfId="6182"/>
    <cellStyle name="20% - Accent3 6 2 2 2" xfId="6183"/>
    <cellStyle name="20% - Accent3 6 2 2 2 2" xfId="6184"/>
    <cellStyle name="20% - Accent3 6 2 2 2 3" xfId="6185"/>
    <cellStyle name="20% - Accent3 6 2 2 3" xfId="6186"/>
    <cellStyle name="20% - Accent3 6 2 2 4" xfId="6187"/>
    <cellStyle name="20% - Accent3 6 2 2 5" xfId="6188"/>
    <cellStyle name="20% - Accent3 6 2 2 6" xfId="6189"/>
    <cellStyle name="20% - Accent3 6 2 3" xfId="6190"/>
    <cellStyle name="20% - Accent3 6 2 3 2" xfId="6191"/>
    <cellStyle name="20% - Accent3 6 2 3 2 2" xfId="6192"/>
    <cellStyle name="20% - Accent3 6 2 3 2 3" xfId="6193"/>
    <cellStyle name="20% - Accent3 6 2 3 3" xfId="6194"/>
    <cellStyle name="20% - Accent3 6 2 3 4" xfId="6195"/>
    <cellStyle name="20% - Accent3 6 2 3 5" xfId="6196"/>
    <cellStyle name="20% - Accent3 6 2 3 6" xfId="6197"/>
    <cellStyle name="20% - Accent3 6 2 4" xfId="6198"/>
    <cellStyle name="20% - Accent3 6 2 4 2" xfId="6199"/>
    <cellStyle name="20% - Accent3 6 2 4 3" xfId="6200"/>
    <cellStyle name="20% - Accent3 6 2 5" xfId="6201"/>
    <cellStyle name="20% - Accent3 6 2 6" xfId="6202"/>
    <cellStyle name="20% - Accent3 6 2 7" xfId="6203"/>
    <cellStyle name="20% - Accent3 6 2 8" xfId="6204"/>
    <cellStyle name="20% - Accent3 6 3" xfId="6205"/>
    <cellStyle name="20% - Accent3 6 3 2" xfId="6206"/>
    <cellStyle name="20% - Accent3 6 3 2 2" xfId="6207"/>
    <cellStyle name="20% - Accent3 6 3 2 2 2" xfId="6208"/>
    <cellStyle name="20% - Accent3 6 3 2 2 3" xfId="6209"/>
    <cellStyle name="20% - Accent3 6 3 2 3" xfId="6210"/>
    <cellStyle name="20% - Accent3 6 3 2 4" xfId="6211"/>
    <cellStyle name="20% - Accent3 6 3 2 5" xfId="6212"/>
    <cellStyle name="20% - Accent3 6 3 2 6" xfId="6213"/>
    <cellStyle name="20% - Accent3 6 3 3" xfId="6214"/>
    <cellStyle name="20% - Accent3 6 3 3 2" xfId="6215"/>
    <cellStyle name="20% - Accent3 6 3 3 3" xfId="6216"/>
    <cellStyle name="20% - Accent3 6 3 4" xfId="6217"/>
    <cellStyle name="20% - Accent3 6 3 5" xfId="6218"/>
    <cellStyle name="20% - Accent3 6 3 6" xfId="6219"/>
    <cellStyle name="20% - Accent3 6 3 7" xfId="6220"/>
    <cellStyle name="20% - Accent3 6 4" xfId="6221"/>
    <cellStyle name="20% - Accent3 6 4 2" xfId="6222"/>
    <cellStyle name="20% - Accent3 6 4 2 2" xfId="6223"/>
    <cellStyle name="20% - Accent3 6 4 2 3" xfId="6224"/>
    <cellStyle name="20% - Accent3 6 4 3" xfId="6225"/>
    <cellStyle name="20% - Accent3 6 4 4" xfId="6226"/>
    <cellStyle name="20% - Accent3 6 4 5" xfId="6227"/>
    <cellStyle name="20% - Accent3 6 4 6" xfId="6228"/>
    <cellStyle name="20% - Accent3 6 5" xfId="6229"/>
    <cellStyle name="20% - Accent3 6 5 2" xfId="6230"/>
    <cellStyle name="20% - Accent3 6 5 2 2" xfId="6231"/>
    <cellStyle name="20% - Accent3 6 5 2 3" xfId="6232"/>
    <cellStyle name="20% - Accent3 6 5 3" xfId="6233"/>
    <cellStyle name="20% - Accent3 6 5 4" xfId="6234"/>
    <cellStyle name="20% - Accent3 6 5 5" xfId="6235"/>
    <cellStyle name="20% - Accent3 6 5 6" xfId="6236"/>
    <cellStyle name="20% - Accent3 6 6" xfId="6237"/>
    <cellStyle name="20% - Accent3 6 6 2" xfId="6238"/>
    <cellStyle name="20% - Accent3 6 6 2 2" xfId="6239"/>
    <cellStyle name="20% - Accent3 6 6 2 3" xfId="6240"/>
    <cellStyle name="20% - Accent3 6 6 3" xfId="6241"/>
    <cellStyle name="20% - Accent3 6 6 4" xfId="6242"/>
    <cellStyle name="20% - Accent3 6 6 5" xfId="6243"/>
    <cellStyle name="20% - Accent3 6 6 6" xfId="6244"/>
    <cellStyle name="20% - Accent3 6 7" xfId="6245"/>
    <cellStyle name="20% - Accent3 6 7 2" xfId="6246"/>
    <cellStyle name="20% - Accent3 6 7 3" xfId="6247"/>
    <cellStyle name="20% - Accent3 6 8" xfId="6248"/>
    <cellStyle name="20% - Accent3 6 9" xfId="6249"/>
    <cellStyle name="20% - Accent3 7" xfId="6250"/>
    <cellStyle name="20% - Accent3 7 2" xfId="6251"/>
    <cellStyle name="20% - Accent3 7 2 2" xfId="6252"/>
    <cellStyle name="20% - Accent3 7 2 3" xfId="6253"/>
    <cellStyle name="20% - Accent3 7 3" xfId="6254"/>
    <cellStyle name="20% - Accent3 7 4" xfId="6255"/>
    <cellStyle name="20% - Accent3 7 5" xfId="6256"/>
    <cellStyle name="20% - Accent3 7 6" xfId="6257"/>
    <cellStyle name="20% - Accent3 8" xfId="6258"/>
    <cellStyle name="20% - Accent3 8 2" xfId="6259"/>
    <cellStyle name="20% - Accent3 8 2 2" xfId="6260"/>
    <cellStyle name="20% - Accent3 8 2 3" xfId="6261"/>
    <cellStyle name="20% - Accent3 8 3" xfId="6262"/>
    <cellStyle name="20% - Accent3 8 4" xfId="6263"/>
    <cellStyle name="20% - Accent3 8 5" xfId="6264"/>
    <cellStyle name="20% - Accent3 8 6" xfId="6265"/>
    <cellStyle name="20% - Accent3 9" xfId="6266"/>
    <cellStyle name="20% - Accent3 9 2" xfId="6267"/>
    <cellStyle name="20% - Accent3 9 2 2" xfId="6268"/>
    <cellStyle name="20% - Accent3 9 2 3" xfId="6269"/>
    <cellStyle name="20% - Accent3 9 3" xfId="6270"/>
    <cellStyle name="20% - Accent3 9 4" xfId="6271"/>
    <cellStyle name="20% - Accent3 9 5" xfId="6272"/>
    <cellStyle name="20% - Accent3 9 6" xfId="6273"/>
    <cellStyle name="20% - Accent4" xfId="33" builtinId="42" customBuiltin="1"/>
    <cellStyle name="20% - Accent4 10" xfId="6274"/>
    <cellStyle name="20% - Accent4 10 2" xfId="6275"/>
    <cellStyle name="20% - Accent4 10 2 2" xfId="6276"/>
    <cellStyle name="20% - Accent4 10 2 3" xfId="6277"/>
    <cellStyle name="20% - Accent4 10 3" xfId="6278"/>
    <cellStyle name="20% - Accent4 10 4" xfId="6279"/>
    <cellStyle name="20% - Accent4 10 5" xfId="6280"/>
    <cellStyle name="20% - Accent4 10 6" xfId="6281"/>
    <cellStyle name="20% - Accent4 11" xfId="6282"/>
    <cellStyle name="20% - Accent4 11 2" xfId="6283"/>
    <cellStyle name="20% - Accent4 11 2 2" xfId="6284"/>
    <cellStyle name="20% - Accent4 11 2 3" xfId="6285"/>
    <cellStyle name="20% - Accent4 11 3" xfId="6286"/>
    <cellStyle name="20% - Accent4 11 4" xfId="6287"/>
    <cellStyle name="20% - Accent4 11 5" xfId="6288"/>
    <cellStyle name="20% - Accent4 11 6" xfId="6289"/>
    <cellStyle name="20% - Accent4 12" xfId="6290"/>
    <cellStyle name="20% - Accent4 12 2" xfId="6291"/>
    <cellStyle name="20% - Accent4 12 2 2" xfId="6292"/>
    <cellStyle name="20% - Accent4 12 2 3" xfId="6293"/>
    <cellStyle name="20% - Accent4 12 3" xfId="6294"/>
    <cellStyle name="20% - Accent4 12 4" xfId="6295"/>
    <cellStyle name="20% - Accent4 12 5" xfId="6296"/>
    <cellStyle name="20% - Accent4 12 6" xfId="6297"/>
    <cellStyle name="20% - Accent4 13" xfId="6298"/>
    <cellStyle name="20% - Accent4 13 2" xfId="6299"/>
    <cellStyle name="20% - Accent4 13 3" xfId="6300"/>
    <cellStyle name="20% - Accent4 14" xfId="6301"/>
    <cellStyle name="20% - Accent4 15" xfId="6302"/>
    <cellStyle name="20% - Accent4 16" xfId="6303"/>
    <cellStyle name="20% - Accent4 17" xfId="6304"/>
    <cellStyle name="20% - Accent4 18" xfId="6305"/>
    <cellStyle name="20% - Accent4 2" xfId="55"/>
    <cellStyle name="20% - Accent4 2 2" xfId="288"/>
    <cellStyle name="20% - Accent4 2 3" xfId="289"/>
    <cellStyle name="20% - Accent4 3" xfId="290"/>
    <cellStyle name="20% - Accent4 3 10" xfId="6306"/>
    <cellStyle name="20% - Accent4 3 10 2" xfId="6307"/>
    <cellStyle name="20% - Accent4 3 10 2 2" xfId="6308"/>
    <cellStyle name="20% - Accent4 3 10 2 3" xfId="6309"/>
    <cellStyle name="20% - Accent4 3 10 3" xfId="6310"/>
    <cellStyle name="20% - Accent4 3 10 4" xfId="6311"/>
    <cellStyle name="20% - Accent4 3 10 5" xfId="6312"/>
    <cellStyle name="20% - Accent4 3 10 6" xfId="6313"/>
    <cellStyle name="20% - Accent4 3 11" xfId="6314"/>
    <cellStyle name="20% - Accent4 3 11 2" xfId="6315"/>
    <cellStyle name="20% - Accent4 3 11 2 2" xfId="6316"/>
    <cellStyle name="20% - Accent4 3 11 2 3" xfId="6317"/>
    <cellStyle name="20% - Accent4 3 11 3" xfId="6318"/>
    <cellStyle name="20% - Accent4 3 11 4" xfId="6319"/>
    <cellStyle name="20% - Accent4 3 11 5" xfId="6320"/>
    <cellStyle name="20% - Accent4 3 11 6" xfId="6321"/>
    <cellStyle name="20% - Accent4 3 12" xfId="6322"/>
    <cellStyle name="20% - Accent4 3 12 2" xfId="6323"/>
    <cellStyle name="20% - Accent4 3 12 3" xfId="6324"/>
    <cellStyle name="20% - Accent4 3 13" xfId="6325"/>
    <cellStyle name="20% - Accent4 3 14" xfId="6326"/>
    <cellStyle name="20% - Accent4 3 15" xfId="6327"/>
    <cellStyle name="20% - Accent4 3 16" xfId="6328"/>
    <cellStyle name="20% - Accent4 3 2" xfId="6329"/>
    <cellStyle name="20% - Accent4 3 2 10" xfId="6330"/>
    <cellStyle name="20% - Accent4 3 2 10 2" xfId="6331"/>
    <cellStyle name="20% - Accent4 3 2 10 3" xfId="6332"/>
    <cellStyle name="20% - Accent4 3 2 11" xfId="6333"/>
    <cellStyle name="20% - Accent4 3 2 12" xfId="6334"/>
    <cellStyle name="20% - Accent4 3 2 13" xfId="6335"/>
    <cellStyle name="20% - Accent4 3 2 14" xfId="6336"/>
    <cellStyle name="20% - Accent4 3 2 2" xfId="6337"/>
    <cellStyle name="20% - Accent4 3 2 2 10" xfId="6338"/>
    <cellStyle name="20% - Accent4 3 2 2 11" xfId="6339"/>
    <cellStyle name="20% - Accent4 3 2 2 12" xfId="6340"/>
    <cellStyle name="20% - Accent4 3 2 2 13" xfId="6341"/>
    <cellStyle name="20% - Accent4 3 2 2 2" xfId="6342"/>
    <cellStyle name="20% - Accent4 3 2 2 2 10" xfId="6343"/>
    <cellStyle name="20% - Accent4 3 2 2 2 2" xfId="6344"/>
    <cellStyle name="20% - Accent4 3 2 2 2 2 2" xfId="6345"/>
    <cellStyle name="20% - Accent4 3 2 2 2 2 2 2" xfId="6346"/>
    <cellStyle name="20% - Accent4 3 2 2 2 2 2 2 2" xfId="6347"/>
    <cellStyle name="20% - Accent4 3 2 2 2 2 2 2 3" xfId="6348"/>
    <cellStyle name="20% - Accent4 3 2 2 2 2 2 3" xfId="6349"/>
    <cellStyle name="20% - Accent4 3 2 2 2 2 2 4" xfId="6350"/>
    <cellStyle name="20% - Accent4 3 2 2 2 2 2 5" xfId="6351"/>
    <cellStyle name="20% - Accent4 3 2 2 2 2 2 6" xfId="6352"/>
    <cellStyle name="20% - Accent4 3 2 2 2 2 3" xfId="6353"/>
    <cellStyle name="20% - Accent4 3 2 2 2 2 3 2" xfId="6354"/>
    <cellStyle name="20% - Accent4 3 2 2 2 2 3 2 2" xfId="6355"/>
    <cellStyle name="20% - Accent4 3 2 2 2 2 3 2 3" xfId="6356"/>
    <cellStyle name="20% - Accent4 3 2 2 2 2 3 3" xfId="6357"/>
    <cellStyle name="20% - Accent4 3 2 2 2 2 3 4" xfId="6358"/>
    <cellStyle name="20% - Accent4 3 2 2 2 2 3 5" xfId="6359"/>
    <cellStyle name="20% - Accent4 3 2 2 2 2 3 6" xfId="6360"/>
    <cellStyle name="20% - Accent4 3 2 2 2 2 4" xfId="6361"/>
    <cellStyle name="20% - Accent4 3 2 2 2 2 4 2" xfId="6362"/>
    <cellStyle name="20% - Accent4 3 2 2 2 2 4 3" xfId="6363"/>
    <cellStyle name="20% - Accent4 3 2 2 2 2 5" xfId="6364"/>
    <cellStyle name="20% - Accent4 3 2 2 2 2 6" xfId="6365"/>
    <cellStyle name="20% - Accent4 3 2 2 2 2 7" xfId="6366"/>
    <cellStyle name="20% - Accent4 3 2 2 2 2 8" xfId="6367"/>
    <cellStyle name="20% - Accent4 3 2 2 2 3" xfId="6368"/>
    <cellStyle name="20% - Accent4 3 2 2 2 3 2" xfId="6369"/>
    <cellStyle name="20% - Accent4 3 2 2 2 3 2 2" xfId="6370"/>
    <cellStyle name="20% - Accent4 3 2 2 2 3 2 2 2" xfId="6371"/>
    <cellStyle name="20% - Accent4 3 2 2 2 3 2 2 3" xfId="6372"/>
    <cellStyle name="20% - Accent4 3 2 2 2 3 2 3" xfId="6373"/>
    <cellStyle name="20% - Accent4 3 2 2 2 3 2 4" xfId="6374"/>
    <cellStyle name="20% - Accent4 3 2 2 2 3 2 5" xfId="6375"/>
    <cellStyle name="20% - Accent4 3 2 2 2 3 2 6" xfId="6376"/>
    <cellStyle name="20% - Accent4 3 2 2 2 3 3" xfId="6377"/>
    <cellStyle name="20% - Accent4 3 2 2 2 3 3 2" xfId="6378"/>
    <cellStyle name="20% - Accent4 3 2 2 2 3 3 3" xfId="6379"/>
    <cellStyle name="20% - Accent4 3 2 2 2 3 4" xfId="6380"/>
    <cellStyle name="20% - Accent4 3 2 2 2 3 5" xfId="6381"/>
    <cellStyle name="20% - Accent4 3 2 2 2 3 6" xfId="6382"/>
    <cellStyle name="20% - Accent4 3 2 2 2 3 7" xfId="6383"/>
    <cellStyle name="20% - Accent4 3 2 2 2 4" xfId="6384"/>
    <cellStyle name="20% - Accent4 3 2 2 2 4 2" xfId="6385"/>
    <cellStyle name="20% - Accent4 3 2 2 2 4 2 2" xfId="6386"/>
    <cellStyle name="20% - Accent4 3 2 2 2 4 2 3" xfId="6387"/>
    <cellStyle name="20% - Accent4 3 2 2 2 4 3" xfId="6388"/>
    <cellStyle name="20% - Accent4 3 2 2 2 4 4" xfId="6389"/>
    <cellStyle name="20% - Accent4 3 2 2 2 4 5" xfId="6390"/>
    <cellStyle name="20% - Accent4 3 2 2 2 4 6" xfId="6391"/>
    <cellStyle name="20% - Accent4 3 2 2 2 5" xfId="6392"/>
    <cellStyle name="20% - Accent4 3 2 2 2 5 2" xfId="6393"/>
    <cellStyle name="20% - Accent4 3 2 2 2 5 2 2" xfId="6394"/>
    <cellStyle name="20% - Accent4 3 2 2 2 5 2 3" xfId="6395"/>
    <cellStyle name="20% - Accent4 3 2 2 2 5 3" xfId="6396"/>
    <cellStyle name="20% - Accent4 3 2 2 2 5 4" xfId="6397"/>
    <cellStyle name="20% - Accent4 3 2 2 2 5 5" xfId="6398"/>
    <cellStyle name="20% - Accent4 3 2 2 2 5 6" xfId="6399"/>
    <cellStyle name="20% - Accent4 3 2 2 2 6" xfId="6400"/>
    <cellStyle name="20% - Accent4 3 2 2 2 6 2" xfId="6401"/>
    <cellStyle name="20% - Accent4 3 2 2 2 6 3" xfId="6402"/>
    <cellStyle name="20% - Accent4 3 2 2 2 7" xfId="6403"/>
    <cellStyle name="20% - Accent4 3 2 2 2 8" xfId="6404"/>
    <cellStyle name="20% - Accent4 3 2 2 2 9" xfId="6405"/>
    <cellStyle name="20% - Accent4 3 2 2 3" xfId="6406"/>
    <cellStyle name="20% - Accent4 3 2 2 3 2" xfId="6407"/>
    <cellStyle name="20% - Accent4 3 2 2 3 2 2" xfId="6408"/>
    <cellStyle name="20% - Accent4 3 2 2 3 2 2 2" xfId="6409"/>
    <cellStyle name="20% - Accent4 3 2 2 3 2 2 2 2" xfId="6410"/>
    <cellStyle name="20% - Accent4 3 2 2 3 2 2 2 3" xfId="6411"/>
    <cellStyle name="20% - Accent4 3 2 2 3 2 2 3" xfId="6412"/>
    <cellStyle name="20% - Accent4 3 2 2 3 2 2 4" xfId="6413"/>
    <cellStyle name="20% - Accent4 3 2 2 3 2 2 5" xfId="6414"/>
    <cellStyle name="20% - Accent4 3 2 2 3 2 2 6" xfId="6415"/>
    <cellStyle name="20% - Accent4 3 2 2 3 2 3" xfId="6416"/>
    <cellStyle name="20% - Accent4 3 2 2 3 2 3 2" xfId="6417"/>
    <cellStyle name="20% - Accent4 3 2 2 3 2 3 3" xfId="6418"/>
    <cellStyle name="20% - Accent4 3 2 2 3 2 4" xfId="6419"/>
    <cellStyle name="20% - Accent4 3 2 2 3 2 5" xfId="6420"/>
    <cellStyle name="20% - Accent4 3 2 2 3 2 6" xfId="6421"/>
    <cellStyle name="20% - Accent4 3 2 2 3 2 7" xfId="6422"/>
    <cellStyle name="20% - Accent4 3 2 2 3 3" xfId="6423"/>
    <cellStyle name="20% - Accent4 3 2 2 3 3 2" xfId="6424"/>
    <cellStyle name="20% - Accent4 3 2 2 3 3 2 2" xfId="6425"/>
    <cellStyle name="20% - Accent4 3 2 2 3 3 2 3" xfId="6426"/>
    <cellStyle name="20% - Accent4 3 2 2 3 3 3" xfId="6427"/>
    <cellStyle name="20% - Accent4 3 2 2 3 3 4" xfId="6428"/>
    <cellStyle name="20% - Accent4 3 2 2 3 3 5" xfId="6429"/>
    <cellStyle name="20% - Accent4 3 2 2 3 3 6" xfId="6430"/>
    <cellStyle name="20% - Accent4 3 2 2 3 4" xfId="6431"/>
    <cellStyle name="20% - Accent4 3 2 2 3 4 2" xfId="6432"/>
    <cellStyle name="20% - Accent4 3 2 2 3 4 2 2" xfId="6433"/>
    <cellStyle name="20% - Accent4 3 2 2 3 4 2 3" xfId="6434"/>
    <cellStyle name="20% - Accent4 3 2 2 3 4 3" xfId="6435"/>
    <cellStyle name="20% - Accent4 3 2 2 3 4 4" xfId="6436"/>
    <cellStyle name="20% - Accent4 3 2 2 3 4 5" xfId="6437"/>
    <cellStyle name="20% - Accent4 3 2 2 3 4 6" xfId="6438"/>
    <cellStyle name="20% - Accent4 3 2 2 3 5" xfId="6439"/>
    <cellStyle name="20% - Accent4 3 2 2 3 5 2" xfId="6440"/>
    <cellStyle name="20% - Accent4 3 2 2 3 5 3" xfId="6441"/>
    <cellStyle name="20% - Accent4 3 2 2 3 6" xfId="6442"/>
    <cellStyle name="20% - Accent4 3 2 2 3 7" xfId="6443"/>
    <cellStyle name="20% - Accent4 3 2 2 3 8" xfId="6444"/>
    <cellStyle name="20% - Accent4 3 2 2 3 9" xfId="6445"/>
    <cellStyle name="20% - Accent4 3 2 2 4" xfId="6446"/>
    <cellStyle name="20% - Accent4 3 2 2 4 2" xfId="6447"/>
    <cellStyle name="20% - Accent4 3 2 2 4 2 2" xfId="6448"/>
    <cellStyle name="20% - Accent4 3 2 2 4 2 2 2" xfId="6449"/>
    <cellStyle name="20% - Accent4 3 2 2 4 2 2 3" xfId="6450"/>
    <cellStyle name="20% - Accent4 3 2 2 4 2 3" xfId="6451"/>
    <cellStyle name="20% - Accent4 3 2 2 4 2 4" xfId="6452"/>
    <cellStyle name="20% - Accent4 3 2 2 4 2 5" xfId="6453"/>
    <cellStyle name="20% - Accent4 3 2 2 4 2 6" xfId="6454"/>
    <cellStyle name="20% - Accent4 3 2 2 4 3" xfId="6455"/>
    <cellStyle name="20% - Accent4 3 2 2 4 3 2" xfId="6456"/>
    <cellStyle name="20% - Accent4 3 2 2 4 3 3" xfId="6457"/>
    <cellStyle name="20% - Accent4 3 2 2 4 4" xfId="6458"/>
    <cellStyle name="20% - Accent4 3 2 2 4 5" xfId="6459"/>
    <cellStyle name="20% - Accent4 3 2 2 4 6" xfId="6460"/>
    <cellStyle name="20% - Accent4 3 2 2 4 7" xfId="6461"/>
    <cellStyle name="20% - Accent4 3 2 2 5" xfId="6462"/>
    <cellStyle name="20% - Accent4 3 2 2 5 2" xfId="6463"/>
    <cellStyle name="20% - Accent4 3 2 2 5 2 2" xfId="6464"/>
    <cellStyle name="20% - Accent4 3 2 2 5 2 3" xfId="6465"/>
    <cellStyle name="20% - Accent4 3 2 2 5 3" xfId="6466"/>
    <cellStyle name="20% - Accent4 3 2 2 5 4" xfId="6467"/>
    <cellStyle name="20% - Accent4 3 2 2 5 5" xfId="6468"/>
    <cellStyle name="20% - Accent4 3 2 2 5 6" xfId="6469"/>
    <cellStyle name="20% - Accent4 3 2 2 6" xfId="6470"/>
    <cellStyle name="20% - Accent4 3 2 2 6 2" xfId="6471"/>
    <cellStyle name="20% - Accent4 3 2 2 6 2 2" xfId="6472"/>
    <cellStyle name="20% - Accent4 3 2 2 6 2 3" xfId="6473"/>
    <cellStyle name="20% - Accent4 3 2 2 6 3" xfId="6474"/>
    <cellStyle name="20% - Accent4 3 2 2 6 4" xfId="6475"/>
    <cellStyle name="20% - Accent4 3 2 2 6 5" xfId="6476"/>
    <cellStyle name="20% - Accent4 3 2 2 6 6" xfId="6477"/>
    <cellStyle name="20% - Accent4 3 2 2 7" xfId="6478"/>
    <cellStyle name="20% - Accent4 3 2 2 7 2" xfId="6479"/>
    <cellStyle name="20% - Accent4 3 2 2 7 2 2" xfId="6480"/>
    <cellStyle name="20% - Accent4 3 2 2 7 2 3" xfId="6481"/>
    <cellStyle name="20% - Accent4 3 2 2 7 3" xfId="6482"/>
    <cellStyle name="20% - Accent4 3 2 2 7 4" xfId="6483"/>
    <cellStyle name="20% - Accent4 3 2 2 7 5" xfId="6484"/>
    <cellStyle name="20% - Accent4 3 2 2 7 6" xfId="6485"/>
    <cellStyle name="20% - Accent4 3 2 2 8" xfId="6486"/>
    <cellStyle name="20% - Accent4 3 2 2 8 2" xfId="6487"/>
    <cellStyle name="20% - Accent4 3 2 2 8 2 2" xfId="6488"/>
    <cellStyle name="20% - Accent4 3 2 2 8 2 3" xfId="6489"/>
    <cellStyle name="20% - Accent4 3 2 2 8 3" xfId="6490"/>
    <cellStyle name="20% - Accent4 3 2 2 8 4" xfId="6491"/>
    <cellStyle name="20% - Accent4 3 2 2 8 5" xfId="6492"/>
    <cellStyle name="20% - Accent4 3 2 2 8 6" xfId="6493"/>
    <cellStyle name="20% - Accent4 3 2 2 9" xfId="6494"/>
    <cellStyle name="20% - Accent4 3 2 2 9 2" xfId="6495"/>
    <cellStyle name="20% - Accent4 3 2 2 9 3" xfId="6496"/>
    <cellStyle name="20% - Accent4 3 2 3" xfId="6497"/>
    <cellStyle name="20% - Accent4 3 2 3 10" xfId="6498"/>
    <cellStyle name="20% - Accent4 3 2 3 2" xfId="6499"/>
    <cellStyle name="20% - Accent4 3 2 3 2 2" xfId="6500"/>
    <cellStyle name="20% - Accent4 3 2 3 2 2 2" xfId="6501"/>
    <cellStyle name="20% - Accent4 3 2 3 2 2 2 2" xfId="6502"/>
    <cellStyle name="20% - Accent4 3 2 3 2 2 2 3" xfId="6503"/>
    <cellStyle name="20% - Accent4 3 2 3 2 2 3" xfId="6504"/>
    <cellStyle name="20% - Accent4 3 2 3 2 2 4" xfId="6505"/>
    <cellStyle name="20% - Accent4 3 2 3 2 2 5" xfId="6506"/>
    <cellStyle name="20% - Accent4 3 2 3 2 2 6" xfId="6507"/>
    <cellStyle name="20% - Accent4 3 2 3 2 3" xfId="6508"/>
    <cellStyle name="20% - Accent4 3 2 3 2 3 2" xfId="6509"/>
    <cellStyle name="20% - Accent4 3 2 3 2 3 2 2" xfId="6510"/>
    <cellStyle name="20% - Accent4 3 2 3 2 3 2 3" xfId="6511"/>
    <cellStyle name="20% - Accent4 3 2 3 2 3 3" xfId="6512"/>
    <cellStyle name="20% - Accent4 3 2 3 2 3 4" xfId="6513"/>
    <cellStyle name="20% - Accent4 3 2 3 2 3 5" xfId="6514"/>
    <cellStyle name="20% - Accent4 3 2 3 2 3 6" xfId="6515"/>
    <cellStyle name="20% - Accent4 3 2 3 2 4" xfId="6516"/>
    <cellStyle name="20% - Accent4 3 2 3 2 4 2" xfId="6517"/>
    <cellStyle name="20% - Accent4 3 2 3 2 4 3" xfId="6518"/>
    <cellStyle name="20% - Accent4 3 2 3 2 5" xfId="6519"/>
    <cellStyle name="20% - Accent4 3 2 3 2 6" xfId="6520"/>
    <cellStyle name="20% - Accent4 3 2 3 2 7" xfId="6521"/>
    <cellStyle name="20% - Accent4 3 2 3 2 8" xfId="6522"/>
    <cellStyle name="20% - Accent4 3 2 3 3" xfId="6523"/>
    <cellStyle name="20% - Accent4 3 2 3 3 2" xfId="6524"/>
    <cellStyle name="20% - Accent4 3 2 3 3 2 2" xfId="6525"/>
    <cellStyle name="20% - Accent4 3 2 3 3 2 2 2" xfId="6526"/>
    <cellStyle name="20% - Accent4 3 2 3 3 2 2 3" xfId="6527"/>
    <cellStyle name="20% - Accent4 3 2 3 3 2 3" xfId="6528"/>
    <cellStyle name="20% - Accent4 3 2 3 3 2 4" xfId="6529"/>
    <cellStyle name="20% - Accent4 3 2 3 3 2 5" xfId="6530"/>
    <cellStyle name="20% - Accent4 3 2 3 3 2 6" xfId="6531"/>
    <cellStyle name="20% - Accent4 3 2 3 3 3" xfId="6532"/>
    <cellStyle name="20% - Accent4 3 2 3 3 3 2" xfId="6533"/>
    <cellStyle name="20% - Accent4 3 2 3 3 3 3" xfId="6534"/>
    <cellStyle name="20% - Accent4 3 2 3 3 4" xfId="6535"/>
    <cellStyle name="20% - Accent4 3 2 3 3 5" xfId="6536"/>
    <cellStyle name="20% - Accent4 3 2 3 3 6" xfId="6537"/>
    <cellStyle name="20% - Accent4 3 2 3 3 7" xfId="6538"/>
    <cellStyle name="20% - Accent4 3 2 3 4" xfId="6539"/>
    <cellStyle name="20% - Accent4 3 2 3 4 2" xfId="6540"/>
    <cellStyle name="20% - Accent4 3 2 3 4 2 2" xfId="6541"/>
    <cellStyle name="20% - Accent4 3 2 3 4 2 3" xfId="6542"/>
    <cellStyle name="20% - Accent4 3 2 3 4 3" xfId="6543"/>
    <cellStyle name="20% - Accent4 3 2 3 4 4" xfId="6544"/>
    <cellStyle name="20% - Accent4 3 2 3 4 5" xfId="6545"/>
    <cellStyle name="20% - Accent4 3 2 3 4 6" xfId="6546"/>
    <cellStyle name="20% - Accent4 3 2 3 5" xfId="6547"/>
    <cellStyle name="20% - Accent4 3 2 3 5 2" xfId="6548"/>
    <cellStyle name="20% - Accent4 3 2 3 5 2 2" xfId="6549"/>
    <cellStyle name="20% - Accent4 3 2 3 5 2 3" xfId="6550"/>
    <cellStyle name="20% - Accent4 3 2 3 5 3" xfId="6551"/>
    <cellStyle name="20% - Accent4 3 2 3 5 4" xfId="6552"/>
    <cellStyle name="20% - Accent4 3 2 3 5 5" xfId="6553"/>
    <cellStyle name="20% - Accent4 3 2 3 5 6" xfId="6554"/>
    <cellStyle name="20% - Accent4 3 2 3 6" xfId="6555"/>
    <cellStyle name="20% - Accent4 3 2 3 6 2" xfId="6556"/>
    <cellStyle name="20% - Accent4 3 2 3 6 3" xfId="6557"/>
    <cellStyle name="20% - Accent4 3 2 3 7" xfId="6558"/>
    <cellStyle name="20% - Accent4 3 2 3 8" xfId="6559"/>
    <cellStyle name="20% - Accent4 3 2 3 9" xfId="6560"/>
    <cellStyle name="20% - Accent4 3 2 4" xfId="6561"/>
    <cellStyle name="20% - Accent4 3 2 4 2" xfId="6562"/>
    <cellStyle name="20% - Accent4 3 2 4 2 2" xfId="6563"/>
    <cellStyle name="20% - Accent4 3 2 4 2 2 2" xfId="6564"/>
    <cellStyle name="20% - Accent4 3 2 4 2 2 2 2" xfId="6565"/>
    <cellStyle name="20% - Accent4 3 2 4 2 2 2 3" xfId="6566"/>
    <cellStyle name="20% - Accent4 3 2 4 2 2 3" xfId="6567"/>
    <cellStyle name="20% - Accent4 3 2 4 2 2 4" xfId="6568"/>
    <cellStyle name="20% - Accent4 3 2 4 2 2 5" xfId="6569"/>
    <cellStyle name="20% - Accent4 3 2 4 2 2 6" xfId="6570"/>
    <cellStyle name="20% - Accent4 3 2 4 2 3" xfId="6571"/>
    <cellStyle name="20% - Accent4 3 2 4 2 3 2" xfId="6572"/>
    <cellStyle name="20% - Accent4 3 2 4 2 3 3" xfId="6573"/>
    <cellStyle name="20% - Accent4 3 2 4 2 4" xfId="6574"/>
    <cellStyle name="20% - Accent4 3 2 4 2 5" xfId="6575"/>
    <cellStyle name="20% - Accent4 3 2 4 2 6" xfId="6576"/>
    <cellStyle name="20% - Accent4 3 2 4 2 7" xfId="6577"/>
    <cellStyle name="20% - Accent4 3 2 4 3" xfId="6578"/>
    <cellStyle name="20% - Accent4 3 2 4 3 2" xfId="6579"/>
    <cellStyle name="20% - Accent4 3 2 4 3 2 2" xfId="6580"/>
    <cellStyle name="20% - Accent4 3 2 4 3 2 3" xfId="6581"/>
    <cellStyle name="20% - Accent4 3 2 4 3 3" xfId="6582"/>
    <cellStyle name="20% - Accent4 3 2 4 3 4" xfId="6583"/>
    <cellStyle name="20% - Accent4 3 2 4 3 5" xfId="6584"/>
    <cellStyle name="20% - Accent4 3 2 4 3 6" xfId="6585"/>
    <cellStyle name="20% - Accent4 3 2 4 4" xfId="6586"/>
    <cellStyle name="20% - Accent4 3 2 4 4 2" xfId="6587"/>
    <cellStyle name="20% - Accent4 3 2 4 4 2 2" xfId="6588"/>
    <cellStyle name="20% - Accent4 3 2 4 4 2 3" xfId="6589"/>
    <cellStyle name="20% - Accent4 3 2 4 4 3" xfId="6590"/>
    <cellStyle name="20% - Accent4 3 2 4 4 4" xfId="6591"/>
    <cellStyle name="20% - Accent4 3 2 4 4 5" xfId="6592"/>
    <cellStyle name="20% - Accent4 3 2 4 4 6" xfId="6593"/>
    <cellStyle name="20% - Accent4 3 2 4 5" xfId="6594"/>
    <cellStyle name="20% - Accent4 3 2 4 5 2" xfId="6595"/>
    <cellStyle name="20% - Accent4 3 2 4 5 3" xfId="6596"/>
    <cellStyle name="20% - Accent4 3 2 4 6" xfId="6597"/>
    <cellStyle name="20% - Accent4 3 2 4 7" xfId="6598"/>
    <cellStyle name="20% - Accent4 3 2 4 8" xfId="6599"/>
    <cellStyle name="20% - Accent4 3 2 4 9" xfId="6600"/>
    <cellStyle name="20% - Accent4 3 2 5" xfId="6601"/>
    <cellStyle name="20% - Accent4 3 2 5 2" xfId="6602"/>
    <cellStyle name="20% - Accent4 3 2 5 2 2" xfId="6603"/>
    <cellStyle name="20% - Accent4 3 2 5 2 2 2" xfId="6604"/>
    <cellStyle name="20% - Accent4 3 2 5 2 2 3" xfId="6605"/>
    <cellStyle name="20% - Accent4 3 2 5 2 3" xfId="6606"/>
    <cellStyle name="20% - Accent4 3 2 5 2 4" xfId="6607"/>
    <cellStyle name="20% - Accent4 3 2 5 2 5" xfId="6608"/>
    <cellStyle name="20% - Accent4 3 2 5 2 6" xfId="6609"/>
    <cellStyle name="20% - Accent4 3 2 5 3" xfId="6610"/>
    <cellStyle name="20% - Accent4 3 2 5 3 2" xfId="6611"/>
    <cellStyle name="20% - Accent4 3 2 5 3 3" xfId="6612"/>
    <cellStyle name="20% - Accent4 3 2 5 4" xfId="6613"/>
    <cellStyle name="20% - Accent4 3 2 5 5" xfId="6614"/>
    <cellStyle name="20% - Accent4 3 2 5 6" xfId="6615"/>
    <cellStyle name="20% - Accent4 3 2 5 7" xfId="6616"/>
    <cellStyle name="20% - Accent4 3 2 6" xfId="6617"/>
    <cellStyle name="20% - Accent4 3 2 6 2" xfId="6618"/>
    <cellStyle name="20% - Accent4 3 2 6 2 2" xfId="6619"/>
    <cellStyle name="20% - Accent4 3 2 6 2 3" xfId="6620"/>
    <cellStyle name="20% - Accent4 3 2 6 3" xfId="6621"/>
    <cellStyle name="20% - Accent4 3 2 6 4" xfId="6622"/>
    <cellStyle name="20% - Accent4 3 2 6 5" xfId="6623"/>
    <cellStyle name="20% - Accent4 3 2 6 6" xfId="6624"/>
    <cellStyle name="20% - Accent4 3 2 7" xfId="6625"/>
    <cellStyle name="20% - Accent4 3 2 7 2" xfId="6626"/>
    <cellStyle name="20% - Accent4 3 2 7 2 2" xfId="6627"/>
    <cellStyle name="20% - Accent4 3 2 7 2 3" xfId="6628"/>
    <cellStyle name="20% - Accent4 3 2 7 3" xfId="6629"/>
    <cellStyle name="20% - Accent4 3 2 7 4" xfId="6630"/>
    <cellStyle name="20% - Accent4 3 2 7 5" xfId="6631"/>
    <cellStyle name="20% - Accent4 3 2 7 6" xfId="6632"/>
    <cellStyle name="20% - Accent4 3 2 8" xfId="6633"/>
    <cellStyle name="20% - Accent4 3 2 8 2" xfId="6634"/>
    <cellStyle name="20% - Accent4 3 2 8 2 2" xfId="6635"/>
    <cellStyle name="20% - Accent4 3 2 8 2 3" xfId="6636"/>
    <cellStyle name="20% - Accent4 3 2 8 3" xfId="6637"/>
    <cellStyle name="20% - Accent4 3 2 8 4" xfId="6638"/>
    <cellStyle name="20% - Accent4 3 2 8 5" xfId="6639"/>
    <cellStyle name="20% - Accent4 3 2 8 6" xfId="6640"/>
    <cellStyle name="20% - Accent4 3 2 9" xfId="6641"/>
    <cellStyle name="20% - Accent4 3 2 9 2" xfId="6642"/>
    <cellStyle name="20% - Accent4 3 2 9 2 2" xfId="6643"/>
    <cellStyle name="20% - Accent4 3 2 9 2 3" xfId="6644"/>
    <cellStyle name="20% - Accent4 3 2 9 3" xfId="6645"/>
    <cellStyle name="20% - Accent4 3 2 9 4" xfId="6646"/>
    <cellStyle name="20% - Accent4 3 2 9 5" xfId="6647"/>
    <cellStyle name="20% - Accent4 3 2 9 6" xfId="6648"/>
    <cellStyle name="20% - Accent4 3 3" xfId="6649"/>
    <cellStyle name="20% - Accent4 3 3 10" xfId="6650"/>
    <cellStyle name="20% - Accent4 3 3 10 2" xfId="6651"/>
    <cellStyle name="20% - Accent4 3 3 10 3" xfId="6652"/>
    <cellStyle name="20% - Accent4 3 3 11" xfId="6653"/>
    <cellStyle name="20% - Accent4 3 3 12" xfId="6654"/>
    <cellStyle name="20% - Accent4 3 3 13" xfId="6655"/>
    <cellStyle name="20% - Accent4 3 3 14" xfId="6656"/>
    <cellStyle name="20% - Accent4 3 3 2" xfId="6657"/>
    <cellStyle name="20% - Accent4 3 3 2 10" xfId="6658"/>
    <cellStyle name="20% - Accent4 3 3 2 11" xfId="6659"/>
    <cellStyle name="20% - Accent4 3 3 2 12" xfId="6660"/>
    <cellStyle name="20% - Accent4 3 3 2 13" xfId="6661"/>
    <cellStyle name="20% - Accent4 3 3 2 2" xfId="6662"/>
    <cellStyle name="20% - Accent4 3 3 2 2 10" xfId="6663"/>
    <cellStyle name="20% - Accent4 3 3 2 2 2" xfId="6664"/>
    <cellStyle name="20% - Accent4 3 3 2 2 2 2" xfId="6665"/>
    <cellStyle name="20% - Accent4 3 3 2 2 2 2 2" xfId="6666"/>
    <cellStyle name="20% - Accent4 3 3 2 2 2 2 2 2" xfId="6667"/>
    <cellStyle name="20% - Accent4 3 3 2 2 2 2 2 3" xfId="6668"/>
    <cellStyle name="20% - Accent4 3 3 2 2 2 2 3" xfId="6669"/>
    <cellStyle name="20% - Accent4 3 3 2 2 2 2 4" xfId="6670"/>
    <cellStyle name="20% - Accent4 3 3 2 2 2 2 5" xfId="6671"/>
    <cellStyle name="20% - Accent4 3 3 2 2 2 2 6" xfId="6672"/>
    <cellStyle name="20% - Accent4 3 3 2 2 2 3" xfId="6673"/>
    <cellStyle name="20% - Accent4 3 3 2 2 2 3 2" xfId="6674"/>
    <cellStyle name="20% - Accent4 3 3 2 2 2 3 2 2" xfId="6675"/>
    <cellStyle name="20% - Accent4 3 3 2 2 2 3 2 3" xfId="6676"/>
    <cellStyle name="20% - Accent4 3 3 2 2 2 3 3" xfId="6677"/>
    <cellStyle name="20% - Accent4 3 3 2 2 2 3 4" xfId="6678"/>
    <cellStyle name="20% - Accent4 3 3 2 2 2 3 5" xfId="6679"/>
    <cellStyle name="20% - Accent4 3 3 2 2 2 3 6" xfId="6680"/>
    <cellStyle name="20% - Accent4 3 3 2 2 2 4" xfId="6681"/>
    <cellStyle name="20% - Accent4 3 3 2 2 2 4 2" xfId="6682"/>
    <cellStyle name="20% - Accent4 3 3 2 2 2 4 3" xfId="6683"/>
    <cellStyle name="20% - Accent4 3 3 2 2 2 5" xfId="6684"/>
    <cellStyle name="20% - Accent4 3 3 2 2 2 6" xfId="6685"/>
    <cellStyle name="20% - Accent4 3 3 2 2 2 7" xfId="6686"/>
    <cellStyle name="20% - Accent4 3 3 2 2 2 8" xfId="6687"/>
    <cellStyle name="20% - Accent4 3 3 2 2 3" xfId="6688"/>
    <cellStyle name="20% - Accent4 3 3 2 2 3 2" xfId="6689"/>
    <cellStyle name="20% - Accent4 3 3 2 2 3 2 2" xfId="6690"/>
    <cellStyle name="20% - Accent4 3 3 2 2 3 2 2 2" xfId="6691"/>
    <cellStyle name="20% - Accent4 3 3 2 2 3 2 2 3" xfId="6692"/>
    <cellStyle name="20% - Accent4 3 3 2 2 3 2 3" xfId="6693"/>
    <cellStyle name="20% - Accent4 3 3 2 2 3 2 4" xfId="6694"/>
    <cellStyle name="20% - Accent4 3 3 2 2 3 2 5" xfId="6695"/>
    <cellStyle name="20% - Accent4 3 3 2 2 3 2 6" xfId="6696"/>
    <cellStyle name="20% - Accent4 3 3 2 2 3 3" xfId="6697"/>
    <cellStyle name="20% - Accent4 3 3 2 2 3 3 2" xfId="6698"/>
    <cellStyle name="20% - Accent4 3 3 2 2 3 3 3" xfId="6699"/>
    <cellStyle name="20% - Accent4 3 3 2 2 3 4" xfId="6700"/>
    <cellStyle name="20% - Accent4 3 3 2 2 3 5" xfId="6701"/>
    <cellStyle name="20% - Accent4 3 3 2 2 3 6" xfId="6702"/>
    <cellStyle name="20% - Accent4 3 3 2 2 3 7" xfId="6703"/>
    <cellStyle name="20% - Accent4 3 3 2 2 4" xfId="6704"/>
    <cellStyle name="20% - Accent4 3 3 2 2 4 2" xfId="6705"/>
    <cellStyle name="20% - Accent4 3 3 2 2 4 2 2" xfId="6706"/>
    <cellStyle name="20% - Accent4 3 3 2 2 4 2 3" xfId="6707"/>
    <cellStyle name="20% - Accent4 3 3 2 2 4 3" xfId="6708"/>
    <cellStyle name="20% - Accent4 3 3 2 2 4 4" xfId="6709"/>
    <cellStyle name="20% - Accent4 3 3 2 2 4 5" xfId="6710"/>
    <cellStyle name="20% - Accent4 3 3 2 2 4 6" xfId="6711"/>
    <cellStyle name="20% - Accent4 3 3 2 2 5" xfId="6712"/>
    <cellStyle name="20% - Accent4 3 3 2 2 5 2" xfId="6713"/>
    <cellStyle name="20% - Accent4 3 3 2 2 5 2 2" xfId="6714"/>
    <cellStyle name="20% - Accent4 3 3 2 2 5 2 3" xfId="6715"/>
    <cellStyle name="20% - Accent4 3 3 2 2 5 3" xfId="6716"/>
    <cellStyle name="20% - Accent4 3 3 2 2 5 4" xfId="6717"/>
    <cellStyle name="20% - Accent4 3 3 2 2 5 5" xfId="6718"/>
    <cellStyle name="20% - Accent4 3 3 2 2 5 6" xfId="6719"/>
    <cellStyle name="20% - Accent4 3 3 2 2 6" xfId="6720"/>
    <cellStyle name="20% - Accent4 3 3 2 2 6 2" xfId="6721"/>
    <cellStyle name="20% - Accent4 3 3 2 2 6 3" xfId="6722"/>
    <cellStyle name="20% - Accent4 3 3 2 2 7" xfId="6723"/>
    <cellStyle name="20% - Accent4 3 3 2 2 8" xfId="6724"/>
    <cellStyle name="20% - Accent4 3 3 2 2 9" xfId="6725"/>
    <cellStyle name="20% - Accent4 3 3 2 3" xfId="6726"/>
    <cellStyle name="20% - Accent4 3 3 2 3 2" xfId="6727"/>
    <cellStyle name="20% - Accent4 3 3 2 3 2 2" xfId="6728"/>
    <cellStyle name="20% - Accent4 3 3 2 3 2 2 2" xfId="6729"/>
    <cellStyle name="20% - Accent4 3 3 2 3 2 2 2 2" xfId="6730"/>
    <cellStyle name="20% - Accent4 3 3 2 3 2 2 2 3" xfId="6731"/>
    <cellStyle name="20% - Accent4 3 3 2 3 2 2 3" xfId="6732"/>
    <cellStyle name="20% - Accent4 3 3 2 3 2 2 4" xfId="6733"/>
    <cellStyle name="20% - Accent4 3 3 2 3 2 2 5" xfId="6734"/>
    <cellStyle name="20% - Accent4 3 3 2 3 2 2 6" xfId="6735"/>
    <cellStyle name="20% - Accent4 3 3 2 3 2 3" xfId="6736"/>
    <cellStyle name="20% - Accent4 3 3 2 3 2 3 2" xfId="6737"/>
    <cellStyle name="20% - Accent4 3 3 2 3 2 3 3" xfId="6738"/>
    <cellStyle name="20% - Accent4 3 3 2 3 2 4" xfId="6739"/>
    <cellStyle name="20% - Accent4 3 3 2 3 2 5" xfId="6740"/>
    <cellStyle name="20% - Accent4 3 3 2 3 2 6" xfId="6741"/>
    <cellStyle name="20% - Accent4 3 3 2 3 2 7" xfId="6742"/>
    <cellStyle name="20% - Accent4 3 3 2 3 3" xfId="6743"/>
    <cellStyle name="20% - Accent4 3 3 2 3 3 2" xfId="6744"/>
    <cellStyle name="20% - Accent4 3 3 2 3 3 2 2" xfId="6745"/>
    <cellStyle name="20% - Accent4 3 3 2 3 3 2 3" xfId="6746"/>
    <cellStyle name="20% - Accent4 3 3 2 3 3 3" xfId="6747"/>
    <cellStyle name="20% - Accent4 3 3 2 3 3 4" xfId="6748"/>
    <cellStyle name="20% - Accent4 3 3 2 3 3 5" xfId="6749"/>
    <cellStyle name="20% - Accent4 3 3 2 3 3 6" xfId="6750"/>
    <cellStyle name="20% - Accent4 3 3 2 3 4" xfId="6751"/>
    <cellStyle name="20% - Accent4 3 3 2 3 4 2" xfId="6752"/>
    <cellStyle name="20% - Accent4 3 3 2 3 4 2 2" xfId="6753"/>
    <cellStyle name="20% - Accent4 3 3 2 3 4 2 3" xfId="6754"/>
    <cellStyle name="20% - Accent4 3 3 2 3 4 3" xfId="6755"/>
    <cellStyle name="20% - Accent4 3 3 2 3 4 4" xfId="6756"/>
    <cellStyle name="20% - Accent4 3 3 2 3 4 5" xfId="6757"/>
    <cellStyle name="20% - Accent4 3 3 2 3 4 6" xfId="6758"/>
    <cellStyle name="20% - Accent4 3 3 2 3 5" xfId="6759"/>
    <cellStyle name="20% - Accent4 3 3 2 3 5 2" xfId="6760"/>
    <cellStyle name="20% - Accent4 3 3 2 3 5 3" xfId="6761"/>
    <cellStyle name="20% - Accent4 3 3 2 3 6" xfId="6762"/>
    <cellStyle name="20% - Accent4 3 3 2 3 7" xfId="6763"/>
    <cellStyle name="20% - Accent4 3 3 2 3 8" xfId="6764"/>
    <cellStyle name="20% - Accent4 3 3 2 3 9" xfId="6765"/>
    <cellStyle name="20% - Accent4 3 3 2 4" xfId="6766"/>
    <cellStyle name="20% - Accent4 3 3 2 4 2" xfId="6767"/>
    <cellStyle name="20% - Accent4 3 3 2 4 2 2" xfId="6768"/>
    <cellStyle name="20% - Accent4 3 3 2 4 2 2 2" xfId="6769"/>
    <cellStyle name="20% - Accent4 3 3 2 4 2 2 3" xfId="6770"/>
    <cellStyle name="20% - Accent4 3 3 2 4 2 3" xfId="6771"/>
    <cellStyle name="20% - Accent4 3 3 2 4 2 4" xfId="6772"/>
    <cellStyle name="20% - Accent4 3 3 2 4 2 5" xfId="6773"/>
    <cellStyle name="20% - Accent4 3 3 2 4 2 6" xfId="6774"/>
    <cellStyle name="20% - Accent4 3 3 2 4 3" xfId="6775"/>
    <cellStyle name="20% - Accent4 3 3 2 4 3 2" xfId="6776"/>
    <cellStyle name="20% - Accent4 3 3 2 4 3 3" xfId="6777"/>
    <cellStyle name="20% - Accent4 3 3 2 4 4" xfId="6778"/>
    <cellStyle name="20% - Accent4 3 3 2 4 5" xfId="6779"/>
    <cellStyle name="20% - Accent4 3 3 2 4 6" xfId="6780"/>
    <cellStyle name="20% - Accent4 3 3 2 4 7" xfId="6781"/>
    <cellStyle name="20% - Accent4 3 3 2 5" xfId="6782"/>
    <cellStyle name="20% - Accent4 3 3 2 5 2" xfId="6783"/>
    <cellStyle name="20% - Accent4 3 3 2 5 2 2" xfId="6784"/>
    <cellStyle name="20% - Accent4 3 3 2 5 2 3" xfId="6785"/>
    <cellStyle name="20% - Accent4 3 3 2 5 3" xfId="6786"/>
    <cellStyle name="20% - Accent4 3 3 2 5 4" xfId="6787"/>
    <cellStyle name="20% - Accent4 3 3 2 5 5" xfId="6788"/>
    <cellStyle name="20% - Accent4 3 3 2 5 6" xfId="6789"/>
    <cellStyle name="20% - Accent4 3 3 2 6" xfId="6790"/>
    <cellStyle name="20% - Accent4 3 3 2 6 2" xfId="6791"/>
    <cellStyle name="20% - Accent4 3 3 2 6 2 2" xfId="6792"/>
    <cellStyle name="20% - Accent4 3 3 2 6 2 3" xfId="6793"/>
    <cellStyle name="20% - Accent4 3 3 2 6 3" xfId="6794"/>
    <cellStyle name="20% - Accent4 3 3 2 6 4" xfId="6795"/>
    <cellStyle name="20% - Accent4 3 3 2 6 5" xfId="6796"/>
    <cellStyle name="20% - Accent4 3 3 2 6 6" xfId="6797"/>
    <cellStyle name="20% - Accent4 3 3 2 7" xfId="6798"/>
    <cellStyle name="20% - Accent4 3 3 2 7 2" xfId="6799"/>
    <cellStyle name="20% - Accent4 3 3 2 7 2 2" xfId="6800"/>
    <cellStyle name="20% - Accent4 3 3 2 7 2 3" xfId="6801"/>
    <cellStyle name="20% - Accent4 3 3 2 7 3" xfId="6802"/>
    <cellStyle name="20% - Accent4 3 3 2 7 4" xfId="6803"/>
    <cellStyle name="20% - Accent4 3 3 2 7 5" xfId="6804"/>
    <cellStyle name="20% - Accent4 3 3 2 7 6" xfId="6805"/>
    <cellStyle name="20% - Accent4 3 3 2 8" xfId="6806"/>
    <cellStyle name="20% - Accent4 3 3 2 8 2" xfId="6807"/>
    <cellStyle name="20% - Accent4 3 3 2 8 2 2" xfId="6808"/>
    <cellStyle name="20% - Accent4 3 3 2 8 2 3" xfId="6809"/>
    <cellStyle name="20% - Accent4 3 3 2 8 3" xfId="6810"/>
    <cellStyle name="20% - Accent4 3 3 2 8 4" xfId="6811"/>
    <cellStyle name="20% - Accent4 3 3 2 8 5" xfId="6812"/>
    <cellStyle name="20% - Accent4 3 3 2 8 6" xfId="6813"/>
    <cellStyle name="20% - Accent4 3 3 2 9" xfId="6814"/>
    <cellStyle name="20% - Accent4 3 3 2 9 2" xfId="6815"/>
    <cellStyle name="20% - Accent4 3 3 2 9 3" xfId="6816"/>
    <cellStyle name="20% - Accent4 3 3 3" xfId="6817"/>
    <cellStyle name="20% - Accent4 3 3 3 10" xfId="6818"/>
    <cellStyle name="20% - Accent4 3 3 3 2" xfId="6819"/>
    <cellStyle name="20% - Accent4 3 3 3 2 2" xfId="6820"/>
    <cellStyle name="20% - Accent4 3 3 3 2 2 2" xfId="6821"/>
    <cellStyle name="20% - Accent4 3 3 3 2 2 2 2" xfId="6822"/>
    <cellStyle name="20% - Accent4 3 3 3 2 2 2 3" xfId="6823"/>
    <cellStyle name="20% - Accent4 3 3 3 2 2 3" xfId="6824"/>
    <cellStyle name="20% - Accent4 3 3 3 2 2 4" xfId="6825"/>
    <cellStyle name="20% - Accent4 3 3 3 2 2 5" xfId="6826"/>
    <cellStyle name="20% - Accent4 3 3 3 2 2 6" xfId="6827"/>
    <cellStyle name="20% - Accent4 3 3 3 2 3" xfId="6828"/>
    <cellStyle name="20% - Accent4 3 3 3 2 3 2" xfId="6829"/>
    <cellStyle name="20% - Accent4 3 3 3 2 3 2 2" xfId="6830"/>
    <cellStyle name="20% - Accent4 3 3 3 2 3 2 3" xfId="6831"/>
    <cellStyle name="20% - Accent4 3 3 3 2 3 3" xfId="6832"/>
    <cellStyle name="20% - Accent4 3 3 3 2 3 4" xfId="6833"/>
    <cellStyle name="20% - Accent4 3 3 3 2 3 5" xfId="6834"/>
    <cellStyle name="20% - Accent4 3 3 3 2 3 6" xfId="6835"/>
    <cellStyle name="20% - Accent4 3 3 3 2 4" xfId="6836"/>
    <cellStyle name="20% - Accent4 3 3 3 2 4 2" xfId="6837"/>
    <cellStyle name="20% - Accent4 3 3 3 2 4 3" xfId="6838"/>
    <cellStyle name="20% - Accent4 3 3 3 2 5" xfId="6839"/>
    <cellStyle name="20% - Accent4 3 3 3 2 6" xfId="6840"/>
    <cellStyle name="20% - Accent4 3 3 3 2 7" xfId="6841"/>
    <cellStyle name="20% - Accent4 3 3 3 2 8" xfId="6842"/>
    <cellStyle name="20% - Accent4 3 3 3 3" xfId="6843"/>
    <cellStyle name="20% - Accent4 3 3 3 3 2" xfId="6844"/>
    <cellStyle name="20% - Accent4 3 3 3 3 2 2" xfId="6845"/>
    <cellStyle name="20% - Accent4 3 3 3 3 2 2 2" xfId="6846"/>
    <cellStyle name="20% - Accent4 3 3 3 3 2 2 3" xfId="6847"/>
    <cellStyle name="20% - Accent4 3 3 3 3 2 3" xfId="6848"/>
    <cellStyle name="20% - Accent4 3 3 3 3 2 4" xfId="6849"/>
    <cellStyle name="20% - Accent4 3 3 3 3 2 5" xfId="6850"/>
    <cellStyle name="20% - Accent4 3 3 3 3 2 6" xfId="6851"/>
    <cellStyle name="20% - Accent4 3 3 3 3 3" xfId="6852"/>
    <cellStyle name="20% - Accent4 3 3 3 3 3 2" xfId="6853"/>
    <cellStyle name="20% - Accent4 3 3 3 3 3 3" xfId="6854"/>
    <cellStyle name="20% - Accent4 3 3 3 3 4" xfId="6855"/>
    <cellStyle name="20% - Accent4 3 3 3 3 5" xfId="6856"/>
    <cellStyle name="20% - Accent4 3 3 3 3 6" xfId="6857"/>
    <cellStyle name="20% - Accent4 3 3 3 3 7" xfId="6858"/>
    <cellStyle name="20% - Accent4 3 3 3 4" xfId="6859"/>
    <cellStyle name="20% - Accent4 3 3 3 4 2" xfId="6860"/>
    <cellStyle name="20% - Accent4 3 3 3 4 2 2" xfId="6861"/>
    <cellStyle name="20% - Accent4 3 3 3 4 2 3" xfId="6862"/>
    <cellStyle name="20% - Accent4 3 3 3 4 3" xfId="6863"/>
    <cellStyle name="20% - Accent4 3 3 3 4 4" xfId="6864"/>
    <cellStyle name="20% - Accent4 3 3 3 4 5" xfId="6865"/>
    <cellStyle name="20% - Accent4 3 3 3 4 6" xfId="6866"/>
    <cellStyle name="20% - Accent4 3 3 3 5" xfId="6867"/>
    <cellStyle name="20% - Accent4 3 3 3 5 2" xfId="6868"/>
    <cellStyle name="20% - Accent4 3 3 3 5 2 2" xfId="6869"/>
    <cellStyle name="20% - Accent4 3 3 3 5 2 3" xfId="6870"/>
    <cellStyle name="20% - Accent4 3 3 3 5 3" xfId="6871"/>
    <cellStyle name="20% - Accent4 3 3 3 5 4" xfId="6872"/>
    <cellStyle name="20% - Accent4 3 3 3 5 5" xfId="6873"/>
    <cellStyle name="20% - Accent4 3 3 3 5 6" xfId="6874"/>
    <cellStyle name="20% - Accent4 3 3 3 6" xfId="6875"/>
    <cellStyle name="20% - Accent4 3 3 3 6 2" xfId="6876"/>
    <cellStyle name="20% - Accent4 3 3 3 6 3" xfId="6877"/>
    <cellStyle name="20% - Accent4 3 3 3 7" xfId="6878"/>
    <cellStyle name="20% - Accent4 3 3 3 8" xfId="6879"/>
    <cellStyle name="20% - Accent4 3 3 3 9" xfId="6880"/>
    <cellStyle name="20% - Accent4 3 3 4" xfId="6881"/>
    <cellStyle name="20% - Accent4 3 3 4 2" xfId="6882"/>
    <cellStyle name="20% - Accent4 3 3 4 2 2" xfId="6883"/>
    <cellStyle name="20% - Accent4 3 3 4 2 2 2" xfId="6884"/>
    <cellStyle name="20% - Accent4 3 3 4 2 2 2 2" xfId="6885"/>
    <cellStyle name="20% - Accent4 3 3 4 2 2 2 3" xfId="6886"/>
    <cellStyle name="20% - Accent4 3 3 4 2 2 3" xfId="6887"/>
    <cellStyle name="20% - Accent4 3 3 4 2 2 4" xfId="6888"/>
    <cellStyle name="20% - Accent4 3 3 4 2 2 5" xfId="6889"/>
    <cellStyle name="20% - Accent4 3 3 4 2 2 6" xfId="6890"/>
    <cellStyle name="20% - Accent4 3 3 4 2 3" xfId="6891"/>
    <cellStyle name="20% - Accent4 3 3 4 2 3 2" xfId="6892"/>
    <cellStyle name="20% - Accent4 3 3 4 2 3 3" xfId="6893"/>
    <cellStyle name="20% - Accent4 3 3 4 2 4" xfId="6894"/>
    <cellStyle name="20% - Accent4 3 3 4 2 5" xfId="6895"/>
    <cellStyle name="20% - Accent4 3 3 4 2 6" xfId="6896"/>
    <cellStyle name="20% - Accent4 3 3 4 2 7" xfId="6897"/>
    <cellStyle name="20% - Accent4 3 3 4 3" xfId="6898"/>
    <cellStyle name="20% - Accent4 3 3 4 3 2" xfId="6899"/>
    <cellStyle name="20% - Accent4 3 3 4 3 2 2" xfId="6900"/>
    <cellStyle name="20% - Accent4 3 3 4 3 2 3" xfId="6901"/>
    <cellStyle name="20% - Accent4 3 3 4 3 3" xfId="6902"/>
    <cellStyle name="20% - Accent4 3 3 4 3 4" xfId="6903"/>
    <cellStyle name="20% - Accent4 3 3 4 3 5" xfId="6904"/>
    <cellStyle name="20% - Accent4 3 3 4 3 6" xfId="6905"/>
    <cellStyle name="20% - Accent4 3 3 4 4" xfId="6906"/>
    <cellStyle name="20% - Accent4 3 3 4 4 2" xfId="6907"/>
    <cellStyle name="20% - Accent4 3 3 4 4 2 2" xfId="6908"/>
    <cellStyle name="20% - Accent4 3 3 4 4 2 3" xfId="6909"/>
    <cellStyle name="20% - Accent4 3 3 4 4 3" xfId="6910"/>
    <cellStyle name="20% - Accent4 3 3 4 4 4" xfId="6911"/>
    <cellStyle name="20% - Accent4 3 3 4 4 5" xfId="6912"/>
    <cellStyle name="20% - Accent4 3 3 4 4 6" xfId="6913"/>
    <cellStyle name="20% - Accent4 3 3 4 5" xfId="6914"/>
    <cellStyle name="20% - Accent4 3 3 4 5 2" xfId="6915"/>
    <cellStyle name="20% - Accent4 3 3 4 5 3" xfId="6916"/>
    <cellStyle name="20% - Accent4 3 3 4 6" xfId="6917"/>
    <cellStyle name="20% - Accent4 3 3 4 7" xfId="6918"/>
    <cellStyle name="20% - Accent4 3 3 4 8" xfId="6919"/>
    <cellStyle name="20% - Accent4 3 3 4 9" xfId="6920"/>
    <cellStyle name="20% - Accent4 3 3 5" xfId="6921"/>
    <cellStyle name="20% - Accent4 3 3 5 2" xfId="6922"/>
    <cellStyle name="20% - Accent4 3 3 5 2 2" xfId="6923"/>
    <cellStyle name="20% - Accent4 3 3 5 2 2 2" xfId="6924"/>
    <cellStyle name="20% - Accent4 3 3 5 2 2 3" xfId="6925"/>
    <cellStyle name="20% - Accent4 3 3 5 2 3" xfId="6926"/>
    <cellStyle name="20% - Accent4 3 3 5 2 4" xfId="6927"/>
    <cellStyle name="20% - Accent4 3 3 5 2 5" xfId="6928"/>
    <cellStyle name="20% - Accent4 3 3 5 2 6" xfId="6929"/>
    <cellStyle name="20% - Accent4 3 3 5 3" xfId="6930"/>
    <cellStyle name="20% - Accent4 3 3 5 3 2" xfId="6931"/>
    <cellStyle name="20% - Accent4 3 3 5 3 3" xfId="6932"/>
    <cellStyle name="20% - Accent4 3 3 5 4" xfId="6933"/>
    <cellStyle name="20% - Accent4 3 3 5 5" xfId="6934"/>
    <cellStyle name="20% - Accent4 3 3 5 6" xfId="6935"/>
    <cellStyle name="20% - Accent4 3 3 5 7" xfId="6936"/>
    <cellStyle name="20% - Accent4 3 3 6" xfId="6937"/>
    <cellStyle name="20% - Accent4 3 3 6 2" xfId="6938"/>
    <cellStyle name="20% - Accent4 3 3 6 2 2" xfId="6939"/>
    <cellStyle name="20% - Accent4 3 3 6 2 3" xfId="6940"/>
    <cellStyle name="20% - Accent4 3 3 6 3" xfId="6941"/>
    <cellStyle name="20% - Accent4 3 3 6 4" xfId="6942"/>
    <cellStyle name="20% - Accent4 3 3 6 5" xfId="6943"/>
    <cellStyle name="20% - Accent4 3 3 6 6" xfId="6944"/>
    <cellStyle name="20% - Accent4 3 3 7" xfId="6945"/>
    <cellStyle name="20% - Accent4 3 3 7 2" xfId="6946"/>
    <cellStyle name="20% - Accent4 3 3 7 2 2" xfId="6947"/>
    <cellStyle name="20% - Accent4 3 3 7 2 3" xfId="6948"/>
    <cellStyle name="20% - Accent4 3 3 7 3" xfId="6949"/>
    <cellStyle name="20% - Accent4 3 3 7 4" xfId="6950"/>
    <cellStyle name="20% - Accent4 3 3 7 5" xfId="6951"/>
    <cellStyle name="20% - Accent4 3 3 7 6" xfId="6952"/>
    <cellStyle name="20% - Accent4 3 3 8" xfId="6953"/>
    <cellStyle name="20% - Accent4 3 3 8 2" xfId="6954"/>
    <cellStyle name="20% - Accent4 3 3 8 2 2" xfId="6955"/>
    <cellStyle name="20% - Accent4 3 3 8 2 3" xfId="6956"/>
    <cellStyle name="20% - Accent4 3 3 8 3" xfId="6957"/>
    <cellStyle name="20% - Accent4 3 3 8 4" xfId="6958"/>
    <cellStyle name="20% - Accent4 3 3 8 5" xfId="6959"/>
    <cellStyle name="20% - Accent4 3 3 8 6" xfId="6960"/>
    <cellStyle name="20% - Accent4 3 3 9" xfId="6961"/>
    <cellStyle name="20% - Accent4 3 3 9 2" xfId="6962"/>
    <cellStyle name="20% - Accent4 3 3 9 2 2" xfId="6963"/>
    <cellStyle name="20% - Accent4 3 3 9 2 3" xfId="6964"/>
    <cellStyle name="20% - Accent4 3 3 9 3" xfId="6965"/>
    <cellStyle name="20% - Accent4 3 3 9 4" xfId="6966"/>
    <cellStyle name="20% - Accent4 3 3 9 5" xfId="6967"/>
    <cellStyle name="20% - Accent4 3 3 9 6" xfId="6968"/>
    <cellStyle name="20% - Accent4 3 4" xfId="6969"/>
    <cellStyle name="20% - Accent4 3 4 10" xfId="6970"/>
    <cellStyle name="20% - Accent4 3 4 11" xfId="6971"/>
    <cellStyle name="20% - Accent4 3 4 12" xfId="6972"/>
    <cellStyle name="20% - Accent4 3 4 13" xfId="6973"/>
    <cellStyle name="20% - Accent4 3 4 2" xfId="6974"/>
    <cellStyle name="20% - Accent4 3 4 2 10" xfId="6975"/>
    <cellStyle name="20% - Accent4 3 4 2 2" xfId="6976"/>
    <cellStyle name="20% - Accent4 3 4 2 2 2" xfId="6977"/>
    <cellStyle name="20% - Accent4 3 4 2 2 2 2" xfId="6978"/>
    <cellStyle name="20% - Accent4 3 4 2 2 2 2 2" xfId="6979"/>
    <cellStyle name="20% - Accent4 3 4 2 2 2 2 3" xfId="6980"/>
    <cellStyle name="20% - Accent4 3 4 2 2 2 3" xfId="6981"/>
    <cellStyle name="20% - Accent4 3 4 2 2 2 4" xfId="6982"/>
    <cellStyle name="20% - Accent4 3 4 2 2 2 5" xfId="6983"/>
    <cellStyle name="20% - Accent4 3 4 2 2 2 6" xfId="6984"/>
    <cellStyle name="20% - Accent4 3 4 2 2 3" xfId="6985"/>
    <cellStyle name="20% - Accent4 3 4 2 2 3 2" xfId="6986"/>
    <cellStyle name="20% - Accent4 3 4 2 2 3 2 2" xfId="6987"/>
    <cellStyle name="20% - Accent4 3 4 2 2 3 2 3" xfId="6988"/>
    <cellStyle name="20% - Accent4 3 4 2 2 3 3" xfId="6989"/>
    <cellStyle name="20% - Accent4 3 4 2 2 3 4" xfId="6990"/>
    <cellStyle name="20% - Accent4 3 4 2 2 3 5" xfId="6991"/>
    <cellStyle name="20% - Accent4 3 4 2 2 3 6" xfId="6992"/>
    <cellStyle name="20% - Accent4 3 4 2 2 4" xfId="6993"/>
    <cellStyle name="20% - Accent4 3 4 2 2 4 2" xfId="6994"/>
    <cellStyle name="20% - Accent4 3 4 2 2 4 3" xfId="6995"/>
    <cellStyle name="20% - Accent4 3 4 2 2 5" xfId="6996"/>
    <cellStyle name="20% - Accent4 3 4 2 2 6" xfId="6997"/>
    <cellStyle name="20% - Accent4 3 4 2 2 7" xfId="6998"/>
    <cellStyle name="20% - Accent4 3 4 2 2 8" xfId="6999"/>
    <cellStyle name="20% - Accent4 3 4 2 3" xfId="7000"/>
    <cellStyle name="20% - Accent4 3 4 2 3 2" xfId="7001"/>
    <cellStyle name="20% - Accent4 3 4 2 3 2 2" xfId="7002"/>
    <cellStyle name="20% - Accent4 3 4 2 3 2 2 2" xfId="7003"/>
    <cellStyle name="20% - Accent4 3 4 2 3 2 2 3" xfId="7004"/>
    <cellStyle name="20% - Accent4 3 4 2 3 2 3" xfId="7005"/>
    <cellStyle name="20% - Accent4 3 4 2 3 2 4" xfId="7006"/>
    <cellStyle name="20% - Accent4 3 4 2 3 2 5" xfId="7007"/>
    <cellStyle name="20% - Accent4 3 4 2 3 2 6" xfId="7008"/>
    <cellStyle name="20% - Accent4 3 4 2 3 3" xfId="7009"/>
    <cellStyle name="20% - Accent4 3 4 2 3 3 2" xfId="7010"/>
    <cellStyle name="20% - Accent4 3 4 2 3 3 3" xfId="7011"/>
    <cellStyle name="20% - Accent4 3 4 2 3 4" xfId="7012"/>
    <cellStyle name="20% - Accent4 3 4 2 3 5" xfId="7013"/>
    <cellStyle name="20% - Accent4 3 4 2 3 6" xfId="7014"/>
    <cellStyle name="20% - Accent4 3 4 2 3 7" xfId="7015"/>
    <cellStyle name="20% - Accent4 3 4 2 4" xfId="7016"/>
    <cellStyle name="20% - Accent4 3 4 2 4 2" xfId="7017"/>
    <cellStyle name="20% - Accent4 3 4 2 4 2 2" xfId="7018"/>
    <cellStyle name="20% - Accent4 3 4 2 4 2 3" xfId="7019"/>
    <cellStyle name="20% - Accent4 3 4 2 4 3" xfId="7020"/>
    <cellStyle name="20% - Accent4 3 4 2 4 4" xfId="7021"/>
    <cellStyle name="20% - Accent4 3 4 2 4 5" xfId="7022"/>
    <cellStyle name="20% - Accent4 3 4 2 4 6" xfId="7023"/>
    <cellStyle name="20% - Accent4 3 4 2 5" xfId="7024"/>
    <cellStyle name="20% - Accent4 3 4 2 5 2" xfId="7025"/>
    <cellStyle name="20% - Accent4 3 4 2 5 2 2" xfId="7026"/>
    <cellStyle name="20% - Accent4 3 4 2 5 2 3" xfId="7027"/>
    <cellStyle name="20% - Accent4 3 4 2 5 3" xfId="7028"/>
    <cellStyle name="20% - Accent4 3 4 2 5 4" xfId="7029"/>
    <cellStyle name="20% - Accent4 3 4 2 5 5" xfId="7030"/>
    <cellStyle name="20% - Accent4 3 4 2 5 6" xfId="7031"/>
    <cellStyle name="20% - Accent4 3 4 2 6" xfId="7032"/>
    <cellStyle name="20% - Accent4 3 4 2 6 2" xfId="7033"/>
    <cellStyle name="20% - Accent4 3 4 2 6 3" xfId="7034"/>
    <cellStyle name="20% - Accent4 3 4 2 7" xfId="7035"/>
    <cellStyle name="20% - Accent4 3 4 2 8" xfId="7036"/>
    <cellStyle name="20% - Accent4 3 4 2 9" xfId="7037"/>
    <cellStyle name="20% - Accent4 3 4 3" xfId="7038"/>
    <cellStyle name="20% - Accent4 3 4 3 2" xfId="7039"/>
    <cellStyle name="20% - Accent4 3 4 3 2 2" xfId="7040"/>
    <cellStyle name="20% - Accent4 3 4 3 2 2 2" xfId="7041"/>
    <cellStyle name="20% - Accent4 3 4 3 2 2 2 2" xfId="7042"/>
    <cellStyle name="20% - Accent4 3 4 3 2 2 2 3" xfId="7043"/>
    <cellStyle name="20% - Accent4 3 4 3 2 2 3" xfId="7044"/>
    <cellStyle name="20% - Accent4 3 4 3 2 2 4" xfId="7045"/>
    <cellStyle name="20% - Accent4 3 4 3 2 2 5" xfId="7046"/>
    <cellStyle name="20% - Accent4 3 4 3 2 2 6" xfId="7047"/>
    <cellStyle name="20% - Accent4 3 4 3 2 3" xfId="7048"/>
    <cellStyle name="20% - Accent4 3 4 3 2 3 2" xfId="7049"/>
    <cellStyle name="20% - Accent4 3 4 3 2 3 3" xfId="7050"/>
    <cellStyle name="20% - Accent4 3 4 3 2 4" xfId="7051"/>
    <cellStyle name="20% - Accent4 3 4 3 2 5" xfId="7052"/>
    <cellStyle name="20% - Accent4 3 4 3 2 6" xfId="7053"/>
    <cellStyle name="20% - Accent4 3 4 3 2 7" xfId="7054"/>
    <cellStyle name="20% - Accent4 3 4 3 3" xfId="7055"/>
    <cellStyle name="20% - Accent4 3 4 3 3 2" xfId="7056"/>
    <cellStyle name="20% - Accent4 3 4 3 3 2 2" xfId="7057"/>
    <cellStyle name="20% - Accent4 3 4 3 3 2 3" xfId="7058"/>
    <cellStyle name="20% - Accent4 3 4 3 3 3" xfId="7059"/>
    <cellStyle name="20% - Accent4 3 4 3 3 4" xfId="7060"/>
    <cellStyle name="20% - Accent4 3 4 3 3 5" xfId="7061"/>
    <cellStyle name="20% - Accent4 3 4 3 3 6" xfId="7062"/>
    <cellStyle name="20% - Accent4 3 4 3 4" xfId="7063"/>
    <cellStyle name="20% - Accent4 3 4 3 4 2" xfId="7064"/>
    <cellStyle name="20% - Accent4 3 4 3 4 2 2" xfId="7065"/>
    <cellStyle name="20% - Accent4 3 4 3 4 2 3" xfId="7066"/>
    <cellStyle name="20% - Accent4 3 4 3 4 3" xfId="7067"/>
    <cellStyle name="20% - Accent4 3 4 3 4 4" xfId="7068"/>
    <cellStyle name="20% - Accent4 3 4 3 4 5" xfId="7069"/>
    <cellStyle name="20% - Accent4 3 4 3 4 6" xfId="7070"/>
    <cellStyle name="20% - Accent4 3 4 3 5" xfId="7071"/>
    <cellStyle name="20% - Accent4 3 4 3 5 2" xfId="7072"/>
    <cellStyle name="20% - Accent4 3 4 3 5 3" xfId="7073"/>
    <cellStyle name="20% - Accent4 3 4 3 6" xfId="7074"/>
    <cellStyle name="20% - Accent4 3 4 3 7" xfId="7075"/>
    <cellStyle name="20% - Accent4 3 4 3 8" xfId="7076"/>
    <cellStyle name="20% - Accent4 3 4 3 9" xfId="7077"/>
    <cellStyle name="20% - Accent4 3 4 4" xfId="7078"/>
    <cellStyle name="20% - Accent4 3 4 4 2" xfId="7079"/>
    <cellStyle name="20% - Accent4 3 4 4 2 2" xfId="7080"/>
    <cellStyle name="20% - Accent4 3 4 4 2 2 2" xfId="7081"/>
    <cellStyle name="20% - Accent4 3 4 4 2 2 3" xfId="7082"/>
    <cellStyle name="20% - Accent4 3 4 4 2 3" xfId="7083"/>
    <cellStyle name="20% - Accent4 3 4 4 2 4" xfId="7084"/>
    <cellStyle name="20% - Accent4 3 4 4 2 5" xfId="7085"/>
    <cellStyle name="20% - Accent4 3 4 4 2 6" xfId="7086"/>
    <cellStyle name="20% - Accent4 3 4 4 3" xfId="7087"/>
    <cellStyle name="20% - Accent4 3 4 4 3 2" xfId="7088"/>
    <cellStyle name="20% - Accent4 3 4 4 3 3" xfId="7089"/>
    <cellStyle name="20% - Accent4 3 4 4 4" xfId="7090"/>
    <cellStyle name="20% - Accent4 3 4 4 5" xfId="7091"/>
    <cellStyle name="20% - Accent4 3 4 4 6" xfId="7092"/>
    <cellStyle name="20% - Accent4 3 4 4 7" xfId="7093"/>
    <cellStyle name="20% - Accent4 3 4 5" xfId="7094"/>
    <cellStyle name="20% - Accent4 3 4 5 2" xfId="7095"/>
    <cellStyle name="20% - Accent4 3 4 5 2 2" xfId="7096"/>
    <cellStyle name="20% - Accent4 3 4 5 2 3" xfId="7097"/>
    <cellStyle name="20% - Accent4 3 4 5 3" xfId="7098"/>
    <cellStyle name="20% - Accent4 3 4 5 4" xfId="7099"/>
    <cellStyle name="20% - Accent4 3 4 5 5" xfId="7100"/>
    <cellStyle name="20% - Accent4 3 4 5 6" xfId="7101"/>
    <cellStyle name="20% - Accent4 3 4 6" xfId="7102"/>
    <cellStyle name="20% - Accent4 3 4 6 2" xfId="7103"/>
    <cellStyle name="20% - Accent4 3 4 6 2 2" xfId="7104"/>
    <cellStyle name="20% - Accent4 3 4 6 2 3" xfId="7105"/>
    <cellStyle name="20% - Accent4 3 4 6 3" xfId="7106"/>
    <cellStyle name="20% - Accent4 3 4 6 4" xfId="7107"/>
    <cellStyle name="20% - Accent4 3 4 6 5" xfId="7108"/>
    <cellStyle name="20% - Accent4 3 4 6 6" xfId="7109"/>
    <cellStyle name="20% - Accent4 3 4 7" xfId="7110"/>
    <cellStyle name="20% - Accent4 3 4 7 2" xfId="7111"/>
    <cellStyle name="20% - Accent4 3 4 7 2 2" xfId="7112"/>
    <cellStyle name="20% - Accent4 3 4 7 2 3" xfId="7113"/>
    <cellStyle name="20% - Accent4 3 4 7 3" xfId="7114"/>
    <cellStyle name="20% - Accent4 3 4 7 4" xfId="7115"/>
    <cellStyle name="20% - Accent4 3 4 7 5" xfId="7116"/>
    <cellStyle name="20% - Accent4 3 4 7 6" xfId="7117"/>
    <cellStyle name="20% - Accent4 3 4 8" xfId="7118"/>
    <cellStyle name="20% - Accent4 3 4 8 2" xfId="7119"/>
    <cellStyle name="20% - Accent4 3 4 8 2 2" xfId="7120"/>
    <cellStyle name="20% - Accent4 3 4 8 2 3" xfId="7121"/>
    <cellStyle name="20% - Accent4 3 4 8 3" xfId="7122"/>
    <cellStyle name="20% - Accent4 3 4 8 4" xfId="7123"/>
    <cellStyle name="20% - Accent4 3 4 8 5" xfId="7124"/>
    <cellStyle name="20% - Accent4 3 4 8 6" xfId="7125"/>
    <cellStyle name="20% - Accent4 3 4 9" xfId="7126"/>
    <cellStyle name="20% - Accent4 3 4 9 2" xfId="7127"/>
    <cellStyle name="20% - Accent4 3 4 9 3" xfId="7128"/>
    <cellStyle name="20% - Accent4 3 5" xfId="7129"/>
    <cellStyle name="20% - Accent4 3 5 10" xfId="7130"/>
    <cellStyle name="20% - Accent4 3 5 2" xfId="7131"/>
    <cellStyle name="20% - Accent4 3 5 2 2" xfId="7132"/>
    <cellStyle name="20% - Accent4 3 5 2 2 2" xfId="7133"/>
    <cellStyle name="20% - Accent4 3 5 2 2 2 2" xfId="7134"/>
    <cellStyle name="20% - Accent4 3 5 2 2 2 3" xfId="7135"/>
    <cellStyle name="20% - Accent4 3 5 2 2 3" xfId="7136"/>
    <cellStyle name="20% - Accent4 3 5 2 2 4" xfId="7137"/>
    <cellStyle name="20% - Accent4 3 5 2 2 5" xfId="7138"/>
    <cellStyle name="20% - Accent4 3 5 2 2 6" xfId="7139"/>
    <cellStyle name="20% - Accent4 3 5 2 3" xfId="7140"/>
    <cellStyle name="20% - Accent4 3 5 2 3 2" xfId="7141"/>
    <cellStyle name="20% - Accent4 3 5 2 3 2 2" xfId="7142"/>
    <cellStyle name="20% - Accent4 3 5 2 3 2 3" xfId="7143"/>
    <cellStyle name="20% - Accent4 3 5 2 3 3" xfId="7144"/>
    <cellStyle name="20% - Accent4 3 5 2 3 4" xfId="7145"/>
    <cellStyle name="20% - Accent4 3 5 2 3 5" xfId="7146"/>
    <cellStyle name="20% - Accent4 3 5 2 3 6" xfId="7147"/>
    <cellStyle name="20% - Accent4 3 5 2 4" xfId="7148"/>
    <cellStyle name="20% - Accent4 3 5 2 4 2" xfId="7149"/>
    <cellStyle name="20% - Accent4 3 5 2 4 3" xfId="7150"/>
    <cellStyle name="20% - Accent4 3 5 2 5" xfId="7151"/>
    <cellStyle name="20% - Accent4 3 5 2 6" xfId="7152"/>
    <cellStyle name="20% - Accent4 3 5 2 7" xfId="7153"/>
    <cellStyle name="20% - Accent4 3 5 2 8" xfId="7154"/>
    <cellStyle name="20% - Accent4 3 5 3" xfId="7155"/>
    <cellStyle name="20% - Accent4 3 5 3 2" xfId="7156"/>
    <cellStyle name="20% - Accent4 3 5 3 2 2" xfId="7157"/>
    <cellStyle name="20% - Accent4 3 5 3 2 2 2" xfId="7158"/>
    <cellStyle name="20% - Accent4 3 5 3 2 2 3" xfId="7159"/>
    <cellStyle name="20% - Accent4 3 5 3 2 3" xfId="7160"/>
    <cellStyle name="20% - Accent4 3 5 3 2 4" xfId="7161"/>
    <cellStyle name="20% - Accent4 3 5 3 2 5" xfId="7162"/>
    <cellStyle name="20% - Accent4 3 5 3 2 6" xfId="7163"/>
    <cellStyle name="20% - Accent4 3 5 3 3" xfId="7164"/>
    <cellStyle name="20% - Accent4 3 5 3 3 2" xfId="7165"/>
    <cellStyle name="20% - Accent4 3 5 3 3 3" xfId="7166"/>
    <cellStyle name="20% - Accent4 3 5 3 4" xfId="7167"/>
    <cellStyle name="20% - Accent4 3 5 3 5" xfId="7168"/>
    <cellStyle name="20% - Accent4 3 5 3 6" xfId="7169"/>
    <cellStyle name="20% - Accent4 3 5 3 7" xfId="7170"/>
    <cellStyle name="20% - Accent4 3 5 4" xfId="7171"/>
    <cellStyle name="20% - Accent4 3 5 4 2" xfId="7172"/>
    <cellStyle name="20% - Accent4 3 5 4 2 2" xfId="7173"/>
    <cellStyle name="20% - Accent4 3 5 4 2 3" xfId="7174"/>
    <cellStyle name="20% - Accent4 3 5 4 3" xfId="7175"/>
    <cellStyle name="20% - Accent4 3 5 4 4" xfId="7176"/>
    <cellStyle name="20% - Accent4 3 5 4 5" xfId="7177"/>
    <cellStyle name="20% - Accent4 3 5 4 6" xfId="7178"/>
    <cellStyle name="20% - Accent4 3 5 5" xfId="7179"/>
    <cellStyle name="20% - Accent4 3 5 5 2" xfId="7180"/>
    <cellStyle name="20% - Accent4 3 5 5 2 2" xfId="7181"/>
    <cellStyle name="20% - Accent4 3 5 5 2 3" xfId="7182"/>
    <cellStyle name="20% - Accent4 3 5 5 3" xfId="7183"/>
    <cellStyle name="20% - Accent4 3 5 5 4" xfId="7184"/>
    <cellStyle name="20% - Accent4 3 5 5 5" xfId="7185"/>
    <cellStyle name="20% - Accent4 3 5 5 6" xfId="7186"/>
    <cellStyle name="20% - Accent4 3 5 6" xfId="7187"/>
    <cellStyle name="20% - Accent4 3 5 6 2" xfId="7188"/>
    <cellStyle name="20% - Accent4 3 5 6 3" xfId="7189"/>
    <cellStyle name="20% - Accent4 3 5 7" xfId="7190"/>
    <cellStyle name="20% - Accent4 3 5 8" xfId="7191"/>
    <cellStyle name="20% - Accent4 3 5 9" xfId="7192"/>
    <cellStyle name="20% - Accent4 3 6" xfId="7193"/>
    <cellStyle name="20% - Accent4 3 6 2" xfId="7194"/>
    <cellStyle name="20% - Accent4 3 6 2 2" xfId="7195"/>
    <cellStyle name="20% - Accent4 3 6 2 2 2" xfId="7196"/>
    <cellStyle name="20% - Accent4 3 6 2 2 2 2" xfId="7197"/>
    <cellStyle name="20% - Accent4 3 6 2 2 2 3" xfId="7198"/>
    <cellStyle name="20% - Accent4 3 6 2 2 3" xfId="7199"/>
    <cellStyle name="20% - Accent4 3 6 2 2 4" xfId="7200"/>
    <cellStyle name="20% - Accent4 3 6 2 2 5" xfId="7201"/>
    <cellStyle name="20% - Accent4 3 6 2 2 6" xfId="7202"/>
    <cellStyle name="20% - Accent4 3 6 2 3" xfId="7203"/>
    <cellStyle name="20% - Accent4 3 6 2 3 2" xfId="7204"/>
    <cellStyle name="20% - Accent4 3 6 2 3 3" xfId="7205"/>
    <cellStyle name="20% - Accent4 3 6 2 4" xfId="7206"/>
    <cellStyle name="20% - Accent4 3 6 2 5" xfId="7207"/>
    <cellStyle name="20% - Accent4 3 6 2 6" xfId="7208"/>
    <cellStyle name="20% - Accent4 3 6 2 7" xfId="7209"/>
    <cellStyle name="20% - Accent4 3 6 3" xfId="7210"/>
    <cellStyle name="20% - Accent4 3 6 3 2" xfId="7211"/>
    <cellStyle name="20% - Accent4 3 6 3 2 2" xfId="7212"/>
    <cellStyle name="20% - Accent4 3 6 3 2 3" xfId="7213"/>
    <cellStyle name="20% - Accent4 3 6 3 3" xfId="7214"/>
    <cellStyle name="20% - Accent4 3 6 3 4" xfId="7215"/>
    <cellStyle name="20% - Accent4 3 6 3 5" xfId="7216"/>
    <cellStyle name="20% - Accent4 3 6 3 6" xfId="7217"/>
    <cellStyle name="20% - Accent4 3 6 4" xfId="7218"/>
    <cellStyle name="20% - Accent4 3 6 4 2" xfId="7219"/>
    <cellStyle name="20% - Accent4 3 6 4 2 2" xfId="7220"/>
    <cellStyle name="20% - Accent4 3 6 4 2 3" xfId="7221"/>
    <cellStyle name="20% - Accent4 3 6 4 3" xfId="7222"/>
    <cellStyle name="20% - Accent4 3 6 4 4" xfId="7223"/>
    <cellStyle name="20% - Accent4 3 6 4 5" xfId="7224"/>
    <cellStyle name="20% - Accent4 3 6 4 6" xfId="7225"/>
    <cellStyle name="20% - Accent4 3 6 5" xfId="7226"/>
    <cellStyle name="20% - Accent4 3 6 5 2" xfId="7227"/>
    <cellStyle name="20% - Accent4 3 6 5 3" xfId="7228"/>
    <cellStyle name="20% - Accent4 3 6 6" xfId="7229"/>
    <cellStyle name="20% - Accent4 3 6 7" xfId="7230"/>
    <cellStyle name="20% - Accent4 3 6 8" xfId="7231"/>
    <cellStyle name="20% - Accent4 3 6 9" xfId="7232"/>
    <cellStyle name="20% - Accent4 3 7" xfId="7233"/>
    <cellStyle name="20% - Accent4 3 7 2" xfId="7234"/>
    <cellStyle name="20% - Accent4 3 7 2 2" xfId="7235"/>
    <cellStyle name="20% - Accent4 3 7 2 2 2" xfId="7236"/>
    <cellStyle name="20% - Accent4 3 7 2 2 3" xfId="7237"/>
    <cellStyle name="20% - Accent4 3 7 2 3" xfId="7238"/>
    <cellStyle name="20% - Accent4 3 7 2 4" xfId="7239"/>
    <cellStyle name="20% - Accent4 3 7 2 5" xfId="7240"/>
    <cellStyle name="20% - Accent4 3 7 2 6" xfId="7241"/>
    <cellStyle name="20% - Accent4 3 7 3" xfId="7242"/>
    <cellStyle name="20% - Accent4 3 7 3 2" xfId="7243"/>
    <cellStyle name="20% - Accent4 3 7 3 3" xfId="7244"/>
    <cellStyle name="20% - Accent4 3 7 4" xfId="7245"/>
    <cellStyle name="20% - Accent4 3 7 5" xfId="7246"/>
    <cellStyle name="20% - Accent4 3 7 6" xfId="7247"/>
    <cellStyle name="20% - Accent4 3 7 7" xfId="7248"/>
    <cellStyle name="20% - Accent4 3 8" xfId="7249"/>
    <cellStyle name="20% - Accent4 3 8 2" xfId="7250"/>
    <cellStyle name="20% - Accent4 3 8 2 2" xfId="7251"/>
    <cellStyle name="20% - Accent4 3 8 2 3" xfId="7252"/>
    <cellStyle name="20% - Accent4 3 8 3" xfId="7253"/>
    <cellStyle name="20% - Accent4 3 8 4" xfId="7254"/>
    <cellStyle name="20% - Accent4 3 8 5" xfId="7255"/>
    <cellStyle name="20% - Accent4 3 8 6" xfId="7256"/>
    <cellStyle name="20% - Accent4 3 9" xfId="7257"/>
    <cellStyle name="20% - Accent4 3 9 2" xfId="7258"/>
    <cellStyle name="20% - Accent4 3 9 2 2" xfId="7259"/>
    <cellStyle name="20% - Accent4 3 9 2 3" xfId="7260"/>
    <cellStyle name="20% - Accent4 3 9 3" xfId="7261"/>
    <cellStyle name="20% - Accent4 3 9 4" xfId="7262"/>
    <cellStyle name="20% - Accent4 3 9 5" xfId="7263"/>
    <cellStyle name="20% - Accent4 3 9 6" xfId="7264"/>
    <cellStyle name="20% - Accent4 4" xfId="7265"/>
    <cellStyle name="20% - Accent4 4 10" xfId="7266"/>
    <cellStyle name="20% - Accent4 4 10 2" xfId="7267"/>
    <cellStyle name="20% - Accent4 4 10 2 2" xfId="7268"/>
    <cellStyle name="20% - Accent4 4 10 2 3" xfId="7269"/>
    <cellStyle name="20% - Accent4 4 10 3" xfId="7270"/>
    <cellStyle name="20% - Accent4 4 10 4" xfId="7271"/>
    <cellStyle name="20% - Accent4 4 10 5" xfId="7272"/>
    <cellStyle name="20% - Accent4 4 10 6" xfId="7273"/>
    <cellStyle name="20% - Accent4 4 11" xfId="7274"/>
    <cellStyle name="20% - Accent4 4 11 2" xfId="7275"/>
    <cellStyle name="20% - Accent4 4 11 3" xfId="7276"/>
    <cellStyle name="20% - Accent4 4 12" xfId="7277"/>
    <cellStyle name="20% - Accent4 4 13" xfId="7278"/>
    <cellStyle name="20% - Accent4 4 14" xfId="7279"/>
    <cellStyle name="20% - Accent4 4 15" xfId="7280"/>
    <cellStyle name="20% - Accent4 4 2" xfId="7281"/>
    <cellStyle name="20% - Accent4 4 2 10" xfId="7282"/>
    <cellStyle name="20% - Accent4 4 2 10 2" xfId="7283"/>
    <cellStyle name="20% - Accent4 4 2 10 3" xfId="7284"/>
    <cellStyle name="20% - Accent4 4 2 11" xfId="7285"/>
    <cellStyle name="20% - Accent4 4 2 12" xfId="7286"/>
    <cellStyle name="20% - Accent4 4 2 13" xfId="7287"/>
    <cellStyle name="20% - Accent4 4 2 14" xfId="7288"/>
    <cellStyle name="20% - Accent4 4 2 2" xfId="7289"/>
    <cellStyle name="20% - Accent4 4 2 2 10" xfId="7290"/>
    <cellStyle name="20% - Accent4 4 2 2 11" xfId="7291"/>
    <cellStyle name="20% - Accent4 4 2 2 12" xfId="7292"/>
    <cellStyle name="20% - Accent4 4 2 2 13" xfId="7293"/>
    <cellStyle name="20% - Accent4 4 2 2 2" xfId="7294"/>
    <cellStyle name="20% - Accent4 4 2 2 2 10" xfId="7295"/>
    <cellStyle name="20% - Accent4 4 2 2 2 2" xfId="7296"/>
    <cellStyle name="20% - Accent4 4 2 2 2 2 2" xfId="7297"/>
    <cellStyle name="20% - Accent4 4 2 2 2 2 2 2" xfId="7298"/>
    <cellStyle name="20% - Accent4 4 2 2 2 2 2 2 2" xfId="7299"/>
    <cellStyle name="20% - Accent4 4 2 2 2 2 2 2 3" xfId="7300"/>
    <cellStyle name="20% - Accent4 4 2 2 2 2 2 3" xfId="7301"/>
    <cellStyle name="20% - Accent4 4 2 2 2 2 2 4" xfId="7302"/>
    <cellStyle name="20% - Accent4 4 2 2 2 2 2 5" xfId="7303"/>
    <cellStyle name="20% - Accent4 4 2 2 2 2 2 6" xfId="7304"/>
    <cellStyle name="20% - Accent4 4 2 2 2 2 3" xfId="7305"/>
    <cellStyle name="20% - Accent4 4 2 2 2 2 3 2" xfId="7306"/>
    <cellStyle name="20% - Accent4 4 2 2 2 2 3 2 2" xfId="7307"/>
    <cellStyle name="20% - Accent4 4 2 2 2 2 3 2 3" xfId="7308"/>
    <cellStyle name="20% - Accent4 4 2 2 2 2 3 3" xfId="7309"/>
    <cellStyle name="20% - Accent4 4 2 2 2 2 3 4" xfId="7310"/>
    <cellStyle name="20% - Accent4 4 2 2 2 2 3 5" xfId="7311"/>
    <cellStyle name="20% - Accent4 4 2 2 2 2 3 6" xfId="7312"/>
    <cellStyle name="20% - Accent4 4 2 2 2 2 4" xfId="7313"/>
    <cellStyle name="20% - Accent4 4 2 2 2 2 4 2" xfId="7314"/>
    <cellStyle name="20% - Accent4 4 2 2 2 2 4 3" xfId="7315"/>
    <cellStyle name="20% - Accent4 4 2 2 2 2 5" xfId="7316"/>
    <cellStyle name="20% - Accent4 4 2 2 2 2 6" xfId="7317"/>
    <cellStyle name="20% - Accent4 4 2 2 2 2 7" xfId="7318"/>
    <cellStyle name="20% - Accent4 4 2 2 2 2 8" xfId="7319"/>
    <cellStyle name="20% - Accent4 4 2 2 2 3" xfId="7320"/>
    <cellStyle name="20% - Accent4 4 2 2 2 3 2" xfId="7321"/>
    <cellStyle name="20% - Accent4 4 2 2 2 3 2 2" xfId="7322"/>
    <cellStyle name="20% - Accent4 4 2 2 2 3 2 2 2" xfId="7323"/>
    <cellStyle name="20% - Accent4 4 2 2 2 3 2 2 3" xfId="7324"/>
    <cellStyle name="20% - Accent4 4 2 2 2 3 2 3" xfId="7325"/>
    <cellStyle name="20% - Accent4 4 2 2 2 3 2 4" xfId="7326"/>
    <cellStyle name="20% - Accent4 4 2 2 2 3 2 5" xfId="7327"/>
    <cellStyle name="20% - Accent4 4 2 2 2 3 2 6" xfId="7328"/>
    <cellStyle name="20% - Accent4 4 2 2 2 3 3" xfId="7329"/>
    <cellStyle name="20% - Accent4 4 2 2 2 3 3 2" xfId="7330"/>
    <cellStyle name="20% - Accent4 4 2 2 2 3 3 3" xfId="7331"/>
    <cellStyle name="20% - Accent4 4 2 2 2 3 4" xfId="7332"/>
    <cellStyle name="20% - Accent4 4 2 2 2 3 5" xfId="7333"/>
    <cellStyle name="20% - Accent4 4 2 2 2 3 6" xfId="7334"/>
    <cellStyle name="20% - Accent4 4 2 2 2 3 7" xfId="7335"/>
    <cellStyle name="20% - Accent4 4 2 2 2 4" xfId="7336"/>
    <cellStyle name="20% - Accent4 4 2 2 2 4 2" xfId="7337"/>
    <cellStyle name="20% - Accent4 4 2 2 2 4 2 2" xfId="7338"/>
    <cellStyle name="20% - Accent4 4 2 2 2 4 2 3" xfId="7339"/>
    <cellStyle name="20% - Accent4 4 2 2 2 4 3" xfId="7340"/>
    <cellStyle name="20% - Accent4 4 2 2 2 4 4" xfId="7341"/>
    <cellStyle name="20% - Accent4 4 2 2 2 4 5" xfId="7342"/>
    <cellStyle name="20% - Accent4 4 2 2 2 4 6" xfId="7343"/>
    <cellStyle name="20% - Accent4 4 2 2 2 5" xfId="7344"/>
    <cellStyle name="20% - Accent4 4 2 2 2 5 2" xfId="7345"/>
    <cellStyle name="20% - Accent4 4 2 2 2 5 2 2" xfId="7346"/>
    <cellStyle name="20% - Accent4 4 2 2 2 5 2 3" xfId="7347"/>
    <cellStyle name="20% - Accent4 4 2 2 2 5 3" xfId="7348"/>
    <cellStyle name="20% - Accent4 4 2 2 2 5 4" xfId="7349"/>
    <cellStyle name="20% - Accent4 4 2 2 2 5 5" xfId="7350"/>
    <cellStyle name="20% - Accent4 4 2 2 2 5 6" xfId="7351"/>
    <cellStyle name="20% - Accent4 4 2 2 2 6" xfId="7352"/>
    <cellStyle name="20% - Accent4 4 2 2 2 6 2" xfId="7353"/>
    <cellStyle name="20% - Accent4 4 2 2 2 6 3" xfId="7354"/>
    <cellStyle name="20% - Accent4 4 2 2 2 7" xfId="7355"/>
    <cellStyle name="20% - Accent4 4 2 2 2 8" xfId="7356"/>
    <cellStyle name="20% - Accent4 4 2 2 2 9" xfId="7357"/>
    <cellStyle name="20% - Accent4 4 2 2 3" xfId="7358"/>
    <cellStyle name="20% - Accent4 4 2 2 3 2" xfId="7359"/>
    <cellStyle name="20% - Accent4 4 2 2 3 2 2" xfId="7360"/>
    <cellStyle name="20% - Accent4 4 2 2 3 2 2 2" xfId="7361"/>
    <cellStyle name="20% - Accent4 4 2 2 3 2 2 2 2" xfId="7362"/>
    <cellStyle name="20% - Accent4 4 2 2 3 2 2 2 3" xfId="7363"/>
    <cellStyle name="20% - Accent4 4 2 2 3 2 2 3" xfId="7364"/>
    <cellStyle name="20% - Accent4 4 2 2 3 2 2 4" xfId="7365"/>
    <cellStyle name="20% - Accent4 4 2 2 3 2 2 5" xfId="7366"/>
    <cellStyle name="20% - Accent4 4 2 2 3 2 2 6" xfId="7367"/>
    <cellStyle name="20% - Accent4 4 2 2 3 2 3" xfId="7368"/>
    <cellStyle name="20% - Accent4 4 2 2 3 2 3 2" xfId="7369"/>
    <cellStyle name="20% - Accent4 4 2 2 3 2 3 3" xfId="7370"/>
    <cellStyle name="20% - Accent4 4 2 2 3 2 4" xfId="7371"/>
    <cellStyle name="20% - Accent4 4 2 2 3 2 5" xfId="7372"/>
    <cellStyle name="20% - Accent4 4 2 2 3 2 6" xfId="7373"/>
    <cellStyle name="20% - Accent4 4 2 2 3 2 7" xfId="7374"/>
    <cellStyle name="20% - Accent4 4 2 2 3 3" xfId="7375"/>
    <cellStyle name="20% - Accent4 4 2 2 3 3 2" xfId="7376"/>
    <cellStyle name="20% - Accent4 4 2 2 3 3 2 2" xfId="7377"/>
    <cellStyle name="20% - Accent4 4 2 2 3 3 2 3" xfId="7378"/>
    <cellStyle name="20% - Accent4 4 2 2 3 3 3" xfId="7379"/>
    <cellStyle name="20% - Accent4 4 2 2 3 3 4" xfId="7380"/>
    <cellStyle name="20% - Accent4 4 2 2 3 3 5" xfId="7381"/>
    <cellStyle name="20% - Accent4 4 2 2 3 3 6" xfId="7382"/>
    <cellStyle name="20% - Accent4 4 2 2 3 4" xfId="7383"/>
    <cellStyle name="20% - Accent4 4 2 2 3 4 2" xfId="7384"/>
    <cellStyle name="20% - Accent4 4 2 2 3 4 2 2" xfId="7385"/>
    <cellStyle name="20% - Accent4 4 2 2 3 4 2 3" xfId="7386"/>
    <cellStyle name="20% - Accent4 4 2 2 3 4 3" xfId="7387"/>
    <cellStyle name="20% - Accent4 4 2 2 3 4 4" xfId="7388"/>
    <cellStyle name="20% - Accent4 4 2 2 3 4 5" xfId="7389"/>
    <cellStyle name="20% - Accent4 4 2 2 3 4 6" xfId="7390"/>
    <cellStyle name="20% - Accent4 4 2 2 3 5" xfId="7391"/>
    <cellStyle name="20% - Accent4 4 2 2 3 5 2" xfId="7392"/>
    <cellStyle name="20% - Accent4 4 2 2 3 5 3" xfId="7393"/>
    <cellStyle name="20% - Accent4 4 2 2 3 6" xfId="7394"/>
    <cellStyle name="20% - Accent4 4 2 2 3 7" xfId="7395"/>
    <cellStyle name="20% - Accent4 4 2 2 3 8" xfId="7396"/>
    <cellStyle name="20% - Accent4 4 2 2 3 9" xfId="7397"/>
    <cellStyle name="20% - Accent4 4 2 2 4" xfId="7398"/>
    <cellStyle name="20% - Accent4 4 2 2 4 2" xfId="7399"/>
    <cellStyle name="20% - Accent4 4 2 2 4 2 2" xfId="7400"/>
    <cellStyle name="20% - Accent4 4 2 2 4 2 2 2" xfId="7401"/>
    <cellStyle name="20% - Accent4 4 2 2 4 2 2 3" xfId="7402"/>
    <cellStyle name="20% - Accent4 4 2 2 4 2 3" xfId="7403"/>
    <cellStyle name="20% - Accent4 4 2 2 4 2 4" xfId="7404"/>
    <cellStyle name="20% - Accent4 4 2 2 4 2 5" xfId="7405"/>
    <cellStyle name="20% - Accent4 4 2 2 4 2 6" xfId="7406"/>
    <cellStyle name="20% - Accent4 4 2 2 4 3" xfId="7407"/>
    <cellStyle name="20% - Accent4 4 2 2 4 3 2" xfId="7408"/>
    <cellStyle name="20% - Accent4 4 2 2 4 3 3" xfId="7409"/>
    <cellStyle name="20% - Accent4 4 2 2 4 4" xfId="7410"/>
    <cellStyle name="20% - Accent4 4 2 2 4 5" xfId="7411"/>
    <cellStyle name="20% - Accent4 4 2 2 4 6" xfId="7412"/>
    <cellStyle name="20% - Accent4 4 2 2 4 7" xfId="7413"/>
    <cellStyle name="20% - Accent4 4 2 2 5" xfId="7414"/>
    <cellStyle name="20% - Accent4 4 2 2 5 2" xfId="7415"/>
    <cellStyle name="20% - Accent4 4 2 2 5 2 2" xfId="7416"/>
    <cellStyle name="20% - Accent4 4 2 2 5 2 3" xfId="7417"/>
    <cellStyle name="20% - Accent4 4 2 2 5 3" xfId="7418"/>
    <cellStyle name="20% - Accent4 4 2 2 5 4" xfId="7419"/>
    <cellStyle name="20% - Accent4 4 2 2 5 5" xfId="7420"/>
    <cellStyle name="20% - Accent4 4 2 2 5 6" xfId="7421"/>
    <cellStyle name="20% - Accent4 4 2 2 6" xfId="7422"/>
    <cellStyle name="20% - Accent4 4 2 2 6 2" xfId="7423"/>
    <cellStyle name="20% - Accent4 4 2 2 6 2 2" xfId="7424"/>
    <cellStyle name="20% - Accent4 4 2 2 6 2 3" xfId="7425"/>
    <cellStyle name="20% - Accent4 4 2 2 6 3" xfId="7426"/>
    <cellStyle name="20% - Accent4 4 2 2 6 4" xfId="7427"/>
    <cellStyle name="20% - Accent4 4 2 2 6 5" xfId="7428"/>
    <cellStyle name="20% - Accent4 4 2 2 6 6" xfId="7429"/>
    <cellStyle name="20% - Accent4 4 2 2 7" xfId="7430"/>
    <cellStyle name="20% - Accent4 4 2 2 7 2" xfId="7431"/>
    <cellStyle name="20% - Accent4 4 2 2 7 2 2" xfId="7432"/>
    <cellStyle name="20% - Accent4 4 2 2 7 2 3" xfId="7433"/>
    <cellStyle name="20% - Accent4 4 2 2 7 3" xfId="7434"/>
    <cellStyle name="20% - Accent4 4 2 2 7 4" xfId="7435"/>
    <cellStyle name="20% - Accent4 4 2 2 7 5" xfId="7436"/>
    <cellStyle name="20% - Accent4 4 2 2 7 6" xfId="7437"/>
    <cellStyle name="20% - Accent4 4 2 2 8" xfId="7438"/>
    <cellStyle name="20% - Accent4 4 2 2 8 2" xfId="7439"/>
    <cellStyle name="20% - Accent4 4 2 2 8 2 2" xfId="7440"/>
    <cellStyle name="20% - Accent4 4 2 2 8 2 3" xfId="7441"/>
    <cellStyle name="20% - Accent4 4 2 2 8 3" xfId="7442"/>
    <cellStyle name="20% - Accent4 4 2 2 8 4" xfId="7443"/>
    <cellStyle name="20% - Accent4 4 2 2 8 5" xfId="7444"/>
    <cellStyle name="20% - Accent4 4 2 2 8 6" xfId="7445"/>
    <cellStyle name="20% - Accent4 4 2 2 9" xfId="7446"/>
    <cellStyle name="20% - Accent4 4 2 2 9 2" xfId="7447"/>
    <cellStyle name="20% - Accent4 4 2 2 9 3" xfId="7448"/>
    <cellStyle name="20% - Accent4 4 2 3" xfId="7449"/>
    <cellStyle name="20% - Accent4 4 2 3 10" xfId="7450"/>
    <cellStyle name="20% - Accent4 4 2 3 2" xfId="7451"/>
    <cellStyle name="20% - Accent4 4 2 3 2 2" xfId="7452"/>
    <cellStyle name="20% - Accent4 4 2 3 2 2 2" xfId="7453"/>
    <cellStyle name="20% - Accent4 4 2 3 2 2 2 2" xfId="7454"/>
    <cellStyle name="20% - Accent4 4 2 3 2 2 2 3" xfId="7455"/>
    <cellStyle name="20% - Accent4 4 2 3 2 2 3" xfId="7456"/>
    <cellStyle name="20% - Accent4 4 2 3 2 2 4" xfId="7457"/>
    <cellStyle name="20% - Accent4 4 2 3 2 2 5" xfId="7458"/>
    <cellStyle name="20% - Accent4 4 2 3 2 2 6" xfId="7459"/>
    <cellStyle name="20% - Accent4 4 2 3 2 3" xfId="7460"/>
    <cellStyle name="20% - Accent4 4 2 3 2 3 2" xfId="7461"/>
    <cellStyle name="20% - Accent4 4 2 3 2 3 2 2" xfId="7462"/>
    <cellStyle name="20% - Accent4 4 2 3 2 3 2 3" xfId="7463"/>
    <cellStyle name="20% - Accent4 4 2 3 2 3 3" xfId="7464"/>
    <cellStyle name="20% - Accent4 4 2 3 2 3 4" xfId="7465"/>
    <cellStyle name="20% - Accent4 4 2 3 2 3 5" xfId="7466"/>
    <cellStyle name="20% - Accent4 4 2 3 2 3 6" xfId="7467"/>
    <cellStyle name="20% - Accent4 4 2 3 2 4" xfId="7468"/>
    <cellStyle name="20% - Accent4 4 2 3 2 4 2" xfId="7469"/>
    <cellStyle name="20% - Accent4 4 2 3 2 4 3" xfId="7470"/>
    <cellStyle name="20% - Accent4 4 2 3 2 5" xfId="7471"/>
    <cellStyle name="20% - Accent4 4 2 3 2 6" xfId="7472"/>
    <cellStyle name="20% - Accent4 4 2 3 2 7" xfId="7473"/>
    <cellStyle name="20% - Accent4 4 2 3 2 8" xfId="7474"/>
    <cellStyle name="20% - Accent4 4 2 3 3" xfId="7475"/>
    <cellStyle name="20% - Accent4 4 2 3 3 2" xfId="7476"/>
    <cellStyle name="20% - Accent4 4 2 3 3 2 2" xfId="7477"/>
    <cellStyle name="20% - Accent4 4 2 3 3 2 2 2" xfId="7478"/>
    <cellStyle name="20% - Accent4 4 2 3 3 2 2 3" xfId="7479"/>
    <cellStyle name="20% - Accent4 4 2 3 3 2 3" xfId="7480"/>
    <cellStyle name="20% - Accent4 4 2 3 3 2 4" xfId="7481"/>
    <cellStyle name="20% - Accent4 4 2 3 3 2 5" xfId="7482"/>
    <cellStyle name="20% - Accent4 4 2 3 3 2 6" xfId="7483"/>
    <cellStyle name="20% - Accent4 4 2 3 3 3" xfId="7484"/>
    <cellStyle name="20% - Accent4 4 2 3 3 3 2" xfId="7485"/>
    <cellStyle name="20% - Accent4 4 2 3 3 3 3" xfId="7486"/>
    <cellStyle name="20% - Accent4 4 2 3 3 4" xfId="7487"/>
    <cellStyle name="20% - Accent4 4 2 3 3 5" xfId="7488"/>
    <cellStyle name="20% - Accent4 4 2 3 3 6" xfId="7489"/>
    <cellStyle name="20% - Accent4 4 2 3 3 7" xfId="7490"/>
    <cellStyle name="20% - Accent4 4 2 3 4" xfId="7491"/>
    <cellStyle name="20% - Accent4 4 2 3 4 2" xfId="7492"/>
    <cellStyle name="20% - Accent4 4 2 3 4 2 2" xfId="7493"/>
    <cellStyle name="20% - Accent4 4 2 3 4 2 3" xfId="7494"/>
    <cellStyle name="20% - Accent4 4 2 3 4 3" xfId="7495"/>
    <cellStyle name="20% - Accent4 4 2 3 4 4" xfId="7496"/>
    <cellStyle name="20% - Accent4 4 2 3 4 5" xfId="7497"/>
    <cellStyle name="20% - Accent4 4 2 3 4 6" xfId="7498"/>
    <cellStyle name="20% - Accent4 4 2 3 5" xfId="7499"/>
    <cellStyle name="20% - Accent4 4 2 3 5 2" xfId="7500"/>
    <cellStyle name="20% - Accent4 4 2 3 5 2 2" xfId="7501"/>
    <cellStyle name="20% - Accent4 4 2 3 5 2 3" xfId="7502"/>
    <cellStyle name="20% - Accent4 4 2 3 5 3" xfId="7503"/>
    <cellStyle name="20% - Accent4 4 2 3 5 4" xfId="7504"/>
    <cellStyle name="20% - Accent4 4 2 3 5 5" xfId="7505"/>
    <cellStyle name="20% - Accent4 4 2 3 5 6" xfId="7506"/>
    <cellStyle name="20% - Accent4 4 2 3 6" xfId="7507"/>
    <cellStyle name="20% - Accent4 4 2 3 6 2" xfId="7508"/>
    <cellStyle name="20% - Accent4 4 2 3 6 3" xfId="7509"/>
    <cellStyle name="20% - Accent4 4 2 3 7" xfId="7510"/>
    <cellStyle name="20% - Accent4 4 2 3 8" xfId="7511"/>
    <cellStyle name="20% - Accent4 4 2 3 9" xfId="7512"/>
    <cellStyle name="20% - Accent4 4 2 4" xfId="7513"/>
    <cellStyle name="20% - Accent4 4 2 4 2" xfId="7514"/>
    <cellStyle name="20% - Accent4 4 2 4 2 2" xfId="7515"/>
    <cellStyle name="20% - Accent4 4 2 4 2 2 2" xfId="7516"/>
    <cellStyle name="20% - Accent4 4 2 4 2 2 2 2" xfId="7517"/>
    <cellStyle name="20% - Accent4 4 2 4 2 2 2 3" xfId="7518"/>
    <cellStyle name="20% - Accent4 4 2 4 2 2 3" xfId="7519"/>
    <cellStyle name="20% - Accent4 4 2 4 2 2 4" xfId="7520"/>
    <cellStyle name="20% - Accent4 4 2 4 2 2 5" xfId="7521"/>
    <cellStyle name="20% - Accent4 4 2 4 2 2 6" xfId="7522"/>
    <cellStyle name="20% - Accent4 4 2 4 2 3" xfId="7523"/>
    <cellStyle name="20% - Accent4 4 2 4 2 3 2" xfId="7524"/>
    <cellStyle name="20% - Accent4 4 2 4 2 3 3" xfId="7525"/>
    <cellStyle name="20% - Accent4 4 2 4 2 4" xfId="7526"/>
    <cellStyle name="20% - Accent4 4 2 4 2 5" xfId="7527"/>
    <cellStyle name="20% - Accent4 4 2 4 2 6" xfId="7528"/>
    <cellStyle name="20% - Accent4 4 2 4 2 7" xfId="7529"/>
    <cellStyle name="20% - Accent4 4 2 4 3" xfId="7530"/>
    <cellStyle name="20% - Accent4 4 2 4 3 2" xfId="7531"/>
    <cellStyle name="20% - Accent4 4 2 4 3 2 2" xfId="7532"/>
    <cellStyle name="20% - Accent4 4 2 4 3 2 3" xfId="7533"/>
    <cellStyle name="20% - Accent4 4 2 4 3 3" xfId="7534"/>
    <cellStyle name="20% - Accent4 4 2 4 3 4" xfId="7535"/>
    <cellStyle name="20% - Accent4 4 2 4 3 5" xfId="7536"/>
    <cellStyle name="20% - Accent4 4 2 4 3 6" xfId="7537"/>
    <cellStyle name="20% - Accent4 4 2 4 4" xfId="7538"/>
    <cellStyle name="20% - Accent4 4 2 4 4 2" xfId="7539"/>
    <cellStyle name="20% - Accent4 4 2 4 4 2 2" xfId="7540"/>
    <cellStyle name="20% - Accent4 4 2 4 4 2 3" xfId="7541"/>
    <cellStyle name="20% - Accent4 4 2 4 4 3" xfId="7542"/>
    <cellStyle name="20% - Accent4 4 2 4 4 4" xfId="7543"/>
    <cellStyle name="20% - Accent4 4 2 4 4 5" xfId="7544"/>
    <cellStyle name="20% - Accent4 4 2 4 4 6" xfId="7545"/>
    <cellStyle name="20% - Accent4 4 2 4 5" xfId="7546"/>
    <cellStyle name="20% - Accent4 4 2 4 5 2" xfId="7547"/>
    <cellStyle name="20% - Accent4 4 2 4 5 3" xfId="7548"/>
    <cellStyle name="20% - Accent4 4 2 4 6" xfId="7549"/>
    <cellStyle name="20% - Accent4 4 2 4 7" xfId="7550"/>
    <cellStyle name="20% - Accent4 4 2 4 8" xfId="7551"/>
    <cellStyle name="20% - Accent4 4 2 4 9" xfId="7552"/>
    <cellStyle name="20% - Accent4 4 2 5" xfId="7553"/>
    <cellStyle name="20% - Accent4 4 2 5 2" xfId="7554"/>
    <cellStyle name="20% - Accent4 4 2 5 2 2" xfId="7555"/>
    <cellStyle name="20% - Accent4 4 2 5 2 2 2" xfId="7556"/>
    <cellStyle name="20% - Accent4 4 2 5 2 2 3" xfId="7557"/>
    <cellStyle name="20% - Accent4 4 2 5 2 3" xfId="7558"/>
    <cellStyle name="20% - Accent4 4 2 5 2 4" xfId="7559"/>
    <cellStyle name="20% - Accent4 4 2 5 2 5" xfId="7560"/>
    <cellStyle name="20% - Accent4 4 2 5 2 6" xfId="7561"/>
    <cellStyle name="20% - Accent4 4 2 5 3" xfId="7562"/>
    <cellStyle name="20% - Accent4 4 2 5 3 2" xfId="7563"/>
    <cellStyle name="20% - Accent4 4 2 5 3 3" xfId="7564"/>
    <cellStyle name="20% - Accent4 4 2 5 4" xfId="7565"/>
    <cellStyle name="20% - Accent4 4 2 5 5" xfId="7566"/>
    <cellStyle name="20% - Accent4 4 2 5 6" xfId="7567"/>
    <cellStyle name="20% - Accent4 4 2 5 7" xfId="7568"/>
    <cellStyle name="20% - Accent4 4 2 6" xfId="7569"/>
    <cellStyle name="20% - Accent4 4 2 6 2" xfId="7570"/>
    <cellStyle name="20% - Accent4 4 2 6 2 2" xfId="7571"/>
    <cellStyle name="20% - Accent4 4 2 6 2 3" xfId="7572"/>
    <cellStyle name="20% - Accent4 4 2 6 3" xfId="7573"/>
    <cellStyle name="20% - Accent4 4 2 6 4" xfId="7574"/>
    <cellStyle name="20% - Accent4 4 2 6 5" xfId="7575"/>
    <cellStyle name="20% - Accent4 4 2 6 6" xfId="7576"/>
    <cellStyle name="20% - Accent4 4 2 7" xfId="7577"/>
    <cellStyle name="20% - Accent4 4 2 7 2" xfId="7578"/>
    <cellStyle name="20% - Accent4 4 2 7 2 2" xfId="7579"/>
    <cellStyle name="20% - Accent4 4 2 7 2 3" xfId="7580"/>
    <cellStyle name="20% - Accent4 4 2 7 3" xfId="7581"/>
    <cellStyle name="20% - Accent4 4 2 7 4" xfId="7582"/>
    <cellStyle name="20% - Accent4 4 2 7 5" xfId="7583"/>
    <cellStyle name="20% - Accent4 4 2 7 6" xfId="7584"/>
    <cellStyle name="20% - Accent4 4 2 8" xfId="7585"/>
    <cellStyle name="20% - Accent4 4 2 8 2" xfId="7586"/>
    <cellStyle name="20% - Accent4 4 2 8 2 2" xfId="7587"/>
    <cellStyle name="20% - Accent4 4 2 8 2 3" xfId="7588"/>
    <cellStyle name="20% - Accent4 4 2 8 3" xfId="7589"/>
    <cellStyle name="20% - Accent4 4 2 8 4" xfId="7590"/>
    <cellStyle name="20% - Accent4 4 2 8 5" xfId="7591"/>
    <cellStyle name="20% - Accent4 4 2 8 6" xfId="7592"/>
    <cellStyle name="20% - Accent4 4 2 9" xfId="7593"/>
    <cellStyle name="20% - Accent4 4 2 9 2" xfId="7594"/>
    <cellStyle name="20% - Accent4 4 2 9 2 2" xfId="7595"/>
    <cellStyle name="20% - Accent4 4 2 9 2 3" xfId="7596"/>
    <cellStyle name="20% - Accent4 4 2 9 3" xfId="7597"/>
    <cellStyle name="20% - Accent4 4 2 9 4" xfId="7598"/>
    <cellStyle name="20% - Accent4 4 2 9 5" xfId="7599"/>
    <cellStyle name="20% - Accent4 4 2 9 6" xfId="7600"/>
    <cellStyle name="20% - Accent4 4 3" xfId="7601"/>
    <cellStyle name="20% - Accent4 4 3 10" xfId="7602"/>
    <cellStyle name="20% - Accent4 4 3 11" xfId="7603"/>
    <cellStyle name="20% - Accent4 4 3 12" xfId="7604"/>
    <cellStyle name="20% - Accent4 4 3 13" xfId="7605"/>
    <cellStyle name="20% - Accent4 4 3 2" xfId="7606"/>
    <cellStyle name="20% - Accent4 4 3 2 10" xfId="7607"/>
    <cellStyle name="20% - Accent4 4 3 2 2" xfId="7608"/>
    <cellStyle name="20% - Accent4 4 3 2 2 2" xfId="7609"/>
    <cellStyle name="20% - Accent4 4 3 2 2 2 2" xfId="7610"/>
    <cellStyle name="20% - Accent4 4 3 2 2 2 2 2" xfId="7611"/>
    <cellStyle name="20% - Accent4 4 3 2 2 2 2 3" xfId="7612"/>
    <cellStyle name="20% - Accent4 4 3 2 2 2 3" xfId="7613"/>
    <cellStyle name="20% - Accent4 4 3 2 2 2 4" xfId="7614"/>
    <cellStyle name="20% - Accent4 4 3 2 2 2 5" xfId="7615"/>
    <cellStyle name="20% - Accent4 4 3 2 2 2 6" xfId="7616"/>
    <cellStyle name="20% - Accent4 4 3 2 2 3" xfId="7617"/>
    <cellStyle name="20% - Accent4 4 3 2 2 3 2" xfId="7618"/>
    <cellStyle name="20% - Accent4 4 3 2 2 3 2 2" xfId="7619"/>
    <cellStyle name="20% - Accent4 4 3 2 2 3 2 3" xfId="7620"/>
    <cellStyle name="20% - Accent4 4 3 2 2 3 3" xfId="7621"/>
    <cellStyle name="20% - Accent4 4 3 2 2 3 4" xfId="7622"/>
    <cellStyle name="20% - Accent4 4 3 2 2 3 5" xfId="7623"/>
    <cellStyle name="20% - Accent4 4 3 2 2 3 6" xfId="7624"/>
    <cellStyle name="20% - Accent4 4 3 2 2 4" xfId="7625"/>
    <cellStyle name="20% - Accent4 4 3 2 2 4 2" xfId="7626"/>
    <cellStyle name="20% - Accent4 4 3 2 2 4 3" xfId="7627"/>
    <cellStyle name="20% - Accent4 4 3 2 2 5" xfId="7628"/>
    <cellStyle name="20% - Accent4 4 3 2 2 6" xfId="7629"/>
    <cellStyle name="20% - Accent4 4 3 2 2 7" xfId="7630"/>
    <cellStyle name="20% - Accent4 4 3 2 2 8" xfId="7631"/>
    <cellStyle name="20% - Accent4 4 3 2 3" xfId="7632"/>
    <cellStyle name="20% - Accent4 4 3 2 3 2" xfId="7633"/>
    <cellStyle name="20% - Accent4 4 3 2 3 2 2" xfId="7634"/>
    <cellStyle name="20% - Accent4 4 3 2 3 2 2 2" xfId="7635"/>
    <cellStyle name="20% - Accent4 4 3 2 3 2 2 3" xfId="7636"/>
    <cellStyle name="20% - Accent4 4 3 2 3 2 3" xfId="7637"/>
    <cellStyle name="20% - Accent4 4 3 2 3 2 4" xfId="7638"/>
    <cellStyle name="20% - Accent4 4 3 2 3 2 5" xfId="7639"/>
    <cellStyle name="20% - Accent4 4 3 2 3 2 6" xfId="7640"/>
    <cellStyle name="20% - Accent4 4 3 2 3 3" xfId="7641"/>
    <cellStyle name="20% - Accent4 4 3 2 3 3 2" xfId="7642"/>
    <cellStyle name="20% - Accent4 4 3 2 3 3 3" xfId="7643"/>
    <cellStyle name="20% - Accent4 4 3 2 3 4" xfId="7644"/>
    <cellStyle name="20% - Accent4 4 3 2 3 5" xfId="7645"/>
    <cellStyle name="20% - Accent4 4 3 2 3 6" xfId="7646"/>
    <cellStyle name="20% - Accent4 4 3 2 3 7" xfId="7647"/>
    <cellStyle name="20% - Accent4 4 3 2 4" xfId="7648"/>
    <cellStyle name="20% - Accent4 4 3 2 4 2" xfId="7649"/>
    <cellStyle name="20% - Accent4 4 3 2 4 2 2" xfId="7650"/>
    <cellStyle name="20% - Accent4 4 3 2 4 2 3" xfId="7651"/>
    <cellStyle name="20% - Accent4 4 3 2 4 3" xfId="7652"/>
    <cellStyle name="20% - Accent4 4 3 2 4 4" xfId="7653"/>
    <cellStyle name="20% - Accent4 4 3 2 4 5" xfId="7654"/>
    <cellStyle name="20% - Accent4 4 3 2 4 6" xfId="7655"/>
    <cellStyle name="20% - Accent4 4 3 2 5" xfId="7656"/>
    <cellStyle name="20% - Accent4 4 3 2 5 2" xfId="7657"/>
    <cellStyle name="20% - Accent4 4 3 2 5 2 2" xfId="7658"/>
    <cellStyle name="20% - Accent4 4 3 2 5 2 3" xfId="7659"/>
    <cellStyle name="20% - Accent4 4 3 2 5 3" xfId="7660"/>
    <cellStyle name="20% - Accent4 4 3 2 5 4" xfId="7661"/>
    <cellStyle name="20% - Accent4 4 3 2 5 5" xfId="7662"/>
    <cellStyle name="20% - Accent4 4 3 2 5 6" xfId="7663"/>
    <cellStyle name="20% - Accent4 4 3 2 6" xfId="7664"/>
    <cellStyle name="20% - Accent4 4 3 2 6 2" xfId="7665"/>
    <cellStyle name="20% - Accent4 4 3 2 6 3" xfId="7666"/>
    <cellStyle name="20% - Accent4 4 3 2 7" xfId="7667"/>
    <cellStyle name="20% - Accent4 4 3 2 8" xfId="7668"/>
    <cellStyle name="20% - Accent4 4 3 2 9" xfId="7669"/>
    <cellStyle name="20% - Accent4 4 3 3" xfId="7670"/>
    <cellStyle name="20% - Accent4 4 3 3 2" xfId="7671"/>
    <cellStyle name="20% - Accent4 4 3 3 2 2" xfId="7672"/>
    <cellStyle name="20% - Accent4 4 3 3 2 2 2" xfId="7673"/>
    <cellStyle name="20% - Accent4 4 3 3 2 2 2 2" xfId="7674"/>
    <cellStyle name="20% - Accent4 4 3 3 2 2 2 3" xfId="7675"/>
    <cellStyle name="20% - Accent4 4 3 3 2 2 3" xfId="7676"/>
    <cellStyle name="20% - Accent4 4 3 3 2 2 4" xfId="7677"/>
    <cellStyle name="20% - Accent4 4 3 3 2 2 5" xfId="7678"/>
    <cellStyle name="20% - Accent4 4 3 3 2 2 6" xfId="7679"/>
    <cellStyle name="20% - Accent4 4 3 3 2 3" xfId="7680"/>
    <cellStyle name="20% - Accent4 4 3 3 2 3 2" xfId="7681"/>
    <cellStyle name="20% - Accent4 4 3 3 2 3 3" xfId="7682"/>
    <cellStyle name="20% - Accent4 4 3 3 2 4" xfId="7683"/>
    <cellStyle name="20% - Accent4 4 3 3 2 5" xfId="7684"/>
    <cellStyle name="20% - Accent4 4 3 3 2 6" xfId="7685"/>
    <cellStyle name="20% - Accent4 4 3 3 2 7" xfId="7686"/>
    <cellStyle name="20% - Accent4 4 3 3 3" xfId="7687"/>
    <cellStyle name="20% - Accent4 4 3 3 3 2" xfId="7688"/>
    <cellStyle name="20% - Accent4 4 3 3 3 2 2" xfId="7689"/>
    <cellStyle name="20% - Accent4 4 3 3 3 2 3" xfId="7690"/>
    <cellStyle name="20% - Accent4 4 3 3 3 3" xfId="7691"/>
    <cellStyle name="20% - Accent4 4 3 3 3 4" xfId="7692"/>
    <cellStyle name="20% - Accent4 4 3 3 3 5" xfId="7693"/>
    <cellStyle name="20% - Accent4 4 3 3 3 6" xfId="7694"/>
    <cellStyle name="20% - Accent4 4 3 3 4" xfId="7695"/>
    <cellStyle name="20% - Accent4 4 3 3 4 2" xfId="7696"/>
    <cellStyle name="20% - Accent4 4 3 3 4 2 2" xfId="7697"/>
    <cellStyle name="20% - Accent4 4 3 3 4 2 3" xfId="7698"/>
    <cellStyle name="20% - Accent4 4 3 3 4 3" xfId="7699"/>
    <cellStyle name="20% - Accent4 4 3 3 4 4" xfId="7700"/>
    <cellStyle name="20% - Accent4 4 3 3 4 5" xfId="7701"/>
    <cellStyle name="20% - Accent4 4 3 3 4 6" xfId="7702"/>
    <cellStyle name="20% - Accent4 4 3 3 5" xfId="7703"/>
    <cellStyle name="20% - Accent4 4 3 3 5 2" xfId="7704"/>
    <cellStyle name="20% - Accent4 4 3 3 5 3" xfId="7705"/>
    <cellStyle name="20% - Accent4 4 3 3 6" xfId="7706"/>
    <cellStyle name="20% - Accent4 4 3 3 7" xfId="7707"/>
    <cellStyle name="20% - Accent4 4 3 3 8" xfId="7708"/>
    <cellStyle name="20% - Accent4 4 3 3 9" xfId="7709"/>
    <cellStyle name="20% - Accent4 4 3 4" xfId="7710"/>
    <cellStyle name="20% - Accent4 4 3 4 2" xfId="7711"/>
    <cellStyle name="20% - Accent4 4 3 4 2 2" xfId="7712"/>
    <cellStyle name="20% - Accent4 4 3 4 2 2 2" xfId="7713"/>
    <cellStyle name="20% - Accent4 4 3 4 2 2 3" xfId="7714"/>
    <cellStyle name="20% - Accent4 4 3 4 2 3" xfId="7715"/>
    <cellStyle name="20% - Accent4 4 3 4 2 4" xfId="7716"/>
    <cellStyle name="20% - Accent4 4 3 4 2 5" xfId="7717"/>
    <cellStyle name="20% - Accent4 4 3 4 2 6" xfId="7718"/>
    <cellStyle name="20% - Accent4 4 3 4 3" xfId="7719"/>
    <cellStyle name="20% - Accent4 4 3 4 3 2" xfId="7720"/>
    <cellStyle name="20% - Accent4 4 3 4 3 3" xfId="7721"/>
    <cellStyle name="20% - Accent4 4 3 4 4" xfId="7722"/>
    <cellStyle name="20% - Accent4 4 3 4 5" xfId="7723"/>
    <cellStyle name="20% - Accent4 4 3 4 6" xfId="7724"/>
    <cellStyle name="20% - Accent4 4 3 4 7" xfId="7725"/>
    <cellStyle name="20% - Accent4 4 3 5" xfId="7726"/>
    <cellStyle name="20% - Accent4 4 3 5 2" xfId="7727"/>
    <cellStyle name="20% - Accent4 4 3 5 2 2" xfId="7728"/>
    <cellStyle name="20% - Accent4 4 3 5 2 3" xfId="7729"/>
    <cellStyle name="20% - Accent4 4 3 5 3" xfId="7730"/>
    <cellStyle name="20% - Accent4 4 3 5 4" xfId="7731"/>
    <cellStyle name="20% - Accent4 4 3 5 5" xfId="7732"/>
    <cellStyle name="20% - Accent4 4 3 5 6" xfId="7733"/>
    <cellStyle name="20% - Accent4 4 3 6" xfId="7734"/>
    <cellStyle name="20% - Accent4 4 3 6 2" xfId="7735"/>
    <cellStyle name="20% - Accent4 4 3 6 2 2" xfId="7736"/>
    <cellStyle name="20% - Accent4 4 3 6 2 3" xfId="7737"/>
    <cellStyle name="20% - Accent4 4 3 6 3" xfId="7738"/>
    <cellStyle name="20% - Accent4 4 3 6 4" xfId="7739"/>
    <cellStyle name="20% - Accent4 4 3 6 5" xfId="7740"/>
    <cellStyle name="20% - Accent4 4 3 6 6" xfId="7741"/>
    <cellStyle name="20% - Accent4 4 3 7" xfId="7742"/>
    <cellStyle name="20% - Accent4 4 3 7 2" xfId="7743"/>
    <cellStyle name="20% - Accent4 4 3 7 2 2" xfId="7744"/>
    <cellStyle name="20% - Accent4 4 3 7 2 3" xfId="7745"/>
    <cellStyle name="20% - Accent4 4 3 7 3" xfId="7746"/>
    <cellStyle name="20% - Accent4 4 3 7 4" xfId="7747"/>
    <cellStyle name="20% - Accent4 4 3 7 5" xfId="7748"/>
    <cellStyle name="20% - Accent4 4 3 7 6" xfId="7749"/>
    <cellStyle name="20% - Accent4 4 3 8" xfId="7750"/>
    <cellStyle name="20% - Accent4 4 3 8 2" xfId="7751"/>
    <cellStyle name="20% - Accent4 4 3 8 2 2" xfId="7752"/>
    <cellStyle name="20% - Accent4 4 3 8 2 3" xfId="7753"/>
    <cellStyle name="20% - Accent4 4 3 8 3" xfId="7754"/>
    <cellStyle name="20% - Accent4 4 3 8 4" xfId="7755"/>
    <cellStyle name="20% - Accent4 4 3 8 5" xfId="7756"/>
    <cellStyle name="20% - Accent4 4 3 8 6" xfId="7757"/>
    <cellStyle name="20% - Accent4 4 3 9" xfId="7758"/>
    <cellStyle name="20% - Accent4 4 3 9 2" xfId="7759"/>
    <cellStyle name="20% - Accent4 4 3 9 3" xfId="7760"/>
    <cellStyle name="20% - Accent4 4 4" xfId="7761"/>
    <cellStyle name="20% - Accent4 4 4 10" xfId="7762"/>
    <cellStyle name="20% - Accent4 4 4 2" xfId="7763"/>
    <cellStyle name="20% - Accent4 4 4 2 2" xfId="7764"/>
    <cellStyle name="20% - Accent4 4 4 2 2 2" xfId="7765"/>
    <cellStyle name="20% - Accent4 4 4 2 2 2 2" xfId="7766"/>
    <cellStyle name="20% - Accent4 4 4 2 2 2 3" xfId="7767"/>
    <cellStyle name="20% - Accent4 4 4 2 2 3" xfId="7768"/>
    <cellStyle name="20% - Accent4 4 4 2 2 4" xfId="7769"/>
    <cellStyle name="20% - Accent4 4 4 2 2 5" xfId="7770"/>
    <cellStyle name="20% - Accent4 4 4 2 2 6" xfId="7771"/>
    <cellStyle name="20% - Accent4 4 4 2 3" xfId="7772"/>
    <cellStyle name="20% - Accent4 4 4 2 3 2" xfId="7773"/>
    <cellStyle name="20% - Accent4 4 4 2 3 2 2" xfId="7774"/>
    <cellStyle name="20% - Accent4 4 4 2 3 2 3" xfId="7775"/>
    <cellStyle name="20% - Accent4 4 4 2 3 3" xfId="7776"/>
    <cellStyle name="20% - Accent4 4 4 2 3 4" xfId="7777"/>
    <cellStyle name="20% - Accent4 4 4 2 3 5" xfId="7778"/>
    <cellStyle name="20% - Accent4 4 4 2 3 6" xfId="7779"/>
    <cellStyle name="20% - Accent4 4 4 2 4" xfId="7780"/>
    <cellStyle name="20% - Accent4 4 4 2 4 2" xfId="7781"/>
    <cellStyle name="20% - Accent4 4 4 2 4 3" xfId="7782"/>
    <cellStyle name="20% - Accent4 4 4 2 5" xfId="7783"/>
    <cellStyle name="20% - Accent4 4 4 2 6" xfId="7784"/>
    <cellStyle name="20% - Accent4 4 4 2 7" xfId="7785"/>
    <cellStyle name="20% - Accent4 4 4 2 8" xfId="7786"/>
    <cellStyle name="20% - Accent4 4 4 3" xfId="7787"/>
    <cellStyle name="20% - Accent4 4 4 3 2" xfId="7788"/>
    <cellStyle name="20% - Accent4 4 4 3 2 2" xfId="7789"/>
    <cellStyle name="20% - Accent4 4 4 3 2 2 2" xfId="7790"/>
    <cellStyle name="20% - Accent4 4 4 3 2 2 3" xfId="7791"/>
    <cellStyle name="20% - Accent4 4 4 3 2 3" xfId="7792"/>
    <cellStyle name="20% - Accent4 4 4 3 2 4" xfId="7793"/>
    <cellStyle name="20% - Accent4 4 4 3 2 5" xfId="7794"/>
    <cellStyle name="20% - Accent4 4 4 3 2 6" xfId="7795"/>
    <cellStyle name="20% - Accent4 4 4 3 3" xfId="7796"/>
    <cellStyle name="20% - Accent4 4 4 3 3 2" xfId="7797"/>
    <cellStyle name="20% - Accent4 4 4 3 3 3" xfId="7798"/>
    <cellStyle name="20% - Accent4 4 4 3 4" xfId="7799"/>
    <cellStyle name="20% - Accent4 4 4 3 5" xfId="7800"/>
    <cellStyle name="20% - Accent4 4 4 3 6" xfId="7801"/>
    <cellStyle name="20% - Accent4 4 4 3 7" xfId="7802"/>
    <cellStyle name="20% - Accent4 4 4 4" xfId="7803"/>
    <cellStyle name="20% - Accent4 4 4 4 2" xfId="7804"/>
    <cellStyle name="20% - Accent4 4 4 4 2 2" xfId="7805"/>
    <cellStyle name="20% - Accent4 4 4 4 2 3" xfId="7806"/>
    <cellStyle name="20% - Accent4 4 4 4 3" xfId="7807"/>
    <cellStyle name="20% - Accent4 4 4 4 4" xfId="7808"/>
    <cellStyle name="20% - Accent4 4 4 4 5" xfId="7809"/>
    <cellStyle name="20% - Accent4 4 4 4 6" xfId="7810"/>
    <cellStyle name="20% - Accent4 4 4 5" xfId="7811"/>
    <cellStyle name="20% - Accent4 4 4 5 2" xfId="7812"/>
    <cellStyle name="20% - Accent4 4 4 5 2 2" xfId="7813"/>
    <cellStyle name="20% - Accent4 4 4 5 2 3" xfId="7814"/>
    <cellStyle name="20% - Accent4 4 4 5 3" xfId="7815"/>
    <cellStyle name="20% - Accent4 4 4 5 4" xfId="7816"/>
    <cellStyle name="20% - Accent4 4 4 5 5" xfId="7817"/>
    <cellStyle name="20% - Accent4 4 4 5 6" xfId="7818"/>
    <cellStyle name="20% - Accent4 4 4 6" xfId="7819"/>
    <cellStyle name="20% - Accent4 4 4 6 2" xfId="7820"/>
    <cellStyle name="20% - Accent4 4 4 6 3" xfId="7821"/>
    <cellStyle name="20% - Accent4 4 4 7" xfId="7822"/>
    <cellStyle name="20% - Accent4 4 4 8" xfId="7823"/>
    <cellStyle name="20% - Accent4 4 4 9" xfId="7824"/>
    <cellStyle name="20% - Accent4 4 5" xfId="7825"/>
    <cellStyle name="20% - Accent4 4 5 2" xfId="7826"/>
    <cellStyle name="20% - Accent4 4 5 2 2" xfId="7827"/>
    <cellStyle name="20% - Accent4 4 5 2 2 2" xfId="7828"/>
    <cellStyle name="20% - Accent4 4 5 2 2 2 2" xfId="7829"/>
    <cellStyle name="20% - Accent4 4 5 2 2 2 3" xfId="7830"/>
    <cellStyle name="20% - Accent4 4 5 2 2 3" xfId="7831"/>
    <cellStyle name="20% - Accent4 4 5 2 2 4" xfId="7832"/>
    <cellStyle name="20% - Accent4 4 5 2 2 5" xfId="7833"/>
    <cellStyle name="20% - Accent4 4 5 2 2 6" xfId="7834"/>
    <cellStyle name="20% - Accent4 4 5 2 3" xfId="7835"/>
    <cellStyle name="20% - Accent4 4 5 2 3 2" xfId="7836"/>
    <cellStyle name="20% - Accent4 4 5 2 3 3" xfId="7837"/>
    <cellStyle name="20% - Accent4 4 5 2 4" xfId="7838"/>
    <cellStyle name="20% - Accent4 4 5 2 5" xfId="7839"/>
    <cellStyle name="20% - Accent4 4 5 2 6" xfId="7840"/>
    <cellStyle name="20% - Accent4 4 5 2 7" xfId="7841"/>
    <cellStyle name="20% - Accent4 4 5 3" xfId="7842"/>
    <cellStyle name="20% - Accent4 4 5 3 2" xfId="7843"/>
    <cellStyle name="20% - Accent4 4 5 3 2 2" xfId="7844"/>
    <cellStyle name="20% - Accent4 4 5 3 2 3" xfId="7845"/>
    <cellStyle name="20% - Accent4 4 5 3 3" xfId="7846"/>
    <cellStyle name="20% - Accent4 4 5 3 4" xfId="7847"/>
    <cellStyle name="20% - Accent4 4 5 3 5" xfId="7848"/>
    <cellStyle name="20% - Accent4 4 5 3 6" xfId="7849"/>
    <cellStyle name="20% - Accent4 4 5 4" xfId="7850"/>
    <cellStyle name="20% - Accent4 4 5 4 2" xfId="7851"/>
    <cellStyle name="20% - Accent4 4 5 4 2 2" xfId="7852"/>
    <cellStyle name="20% - Accent4 4 5 4 2 3" xfId="7853"/>
    <cellStyle name="20% - Accent4 4 5 4 3" xfId="7854"/>
    <cellStyle name="20% - Accent4 4 5 4 4" xfId="7855"/>
    <cellStyle name="20% - Accent4 4 5 4 5" xfId="7856"/>
    <cellStyle name="20% - Accent4 4 5 4 6" xfId="7857"/>
    <cellStyle name="20% - Accent4 4 5 5" xfId="7858"/>
    <cellStyle name="20% - Accent4 4 5 5 2" xfId="7859"/>
    <cellStyle name="20% - Accent4 4 5 5 3" xfId="7860"/>
    <cellStyle name="20% - Accent4 4 5 6" xfId="7861"/>
    <cellStyle name="20% - Accent4 4 5 7" xfId="7862"/>
    <cellStyle name="20% - Accent4 4 5 8" xfId="7863"/>
    <cellStyle name="20% - Accent4 4 5 9" xfId="7864"/>
    <cellStyle name="20% - Accent4 4 6" xfId="7865"/>
    <cellStyle name="20% - Accent4 4 6 2" xfId="7866"/>
    <cellStyle name="20% - Accent4 4 6 2 2" xfId="7867"/>
    <cellStyle name="20% - Accent4 4 6 2 2 2" xfId="7868"/>
    <cellStyle name="20% - Accent4 4 6 2 2 3" xfId="7869"/>
    <cellStyle name="20% - Accent4 4 6 2 3" xfId="7870"/>
    <cellStyle name="20% - Accent4 4 6 2 4" xfId="7871"/>
    <cellStyle name="20% - Accent4 4 6 2 5" xfId="7872"/>
    <cellStyle name="20% - Accent4 4 6 2 6" xfId="7873"/>
    <cellStyle name="20% - Accent4 4 6 3" xfId="7874"/>
    <cellStyle name="20% - Accent4 4 6 3 2" xfId="7875"/>
    <cellStyle name="20% - Accent4 4 6 3 3" xfId="7876"/>
    <cellStyle name="20% - Accent4 4 6 4" xfId="7877"/>
    <cellStyle name="20% - Accent4 4 6 5" xfId="7878"/>
    <cellStyle name="20% - Accent4 4 6 6" xfId="7879"/>
    <cellStyle name="20% - Accent4 4 6 7" xfId="7880"/>
    <cellStyle name="20% - Accent4 4 7" xfId="7881"/>
    <cellStyle name="20% - Accent4 4 7 2" xfId="7882"/>
    <cellStyle name="20% - Accent4 4 7 2 2" xfId="7883"/>
    <cellStyle name="20% - Accent4 4 7 2 3" xfId="7884"/>
    <cellStyle name="20% - Accent4 4 7 3" xfId="7885"/>
    <cellStyle name="20% - Accent4 4 7 4" xfId="7886"/>
    <cellStyle name="20% - Accent4 4 7 5" xfId="7887"/>
    <cellStyle name="20% - Accent4 4 7 6" xfId="7888"/>
    <cellStyle name="20% - Accent4 4 8" xfId="7889"/>
    <cellStyle name="20% - Accent4 4 8 2" xfId="7890"/>
    <cellStyle name="20% - Accent4 4 8 2 2" xfId="7891"/>
    <cellStyle name="20% - Accent4 4 8 2 3" xfId="7892"/>
    <cellStyle name="20% - Accent4 4 8 3" xfId="7893"/>
    <cellStyle name="20% - Accent4 4 8 4" xfId="7894"/>
    <cellStyle name="20% - Accent4 4 8 5" xfId="7895"/>
    <cellStyle name="20% - Accent4 4 8 6" xfId="7896"/>
    <cellStyle name="20% - Accent4 4 9" xfId="7897"/>
    <cellStyle name="20% - Accent4 4 9 2" xfId="7898"/>
    <cellStyle name="20% - Accent4 4 9 2 2" xfId="7899"/>
    <cellStyle name="20% - Accent4 4 9 2 3" xfId="7900"/>
    <cellStyle name="20% - Accent4 4 9 3" xfId="7901"/>
    <cellStyle name="20% - Accent4 4 9 4" xfId="7902"/>
    <cellStyle name="20% - Accent4 4 9 5" xfId="7903"/>
    <cellStyle name="20% - Accent4 4 9 6" xfId="7904"/>
    <cellStyle name="20% - Accent4 5" xfId="7905"/>
    <cellStyle name="20% - Accent4 5 10" xfId="7906"/>
    <cellStyle name="20% - Accent4 5 11" xfId="7907"/>
    <cellStyle name="20% - Accent4 5 12" xfId="7908"/>
    <cellStyle name="20% - Accent4 5 13" xfId="7909"/>
    <cellStyle name="20% - Accent4 5 2" xfId="7910"/>
    <cellStyle name="20% - Accent4 5 2 10" xfId="7911"/>
    <cellStyle name="20% - Accent4 5 2 2" xfId="7912"/>
    <cellStyle name="20% - Accent4 5 2 2 2" xfId="7913"/>
    <cellStyle name="20% - Accent4 5 2 2 2 2" xfId="7914"/>
    <cellStyle name="20% - Accent4 5 2 2 2 2 2" xfId="7915"/>
    <cellStyle name="20% - Accent4 5 2 2 2 2 3" xfId="7916"/>
    <cellStyle name="20% - Accent4 5 2 2 2 3" xfId="7917"/>
    <cellStyle name="20% - Accent4 5 2 2 2 4" xfId="7918"/>
    <cellStyle name="20% - Accent4 5 2 2 2 5" xfId="7919"/>
    <cellStyle name="20% - Accent4 5 2 2 2 6" xfId="7920"/>
    <cellStyle name="20% - Accent4 5 2 2 3" xfId="7921"/>
    <cellStyle name="20% - Accent4 5 2 2 3 2" xfId="7922"/>
    <cellStyle name="20% - Accent4 5 2 2 3 2 2" xfId="7923"/>
    <cellStyle name="20% - Accent4 5 2 2 3 2 3" xfId="7924"/>
    <cellStyle name="20% - Accent4 5 2 2 3 3" xfId="7925"/>
    <cellStyle name="20% - Accent4 5 2 2 3 4" xfId="7926"/>
    <cellStyle name="20% - Accent4 5 2 2 3 5" xfId="7927"/>
    <cellStyle name="20% - Accent4 5 2 2 3 6" xfId="7928"/>
    <cellStyle name="20% - Accent4 5 2 2 4" xfId="7929"/>
    <cellStyle name="20% - Accent4 5 2 2 4 2" xfId="7930"/>
    <cellStyle name="20% - Accent4 5 2 2 4 3" xfId="7931"/>
    <cellStyle name="20% - Accent4 5 2 2 5" xfId="7932"/>
    <cellStyle name="20% - Accent4 5 2 2 6" xfId="7933"/>
    <cellStyle name="20% - Accent4 5 2 2 7" xfId="7934"/>
    <cellStyle name="20% - Accent4 5 2 2 8" xfId="7935"/>
    <cellStyle name="20% - Accent4 5 2 3" xfId="7936"/>
    <cellStyle name="20% - Accent4 5 2 3 2" xfId="7937"/>
    <cellStyle name="20% - Accent4 5 2 3 2 2" xfId="7938"/>
    <cellStyle name="20% - Accent4 5 2 3 2 2 2" xfId="7939"/>
    <cellStyle name="20% - Accent4 5 2 3 2 2 3" xfId="7940"/>
    <cellStyle name="20% - Accent4 5 2 3 2 3" xfId="7941"/>
    <cellStyle name="20% - Accent4 5 2 3 2 4" xfId="7942"/>
    <cellStyle name="20% - Accent4 5 2 3 2 5" xfId="7943"/>
    <cellStyle name="20% - Accent4 5 2 3 2 6" xfId="7944"/>
    <cellStyle name="20% - Accent4 5 2 3 3" xfId="7945"/>
    <cellStyle name="20% - Accent4 5 2 3 3 2" xfId="7946"/>
    <cellStyle name="20% - Accent4 5 2 3 3 3" xfId="7947"/>
    <cellStyle name="20% - Accent4 5 2 3 4" xfId="7948"/>
    <cellStyle name="20% - Accent4 5 2 3 5" xfId="7949"/>
    <cellStyle name="20% - Accent4 5 2 3 6" xfId="7950"/>
    <cellStyle name="20% - Accent4 5 2 3 7" xfId="7951"/>
    <cellStyle name="20% - Accent4 5 2 4" xfId="7952"/>
    <cellStyle name="20% - Accent4 5 2 4 2" xfId="7953"/>
    <cellStyle name="20% - Accent4 5 2 4 2 2" xfId="7954"/>
    <cellStyle name="20% - Accent4 5 2 4 2 3" xfId="7955"/>
    <cellStyle name="20% - Accent4 5 2 4 3" xfId="7956"/>
    <cellStyle name="20% - Accent4 5 2 4 4" xfId="7957"/>
    <cellStyle name="20% - Accent4 5 2 4 5" xfId="7958"/>
    <cellStyle name="20% - Accent4 5 2 4 6" xfId="7959"/>
    <cellStyle name="20% - Accent4 5 2 5" xfId="7960"/>
    <cellStyle name="20% - Accent4 5 2 5 2" xfId="7961"/>
    <cellStyle name="20% - Accent4 5 2 5 2 2" xfId="7962"/>
    <cellStyle name="20% - Accent4 5 2 5 2 3" xfId="7963"/>
    <cellStyle name="20% - Accent4 5 2 5 3" xfId="7964"/>
    <cellStyle name="20% - Accent4 5 2 5 4" xfId="7965"/>
    <cellStyle name="20% - Accent4 5 2 5 5" xfId="7966"/>
    <cellStyle name="20% - Accent4 5 2 5 6" xfId="7967"/>
    <cellStyle name="20% - Accent4 5 2 6" xfId="7968"/>
    <cellStyle name="20% - Accent4 5 2 6 2" xfId="7969"/>
    <cellStyle name="20% - Accent4 5 2 6 3" xfId="7970"/>
    <cellStyle name="20% - Accent4 5 2 7" xfId="7971"/>
    <cellStyle name="20% - Accent4 5 2 8" xfId="7972"/>
    <cellStyle name="20% - Accent4 5 2 9" xfId="7973"/>
    <cellStyle name="20% - Accent4 5 3" xfId="7974"/>
    <cellStyle name="20% - Accent4 5 3 2" xfId="7975"/>
    <cellStyle name="20% - Accent4 5 3 2 2" xfId="7976"/>
    <cellStyle name="20% - Accent4 5 3 2 2 2" xfId="7977"/>
    <cellStyle name="20% - Accent4 5 3 2 2 2 2" xfId="7978"/>
    <cellStyle name="20% - Accent4 5 3 2 2 2 3" xfId="7979"/>
    <cellStyle name="20% - Accent4 5 3 2 2 3" xfId="7980"/>
    <cellStyle name="20% - Accent4 5 3 2 2 4" xfId="7981"/>
    <cellStyle name="20% - Accent4 5 3 2 2 5" xfId="7982"/>
    <cellStyle name="20% - Accent4 5 3 2 2 6" xfId="7983"/>
    <cellStyle name="20% - Accent4 5 3 2 3" xfId="7984"/>
    <cellStyle name="20% - Accent4 5 3 2 3 2" xfId="7985"/>
    <cellStyle name="20% - Accent4 5 3 2 3 3" xfId="7986"/>
    <cellStyle name="20% - Accent4 5 3 2 4" xfId="7987"/>
    <cellStyle name="20% - Accent4 5 3 2 5" xfId="7988"/>
    <cellStyle name="20% - Accent4 5 3 2 6" xfId="7989"/>
    <cellStyle name="20% - Accent4 5 3 2 7" xfId="7990"/>
    <cellStyle name="20% - Accent4 5 3 3" xfId="7991"/>
    <cellStyle name="20% - Accent4 5 3 3 2" xfId="7992"/>
    <cellStyle name="20% - Accent4 5 3 3 2 2" xfId="7993"/>
    <cellStyle name="20% - Accent4 5 3 3 2 3" xfId="7994"/>
    <cellStyle name="20% - Accent4 5 3 3 3" xfId="7995"/>
    <cellStyle name="20% - Accent4 5 3 3 4" xfId="7996"/>
    <cellStyle name="20% - Accent4 5 3 3 5" xfId="7997"/>
    <cellStyle name="20% - Accent4 5 3 3 6" xfId="7998"/>
    <cellStyle name="20% - Accent4 5 3 4" xfId="7999"/>
    <cellStyle name="20% - Accent4 5 3 4 2" xfId="8000"/>
    <cellStyle name="20% - Accent4 5 3 4 2 2" xfId="8001"/>
    <cellStyle name="20% - Accent4 5 3 4 2 3" xfId="8002"/>
    <cellStyle name="20% - Accent4 5 3 4 3" xfId="8003"/>
    <cellStyle name="20% - Accent4 5 3 4 4" xfId="8004"/>
    <cellStyle name="20% - Accent4 5 3 4 5" xfId="8005"/>
    <cellStyle name="20% - Accent4 5 3 4 6" xfId="8006"/>
    <cellStyle name="20% - Accent4 5 3 5" xfId="8007"/>
    <cellStyle name="20% - Accent4 5 3 5 2" xfId="8008"/>
    <cellStyle name="20% - Accent4 5 3 5 3" xfId="8009"/>
    <cellStyle name="20% - Accent4 5 3 6" xfId="8010"/>
    <cellStyle name="20% - Accent4 5 3 7" xfId="8011"/>
    <cellStyle name="20% - Accent4 5 3 8" xfId="8012"/>
    <cellStyle name="20% - Accent4 5 3 9" xfId="8013"/>
    <cellStyle name="20% - Accent4 5 4" xfId="8014"/>
    <cellStyle name="20% - Accent4 5 4 2" xfId="8015"/>
    <cellStyle name="20% - Accent4 5 4 2 2" xfId="8016"/>
    <cellStyle name="20% - Accent4 5 4 2 2 2" xfId="8017"/>
    <cellStyle name="20% - Accent4 5 4 2 2 3" xfId="8018"/>
    <cellStyle name="20% - Accent4 5 4 2 3" xfId="8019"/>
    <cellStyle name="20% - Accent4 5 4 2 4" xfId="8020"/>
    <cellStyle name="20% - Accent4 5 4 2 5" xfId="8021"/>
    <cellStyle name="20% - Accent4 5 4 2 6" xfId="8022"/>
    <cellStyle name="20% - Accent4 5 4 3" xfId="8023"/>
    <cellStyle name="20% - Accent4 5 4 3 2" xfId="8024"/>
    <cellStyle name="20% - Accent4 5 4 3 3" xfId="8025"/>
    <cellStyle name="20% - Accent4 5 4 4" xfId="8026"/>
    <cellStyle name="20% - Accent4 5 4 5" xfId="8027"/>
    <cellStyle name="20% - Accent4 5 4 6" xfId="8028"/>
    <cellStyle name="20% - Accent4 5 4 7" xfId="8029"/>
    <cellStyle name="20% - Accent4 5 5" xfId="8030"/>
    <cellStyle name="20% - Accent4 5 5 2" xfId="8031"/>
    <cellStyle name="20% - Accent4 5 5 2 2" xfId="8032"/>
    <cellStyle name="20% - Accent4 5 5 2 3" xfId="8033"/>
    <cellStyle name="20% - Accent4 5 5 3" xfId="8034"/>
    <cellStyle name="20% - Accent4 5 5 4" xfId="8035"/>
    <cellStyle name="20% - Accent4 5 5 5" xfId="8036"/>
    <cellStyle name="20% - Accent4 5 5 6" xfId="8037"/>
    <cellStyle name="20% - Accent4 5 6" xfId="8038"/>
    <cellStyle name="20% - Accent4 5 6 2" xfId="8039"/>
    <cellStyle name="20% - Accent4 5 6 2 2" xfId="8040"/>
    <cellStyle name="20% - Accent4 5 6 2 3" xfId="8041"/>
    <cellStyle name="20% - Accent4 5 6 3" xfId="8042"/>
    <cellStyle name="20% - Accent4 5 6 4" xfId="8043"/>
    <cellStyle name="20% - Accent4 5 6 5" xfId="8044"/>
    <cellStyle name="20% - Accent4 5 6 6" xfId="8045"/>
    <cellStyle name="20% - Accent4 5 7" xfId="8046"/>
    <cellStyle name="20% - Accent4 5 7 2" xfId="8047"/>
    <cellStyle name="20% - Accent4 5 7 2 2" xfId="8048"/>
    <cellStyle name="20% - Accent4 5 7 2 3" xfId="8049"/>
    <cellStyle name="20% - Accent4 5 7 3" xfId="8050"/>
    <cellStyle name="20% - Accent4 5 7 4" xfId="8051"/>
    <cellStyle name="20% - Accent4 5 7 5" xfId="8052"/>
    <cellStyle name="20% - Accent4 5 7 6" xfId="8053"/>
    <cellStyle name="20% - Accent4 5 8" xfId="8054"/>
    <cellStyle name="20% - Accent4 5 8 2" xfId="8055"/>
    <cellStyle name="20% - Accent4 5 8 2 2" xfId="8056"/>
    <cellStyle name="20% - Accent4 5 8 2 3" xfId="8057"/>
    <cellStyle name="20% - Accent4 5 8 3" xfId="8058"/>
    <cellStyle name="20% - Accent4 5 8 4" xfId="8059"/>
    <cellStyle name="20% - Accent4 5 8 5" xfId="8060"/>
    <cellStyle name="20% - Accent4 5 8 6" xfId="8061"/>
    <cellStyle name="20% - Accent4 5 9" xfId="8062"/>
    <cellStyle name="20% - Accent4 5 9 2" xfId="8063"/>
    <cellStyle name="20% - Accent4 5 9 3" xfId="8064"/>
    <cellStyle name="20% - Accent4 6" xfId="8065"/>
    <cellStyle name="20% - Accent4 6 10" xfId="8066"/>
    <cellStyle name="20% - Accent4 6 11" xfId="8067"/>
    <cellStyle name="20% - Accent4 6 2" xfId="8068"/>
    <cellStyle name="20% - Accent4 6 2 2" xfId="8069"/>
    <cellStyle name="20% - Accent4 6 2 2 2" xfId="8070"/>
    <cellStyle name="20% - Accent4 6 2 2 2 2" xfId="8071"/>
    <cellStyle name="20% - Accent4 6 2 2 2 3" xfId="8072"/>
    <cellStyle name="20% - Accent4 6 2 2 3" xfId="8073"/>
    <cellStyle name="20% - Accent4 6 2 2 4" xfId="8074"/>
    <cellStyle name="20% - Accent4 6 2 2 5" xfId="8075"/>
    <cellStyle name="20% - Accent4 6 2 2 6" xfId="8076"/>
    <cellStyle name="20% - Accent4 6 2 3" xfId="8077"/>
    <cellStyle name="20% - Accent4 6 2 3 2" xfId="8078"/>
    <cellStyle name="20% - Accent4 6 2 3 2 2" xfId="8079"/>
    <cellStyle name="20% - Accent4 6 2 3 2 3" xfId="8080"/>
    <cellStyle name="20% - Accent4 6 2 3 3" xfId="8081"/>
    <cellStyle name="20% - Accent4 6 2 3 4" xfId="8082"/>
    <cellStyle name="20% - Accent4 6 2 3 5" xfId="8083"/>
    <cellStyle name="20% - Accent4 6 2 3 6" xfId="8084"/>
    <cellStyle name="20% - Accent4 6 2 4" xfId="8085"/>
    <cellStyle name="20% - Accent4 6 2 4 2" xfId="8086"/>
    <cellStyle name="20% - Accent4 6 2 4 3" xfId="8087"/>
    <cellStyle name="20% - Accent4 6 2 5" xfId="8088"/>
    <cellStyle name="20% - Accent4 6 2 6" xfId="8089"/>
    <cellStyle name="20% - Accent4 6 2 7" xfId="8090"/>
    <cellStyle name="20% - Accent4 6 2 8" xfId="8091"/>
    <cellStyle name="20% - Accent4 6 3" xfId="8092"/>
    <cellStyle name="20% - Accent4 6 3 2" xfId="8093"/>
    <cellStyle name="20% - Accent4 6 3 2 2" xfId="8094"/>
    <cellStyle name="20% - Accent4 6 3 2 2 2" xfId="8095"/>
    <cellStyle name="20% - Accent4 6 3 2 2 3" xfId="8096"/>
    <cellStyle name="20% - Accent4 6 3 2 3" xfId="8097"/>
    <cellStyle name="20% - Accent4 6 3 2 4" xfId="8098"/>
    <cellStyle name="20% - Accent4 6 3 2 5" xfId="8099"/>
    <cellStyle name="20% - Accent4 6 3 2 6" xfId="8100"/>
    <cellStyle name="20% - Accent4 6 3 3" xfId="8101"/>
    <cellStyle name="20% - Accent4 6 3 3 2" xfId="8102"/>
    <cellStyle name="20% - Accent4 6 3 3 3" xfId="8103"/>
    <cellStyle name="20% - Accent4 6 3 4" xfId="8104"/>
    <cellStyle name="20% - Accent4 6 3 5" xfId="8105"/>
    <cellStyle name="20% - Accent4 6 3 6" xfId="8106"/>
    <cellStyle name="20% - Accent4 6 3 7" xfId="8107"/>
    <cellStyle name="20% - Accent4 6 4" xfId="8108"/>
    <cellStyle name="20% - Accent4 6 4 2" xfId="8109"/>
    <cellStyle name="20% - Accent4 6 4 2 2" xfId="8110"/>
    <cellStyle name="20% - Accent4 6 4 2 3" xfId="8111"/>
    <cellStyle name="20% - Accent4 6 4 3" xfId="8112"/>
    <cellStyle name="20% - Accent4 6 4 4" xfId="8113"/>
    <cellStyle name="20% - Accent4 6 4 5" xfId="8114"/>
    <cellStyle name="20% - Accent4 6 4 6" xfId="8115"/>
    <cellStyle name="20% - Accent4 6 5" xfId="8116"/>
    <cellStyle name="20% - Accent4 6 5 2" xfId="8117"/>
    <cellStyle name="20% - Accent4 6 5 2 2" xfId="8118"/>
    <cellStyle name="20% - Accent4 6 5 2 3" xfId="8119"/>
    <cellStyle name="20% - Accent4 6 5 3" xfId="8120"/>
    <cellStyle name="20% - Accent4 6 5 4" xfId="8121"/>
    <cellStyle name="20% - Accent4 6 5 5" xfId="8122"/>
    <cellStyle name="20% - Accent4 6 5 6" xfId="8123"/>
    <cellStyle name="20% - Accent4 6 6" xfId="8124"/>
    <cellStyle name="20% - Accent4 6 6 2" xfId="8125"/>
    <cellStyle name="20% - Accent4 6 6 2 2" xfId="8126"/>
    <cellStyle name="20% - Accent4 6 6 2 3" xfId="8127"/>
    <cellStyle name="20% - Accent4 6 6 3" xfId="8128"/>
    <cellStyle name="20% - Accent4 6 6 4" xfId="8129"/>
    <cellStyle name="20% - Accent4 6 6 5" xfId="8130"/>
    <cellStyle name="20% - Accent4 6 6 6" xfId="8131"/>
    <cellStyle name="20% - Accent4 6 7" xfId="8132"/>
    <cellStyle name="20% - Accent4 6 7 2" xfId="8133"/>
    <cellStyle name="20% - Accent4 6 7 3" xfId="8134"/>
    <cellStyle name="20% - Accent4 6 8" xfId="8135"/>
    <cellStyle name="20% - Accent4 6 9" xfId="8136"/>
    <cellStyle name="20% - Accent4 7" xfId="8137"/>
    <cellStyle name="20% - Accent4 7 2" xfId="8138"/>
    <cellStyle name="20% - Accent4 7 2 2" xfId="8139"/>
    <cellStyle name="20% - Accent4 7 2 3" xfId="8140"/>
    <cellStyle name="20% - Accent4 7 3" xfId="8141"/>
    <cellStyle name="20% - Accent4 7 4" xfId="8142"/>
    <cellStyle name="20% - Accent4 7 5" xfId="8143"/>
    <cellStyle name="20% - Accent4 7 6" xfId="8144"/>
    <cellStyle name="20% - Accent4 8" xfId="8145"/>
    <cellStyle name="20% - Accent4 8 2" xfId="8146"/>
    <cellStyle name="20% - Accent4 8 2 2" xfId="8147"/>
    <cellStyle name="20% - Accent4 8 2 3" xfId="8148"/>
    <cellStyle name="20% - Accent4 8 3" xfId="8149"/>
    <cellStyle name="20% - Accent4 8 4" xfId="8150"/>
    <cellStyle name="20% - Accent4 8 5" xfId="8151"/>
    <cellStyle name="20% - Accent4 8 6" xfId="8152"/>
    <cellStyle name="20% - Accent4 9" xfId="8153"/>
    <cellStyle name="20% - Accent4 9 2" xfId="8154"/>
    <cellStyle name="20% - Accent4 9 2 2" xfId="8155"/>
    <cellStyle name="20% - Accent4 9 2 3" xfId="8156"/>
    <cellStyle name="20% - Accent4 9 3" xfId="8157"/>
    <cellStyle name="20% - Accent4 9 4" xfId="8158"/>
    <cellStyle name="20% - Accent4 9 5" xfId="8159"/>
    <cellStyle name="20% - Accent4 9 6" xfId="8160"/>
    <cellStyle name="20% - Accent5" xfId="37" builtinId="46" customBuiltin="1"/>
    <cellStyle name="20% - Accent5 10" xfId="8161"/>
    <cellStyle name="20% - Accent5 10 2" xfId="8162"/>
    <cellStyle name="20% - Accent5 10 2 2" xfId="8163"/>
    <cellStyle name="20% - Accent5 10 2 3" xfId="8164"/>
    <cellStyle name="20% - Accent5 10 3" xfId="8165"/>
    <cellStyle name="20% - Accent5 10 4" xfId="8166"/>
    <cellStyle name="20% - Accent5 10 5" xfId="8167"/>
    <cellStyle name="20% - Accent5 10 6" xfId="8168"/>
    <cellStyle name="20% - Accent5 11" xfId="8169"/>
    <cellStyle name="20% - Accent5 11 2" xfId="8170"/>
    <cellStyle name="20% - Accent5 11 2 2" xfId="8171"/>
    <cellStyle name="20% - Accent5 11 2 3" xfId="8172"/>
    <cellStyle name="20% - Accent5 11 3" xfId="8173"/>
    <cellStyle name="20% - Accent5 11 4" xfId="8174"/>
    <cellStyle name="20% - Accent5 11 5" xfId="8175"/>
    <cellStyle name="20% - Accent5 11 6" xfId="8176"/>
    <cellStyle name="20% - Accent5 12" xfId="8177"/>
    <cellStyle name="20% - Accent5 12 2" xfId="8178"/>
    <cellStyle name="20% - Accent5 12 2 2" xfId="8179"/>
    <cellStyle name="20% - Accent5 12 2 3" xfId="8180"/>
    <cellStyle name="20% - Accent5 12 3" xfId="8181"/>
    <cellStyle name="20% - Accent5 12 4" xfId="8182"/>
    <cellStyle name="20% - Accent5 12 5" xfId="8183"/>
    <cellStyle name="20% - Accent5 12 6" xfId="8184"/>
    <cellStyle name="20% - Accent5 13" xfId="8185"/>
    <cellStyle name="20% - Accent5 13 2" xfId="8186"/>
    <cellStyle name="20% - Accent5 13 3" xfId="8187"/>
    <cellStyle name="20% - Accent5 14" xfId="8188"/>
    <cellStyle name="20% - Accent5 15" xfId="8189"/>
    <cellStyle name="20% - Accent5 16" xfId="8190"/>
    <cellStyle name="20% - Accent5 17" xfId="8191"/>
    <cellStyle name="20% - Accent5 18" xfId="8192"/>
    <cellStyle name="20% - Accent5 2" xfId="56"/>
    <cellStyle name="20% - Accent5 2 2" xfId="291"/>
    <cellStyle name="20% - Accent5 2 3" xfId="292"/>
    <cellStyle name="20% - Accent5 3" xfId="293"/>
    <cellStyle name="20% - Accent5 3 10" xfId="8193"/>
    <cellStyle name="20% - Accent5 3 10 2" xfId="8194"/>
    <cellStyle name="20% - Accent5 3 10 2 2" xfId="8195"/>
    <cellStyle name="20% - Accent5 3 10 2 3" xfId="8196"/>
    <cellStyle name="20% - Accent5 3 10 3" xfId="8197"/>
    <cellStyle name="20% - Accent5 3 10 4" xfId="8198"/>
    <cellStyle name="20% - Accent5 3 10 5" xfId="8199"/>
    <cellStyle name="20% - Accent5 3 10 6" xfId="8200"/>
    <cellStyle name="20% - Accent5 3 11" xfId="8201"/>
    <cellStyle name="20% - Accent5 3 11 2" xfId="8202"/>
    <cellStyle name="20% - Accent5 3 11 2 2" xfId="8203"/>
    <cellStyle name="20% - Accent5 3 11 2 3" xfId="8204"/>
    <cellStyle name="20% - Accent5 3 11 3" xfId="8205"/>
    <cellStyle name="20% - Accent5 3 11 4" xfId="8206"/>
    <cellStyle name="20% - Accent5 3 11 5" xfId="8207"/>
    <cellStyle name="20% - Accent5 3 11 6" xfId="8208"/>
    <cellStyle name="20% - Accent5 3 12" xfId="8209"/>
    <cellStyle name="20% - Accent5 3 12 2" xfId="8210"/>
    <cellStyle name="20% - Accent5 3 12 3" xfId="8211"/>
    <cellStyle name="20% - Accent5 3 13" xfId="8212"/>
    <cellStyle name="20% - Accent5 3 14" xfId="8213"/>
    <cellStyle name="20% - Accent5 3 15" xfId="8214"/>
    <cellStyle name="20% - Accent5 3 16" xfId="8215"/>
    <cellStyle name="20% - Accent5 3 2" xfId="8216"/>
    <cellStyle name="20% - Accent5 3 2 10" xfId="8217"/>
    <cellStyle name="20% - Accent5 3 2 10 2" xfId="8218"/>
    <cellStyle name="20% - Accent5 3 2 10 3" xfId="8219"/>
    <cellStyle name="20% - Accent5 3 2 11" xfId="8220"/>
    <cellStyle name="20% - Accent5 3 2 12" xfId="8221"/>
    <cellStyle name="20% - Accent5 3 2 13" xfId="8222"/>
    <cellStyle name="20% - Accent5 3 2 14" xfId="8223"/>
    <cellStyle name="20% - Accent5 3 2 2" xfId="8224"/>
    <cellStyle name="20% - Accent5 3 2 2 10" xfId="8225"/>
    <cellStyle name="20% - Accent5 3 2 2 11" xfId="8226"/>
    <cellStyle name="20% - Accent5 3 2 2 12" xfId="8227"/>
    <cellStyle name="20% - Accent5 3 2 2 13" xfId="8228"/>
    <cellStyle name="20% - Accent5 3 2 2 2" xfId="8229"/>
    <cellStyle name="20% - Accent5 3 2 2 2 10" xfId="8230"/>
    <cellStyle name="20% - Accent5 3 2 2 2 2" xfId="8231"/>
    <cellStyle name="20% - Accent5 3 2 2 2 2 2" xfId="8232"/>
    <cellStyle name="20% - Accent5 3 2 2 2 2 2 2" xfId="8233"/>
    <cellStyle name="20% - Accent5 3 2 2 2 2 2 2 2" xfId="8234"/>
    <cellStyle name="20% - Accent5 3 2 2 2 2 2 2 3" xfId="8235"/>
    <cellStyle name="20% - Accent5 3 2 2 2 2 2 3" xfId="8236"/>
    <cellStyle name="20% - Accent5 3 2 2 2 2 2 4" xfId="8237"/>
    <cellStyle name="20% - Accent5 3 2 2 2 2 2 5" xfId="8238"/>
    <cellStyle name="20% - Accent5 3 2 2 2 2 2 6" xfId="8239"/>
    <cellStyle name="20% - Accent5 3 2 2 2 2 3" xfId="8240"/>
    <cellStyle name="20% - Accent5 3 2 2 2 2 3 2" xfId="8241"/>
    <cellStyle name="20% - Accent5 3 2 2 2 2 3 2 2" xfId="8242"/>
    <cellStyle name="20% - Accent5 3 2 2 2 2 3 2 3" xfId="8243"/>
    <cellStyle name="20% - Accent5 3 2 2 2 2 3 3" xfId="8244"/>
    <cellStyle name="20% - Accent5 3 2 2 2 2 3 4" xfId="8245"/>
    <cellStyle name="20% - Accent5 3 2 2 2 2 3 5" xfId="8246"/>
    <cellStyle name="20% - Accent5 3 2 2 2 2 3 6" xfId="8247"/>
    <cellStyle name="20% - Accent5 3 2 2 2 2 4" xfId="8248"/>
    <cellStyle name="20% - Accent5 3 2 2 2 2 4 2" xfId="8249"/>
    <cellStyle name="20% - Accent5 3 2 2 2 2 4 3" xfId="8250"/>
    <cellStyle name="20% - Accent5 3 2 2 2 2 5" xfId="8251"/>
    <cellStyle name="20% - Accent5 3 2 2 2 2 6" xfId="8252"/>
    <cellStyle name="20% - Accent5 3 2 2 2 2 7" xfId="8253"/>
    <cellStyle name="20% - Accent5 3 2 2 2 2 8" xfId="8254"/>
    <cellStyle name="20% - Accent5 3 2 2 2 3" xfId="8255"/>
    <cellStyle name="20% - Accent5 3 2 2 2 3 2" xfId="8256"/>
    <cellStyle name="20% - Accent5 3 2 2 2 3 2 2" xfId="8257"/>
    <cellStyle name="20% - Accent5 3 2 2 2 3 2 2 2" xfId="8258"/>
    <cellStyle name="20% - Accent5 3 2 2 2 3 2 2 3" xfId="8259"/>
    <cellStyle name="20% - Accent5 3 2 2 2 3 2 3" xfId="8260"/>
    <cellStyle name="20% - Accent5 3 2 2 2 3 2 4" xfId="8261"/>
    <cellStyle name="20% - Accent5 3 2 2 2 3 2 5" xfId="8262"/>
    <cellStyle name="20% - Accent5 3 2 2 2 3 2 6" xfId="8263"/>
    <cellStyle name="20% - Accent5 3 2 2 2 3 3" xfId="8264"/>
    <cellStyle name="20% - Accent5 3 2 2 2 3 3 2" xfId="8265"/>
    <cellStyle name="20% - Accent5 3 2 2 2 3 3 3" xfId="8266"/>
    <cellStyle name="20% - Accent5 3 2 2 2 3 4" xfId="8267"/>
    <cellStyle name="20% - Accent5 3 2 2 2 3 5" xfId="8268"/>
    <cellStyle name="20% - Accent5 3 2 2 2 3 6" xfId="8269"/>
    <cellStyle name="20% - Accent5 3 2 2 2 3 7" xfId="8270"/>
    <cellStyle name="20% - Accent5 3 2 2 2 4" xfId="8271"/>
    <cellStyle name="20% - Accent5 3 2 2 2 4 2" xfId="8272"/>
    <cellStyle name="20% - Accent5 3 2 2 2 4 2 2" xfId="8273"/>
    <cellStyle name="20% - Accent5 3 2 2 2 4 2 3" xfId="8274"/>
    <cellStyle name="20% - Accent5 3 2 2 2 4 3" xfId="8275"/>
    <cellStyle name="20% - Accent5 3 2 2 2 4 4" xfId="8276"/>
    <cellStyle name="20% - Accent5 3 2 2 2 4 5" xfId="8277"/>
    <cellStyle name="20% - Accent5 3 2 2 2 4 6" xfId="8278"/>
    <cellStyle name="20% - Accent5 3 2 2 2 5" xfId="8279"/>
    <cellStyle name="20% - Accent5 3 2 2 2 5 2" xfId="8280"/>
    <cellStyle name="20% - Accent5 3 2 2 2 5 2 2" xfId="8281"/>
    <cellStyle name="20% - Accent5 3 2 2 2 5 2 3" xfId="8282"/>
    <cellStyle name="20% - Accent5 3 2 2 2 5 3" xfId="8283"/>
    <cellStyle name="20% - Accent5 3 2 2 2 5 4" xfId="8284"/>
    <cellStyle name="20% - Accent5 3 2 2 2 5 5" xfId="8285"/>
    <cellStyle name="20% - Accent5 3 2 2 2 5 6" xfId="8286"/>
    <cellStyle name="20% - Accent5 3 2 2 2 6" xfId="8287"/>
    <cellStyle name="20% - Accent5 3 2 2 2 6 2" xfId="8288"/>
    <cellStyle name="20% - Accent5 3 2 2 2 6 3" xfId="8289"/>
    <cellStyle name="20% - Accent5 3 2 2 2 7" xfId="8290"/>
    <cellStyle name="20% - Accent5 3 2 2 2 8" xfId="8291"/>
    <cellStyle name="20% - Accent5 3 2 2 2 9" xfId="8292"/>
    <cellStyle name="20% - Accent5 3 2 2 3" xfId="8293"/>
    <cellStyle name="20% - Accent5 3 2 2 3 2" xfId="8294"/>
    <cellStyle name="20% - Accent5 3 2 2 3 2 2" xfId="8295"/>
    <cellStyle name="20% - Accent5 3 2 2 3 2 2 2" xfId="8296"/>
    <cellStyle name="20% - Accent5 3 2 2 3 2 2 2 2" xfId="8297"/>
    <cellStyle name="20% - Accent5 3 2 2 3 2 2 2 3" xfId="8298"/>
    <cellStyle name="20% - Accent5 3 2 2 3 2 2 3" xfId="8299"/>
    <cellStyle name="20% - Accent5 3 2 2 3 2 2 4" xfId="8300"/>
    <cellStyle name="20% - Accent5 3 2 2 3 2 2 5" xfId="8301"/>
    <cellStyle name="20% - Accent5 3 2 2 3 2 2 6" xfId="8302"/>
    <cellStyle name="20% - Accent5 3 2 2 3 2 3" xfId="8303"/>
    <cellStyle name="20% - Accent5 3 2 2 3 2 3 2" xfId="8304"/>
    <cellStyle name="20% - Accent5 3 2 2 3 2 3 3" xfId="8305"/>
    <cellStyle name="20% - Accent5 3 2 2 3 2 4" xfId="8306"/>
    <cellStyle name="20% - Accent5 3 2 2 3 2 5" xfId="8307"/>
    <cellStyle name="20% - Accent5 3 2 2 3 2 6" xfId="8308"/>
    <cellStyle name="20% - Accent5 3 2 2 3 2 7" xfId="8309"/>
    <cellStyle name="20% - Accent5 3 2 2 3 3" xfId="8310"/>
    <cellStyle name="20% - Accent5 3 2 2 3 3 2" xfId="8311"/>
    <cellStyle name="20% - Accent5 3 2 2 3 3 2 2" xfId="8312"/>
    <cellStyle name="20% - Accent5 3 2 2 3 3 2 3" xfId="8313"/>
    <cellStyle name="20% - Accent5 3 2 2 3 3 3" xfId="8314"/>
    <cellStyle name="20% - Accent5 3 2 2 3 3 4" xfId="8315"/>
    <cellStyle name="20% - Accent5 3 2 2 3 3 5" xfId="8316"/>
    <cellStyle name="20% - Accent5 3 2 2 3 3 6" xfId="8317"/>
    <cellStyle name="20% - Accent5 3 2 2 3 4" xfId="8318"/>
    <cellStyle name="20% - Accent5 3 2 2 3 4 2" xfId="8319"/>
    <cellStyle name="20% - Accent5 3 2 2 3 4 2 2" xfId="8320"/>
    <cellStyle name="20% - Accent5 3 2 2 3 4 2 3" xfId="8321"/>
    <cellStyle name="20% - Accent5 3 2 2 3 4 3" xfId="8322"/>
    <cellStyle name="20% - Accent5 3 2 2 3 4 4" xfId="8323"/>
    <cellStyle name="20% - Accent5 3 2 2 3 4 5" xfId="8324"/>
    <cellStyle name="20% - Accent5 3 2 2 3 4 6" xfId="8325"/>
    <cellStyle name="20% - Accent5 3 2 2 3 5" xfId="8326"/>
    <cellStyle name="20% - Accent5 3 2 2 3 5 2" xfId="8327"/>
    <cellStyle name="20% - Accent5 3 2 2 3 5 3" xfId="8328"/>
    <cellStyle name="20% - Accent5 3 2 2 3 6" xfId="8329"/>
    <cellStyle name="20% - Accent5 3 2 2 3 7" xfId="8330"/>
    <cellStyle name="20% - Accent5 3 2 2 3 8" xfId="8331"/>
    <cellStyle name="20% - Accent5 3 2 2 3 9" xfId="8332"/>
    <cellStyle name="20% - Accent5 3 2 2 4" xfId="8333"/>
    <cellStyle name="20% - Accent5 3 2 2 4 2" xfId="8334"/>
    <cellStyle name="20% - Accent5 3 2 2 4 2 2" xfId="8335"/>
    <cellStyle name="20% - Accent5 3 2 2 4 2 2 2" xfId="8336"/>
    <cellStyle name="20% - Accent5 3 2 2 4 2 2 3" xfId="8337"/>
    <cellStyle name="20% - Accent5 3 2 2 4 2 3" xfId="8338"/>
    <cellStyle name="20% - Accent5 3 2 2 4 2 4" xfId="8339"/>
    <cellStyle name="20% - Accent5 3 2 2 4 2 5" xfId="8340"/>
    <cellStyle name="20% - Accent5 3 2 2 4 2 6" xfId="8341"/>
    <cellStyle name="20% - Accent5 3 2 2 4 3" xfId="8342"/>
    <cellStyle name="20% - Accent5 3 2 2 4 3 2" xfId="8343"/>
    <cellStyle name="20% - Accent5 3 2 2 4 3 3" xfId="8344"/>
    <cellStyle name="20% - Accent5 3 2 2 4 4" xfId="8345"/>
    <cellStyle name="20% - Accent5 3 2 2 4 5" xfId="8346"/>
    <cellStyle name="20% - Accent5 3 2 2 4 6" xfId="8347"/>
    <cellStyle name="20% - Accent5 3 2 2 4 7" xfId="8348"/>
    <cellStyle name="20% - Accent5 3 2 2 5" xfId="8349"/>
    <cellStyle name="20% - Accent5 3 2 2 5 2" xfId="8350"/>
    <cellStyle name="20% - Accent5 3 2 2 5 2 2" xfId="8351"/>
    <cellStyle name="20% - Accent5 3 2 2 5 2 3" xfId="8352"/>
    <cellStyle name="20% - Accent5 3 2 2 5 3" xfId="8353"/>
    <cellStyle name="20% - Accent5 3 2 2 5 4" xfId="8354"/>
    <cellStyle name="20% - Accent5 3 2 2 5 5" xfId="8355"/>
    <cellStyle name="20% - Accent5 3 2 2 5 6" xfId="8356"/>
    <cellStyle name="20% - Accent5 3 2 2 6" xfId="8357"/>
    <cellStyle name="20% - Accent5 3 2 2 6 2" xfId="8358"/>
    <cellStyle name="20% - Accent5 3 2 2 6 2 2" xfId="8359"/>
    <cellStyle name="20% - Accent5 3 2 2 6 2 3" xfId="8360"/>
    <cellStyle name="20% - Accent5 3 2 2 6 3" xfId="8361"/>
    <cellStyle name="20% - Accent5 3 2 2 6 4" xfId="8362"/>
    <cellStyle name="20% - Accent5 3 2 2 6 5" xfId="8363"/>
    <cellStyle name="20% - Accent5 3 2 2 6 6" xfId="8364"/>
    <cellStyle name="20% - Accent5 3 2 2 7" xfId="8365"/>
    <cellStyle name="20% - Accent5 3 2 2 7 2" xfId="8366"/>
    <cellStyle name="20% - Accent5 3 2 2 7 2 2" xfId="8367"/>
    <cellStyle name="20% - Accent5 3 2 2 7 2 3" xfId="8368"/>
    <cellStyle name="20% - Accent5 3 2 2 7 3" xfId="8369"/>
    <cellStyle name="20% - Accent5 3 2 2 7 4" xfId="8370"/>
    <cellStyle name="20% - Accent5 3 2 2 7 5" xfId="8371"/>
    <cellStyle name="20% - Accent5 3 2 2 7 6" xfId="8372"/>
    <cellStyle name="20% - Accent5 3 2 2 8" xfId="8373"/>
    <cellStyle name="20% - Accent5 3 2 2 8 2" xfId="8374"/>
    <cellStyle name="20% - Accent5 3 2 2 8 2 2" xfId="8375"/>
    <cellStyle name="20% - Accent5 3 2 2 8 2 3" xfId="8376"/>
    <cellStyle name="20% - Accent5 3 2 2 8 3" xfId="8377"/>
    <cellStyle name="20% - Accent5 3 2 2 8 4" xfId="8378"/>
    <cellStyle name="20% - Accent5 3 2 2 8 5" xfId="8379"/>
    <cellStyle name="20% - Accent5 3 2 2 8 6" xfId="8380"/>
    <cellStyle name="20% - Accent5 3 2 2 9" xfId="8381"/>
    <cellStyle name="20% - Accent5 3 2 2 9 2" xfId="8382"/>
    <cellStyle name="20% - Accent5 3 2 2 9 3" xfId="8383"/>
    <cellStyle name="20% - Accent5 3 2 3" xfId="8384"/>
    <cellStyle name="20% - Accent5 3 2 3 10" xfId="8385"/>
    <cellStyle name="20% - Accent5 3 2 3 2" xfId="8386"/>
    <cellStyle name="20% - Accent5 3 2 3 2 2" xfId="8387"/>
    <cellStyle name="20% - Accent5 3 2 3 2 2 2" xfId="8388"/>
    <cellStyle name="20% - Accent5 3 2 3 2 2 2 2" xfId="8389"/>
    <cellStyle name="20% - Accent5 3 2 3 2 2 2 3" xfId="8390"/>
    <cellStyle name="20% - Accent5 3 2 3 2 2 3" xfId="8391"/>
    <cellStyle name="20% - Accent5 3 2 3 2 2 4" xfId="8392"/>
    <cellStyle name="20% - Accent5 3 2 3 2 2 5" xfId="8393"/>
    <cellStyle name="20% - Accent5 3 2 3 2 2 6" xfId="8394"/>
    <cellStyle name="20% - Accent5 3 2 3 2 3" xfId="8395"/>
    <cellStyle name="20% - Accent5 3 2 3 2 3 2" xfId="8396"/>
    <cellStyle name="20% - Accent5 3 2 3 2 3 2 2" xfId="8397"/>
    <cellStyle name="20% - Accent5 3 2 3 2 3 2 3" xfId="8398"/>
    <cellStyle name="20% - Accent5 3 2 3 2 3 3" xfId="8399"/>
    <cellStyle name="20% - Accent5 3 2 3 2 3 4" xfId="8400"/>
    <cellStyle name="20% - Accent5 3 2 3 2 3 5" xfId="8401"/>
    <cellStyle name="20% - Accent5 3 2 3 2 3 6" xfId="8402"/>
    <cellStyle name="20% - Accent5 3 2 3 2 4" xfId="8403"/>
    <cellStyle name="20% - Accent5 3 2 3 2 4 2" xfId="8404"/>
    <cellStyle name="20% - Accent5 3 2 3 2 4 3" xfId="8405"/>
    <cellStyle name="20% - Accent5 3 2 3 2 5" xfId="8406"/>
    <cellStyle name="20% - Accent5 3 2 3 2 6" xfId="8407"/>
    <cellStyle name="20% - Accent5 3 2 3 2 7" xfId="8408"/>
    <cellStyle name="20% - Accent5 3 2 3 2 8" xfId="8409"/>
    <cellStyle name="20% - Accent5 3 2 3 3" xfId="8410"/>
    <cellStyle name="20% - Accent5 3 2 3 3 2" xfId="8411"/>
    <cellStyle name="20% - Accent5 3 2 3 3 2 2" xfId="8412"/>
    <cellStyle name="20% - Accent5 3 2 3 3 2 2 2" xfId="8413"/>
    <cellStyle name="20% - Accent5 3 2 3 3 2 2 3" xfId="8414"/>
    <cellStyle name="20% - Accent5 3 2 3 3 2 3" xfId="8415"/>
    <cellStyle name="20% - Accent5 3 2 3 3 2 4" xfId="8416"/>
    <cellStyle name="20% - Accent5 3 2 3 3 2 5" xfId="8417"/>
    <cellStyle name="20% - Accent5 3 2 3 3 2 6" xfId="8418"/>
    <cellStyle name="20% - Accent5 3 2 3 3 3" xfId="8419"/>
    <cellStyle name="20% - Accent5 3 2 3 3 3 2" xfId="8420"/>
    <cellStyle name="20% - Accent5 3 2 3 3 3 3" xfId="8421"/>
    <cellStyle name="20% - Accent5 3 2 3 3 4" xfId="8422"/>
    <cellStyle name="20% - Accent5 3 2 3 3 5" xfId="8423"/>
    <cellStyle name="20% - Accent5 3 2 3 3 6" xfId="8424"/>
    <cellStyle name="20% - Accent5 3 2 3 3 7" xfId="8425"/>
    <cellStyle name="20% - Accent5 3 2 3 4" xfId="8426"/>
    <cellStyle name="20% - Accent5 3 2 3 4 2" xfId="8427"/>
    <cellStyle name="20% - Accent5 3 2 3 4 2 2" xfId="8428"/>
    <cellStyle name="20% - Accent5 3 2 3 4 2 3" xfId="8429"/>
    <cellStyle name="20% - Accent5 3 2 3 4 3" xfId="8430"/>
    <cellStyle name="20% - Accent5 3 2 3 4 4" xfId="8431"/>
    <cellStyle name="20% - Accent5 3 2 3 4 5" xfId="8432"/>
    <cellStyle name="20% - Accent5 3 2 3 4 6" xfId="8433"/>
    <cellStyle name="20% - Accent5 3 2 3 5" xfId="8434"/>
    <cellStyle name="20% - Accent5 3 2 3 5 2" xfId="8435"/>
    <cellStyle name="20% - Accent5 3 2 3 5 2 2" xfId="8436"/>
    <cellStyle name="20% - Accent5 3 2 3 5 2 3" xfId="8437"/>
    <cellStyle name="20% - Accent5 3 2 3 5 3" xfId="8438"/>
    <cellStyle name="20% - Accent5 3 2 3 5 4" xfId="8439"/>
    <cellStyle name="20% - Accent5 3 2 3 5 5" xfId="8440"/>
    <cellStyle name="20% - Accent5 3 2 3 5 6" xfId="8441"/>
    <cellStyle name="20% - Accent5 3 2 3 6" xfId="8442"/>
    <cellStyle name="20% - Accent5 3 2 3 6 2" xfId="8443"/>
    <cellStyle name="20% - Accent5 3 2 3 6 3" xfId="8444"/>
    <cellStyle name="20% - Accent5 3 2 3 7" xfId="8445"/>
    <cellStyle name="20% - Accent5 3 2 3 8" xfId="8446"/>
    <cellStyle name="20% - Accent5 3 2 3 9" xfId="8447"/>
    <cellStyle name="20% - Accent5 3 2 4" xfId="8448"/>
    <cellStyle name="20% - Accent5 3 2 4 2" xfId="8449"/>
    <cellStyle name="20% - Accent5 3 2 4 2 2" xfId="8450"/>
    <cellStyle name="20% - Accent5 3 2 4 2 2 2" xfId="8451"/>
    <cellStyle name="20% - Accent5 3 2 4 2 2 2 2" xfId="8452"/>
    <cellStyle name="20% - Accent5 3 2 4 2 2 2 3" xfId="8453"/>
    <cellStyle name="20% - Accent5 3 2 4 2 2 3" xfId="8454"/>
    <cellStyle name="20% - Accent5 3 2 4 2 2 4" xfId="8455"/>
    <cellStyle name="20% - Accent5 3 2 4 2 2 5" xfId="8456"/>
    <cellStyle name="20% - Accent5 3 2 4 2 2 6" xfId="8457"/>
    <cellStyle name="20% - Accent5 3 2 4 2 3" xfId="8458"/>
    <cellStyle name="20% - Accent5 3 2 4 2 3 2" xfId="8459"/>
    <cellStyle name="20% - Accent5 3 2 4 2 3 3" xfId="8460"/>
    <cellStyle name="20% - Accent5 3 2 4 2 4" xfId="8461"/>
    <cellStyle name="20% - Accent5 3 2 4 2 5" xfId="8462"/>
    <cellStyle name="20% - Accent5 3 2 4 2 6" xfId="8463"/>
    <cellStyle name="20% - Accent5 3 2 4 2 7" xfId="8464"/>
    <cellStyle name="20% - Accent5 3 2 4 3" xfId="8465"/>
    <cellStyle name="20% - Accent5 3 2 4 3 2" xfId="8466"/>
    <cellStyle name="20% - Accent5 3 2 4 3 2 2" xfId="8467"/>
    <cellStyle name="20% - Accent5 3 2 4 3 2 3" xfId="8468"/>
    <cellStyle name="20% - Accent5 3 2 4 3 3" xfId="8469"/>
    <cellStyle name="20% - Accent5 3 2 4 3 4" xfId="8470"/>
    <cellStyle name="20% - Accent5 3 2 4 3 5" xfId="8471"/>
    <cellStyle name="20% - Accent5 3 2 4 3 6" xfId="8472"/>
    <cellStyle name="20% - Accent5 3 2 4 4" xfId="8473"/>
    <cellStyle name="20% - Accent5 3 2 4 4 2" xfId="8474"/>
    <cellStyle name="20% - Accent5 3 2 4 4 2 2" xfId="8475"/>
    <cellStyle name="20% - Accent5 3 2 4 4 2 3" xfId="8476"/>
    <cellStyle name="20% - Accent5 3 2 4 4 3" xfId="8477"/>
    <cellStyle name="20% - Accent5 3 2 4 4 4" xfId="8478"/>
    <cellStyle name="20% - Accent5 3 2 4 4 5" xfId="8479"/>
    <cellStyle name="20% - Accent5 3 2 4 4 6" xfId="8480"/>
    <cellStyle name="20% - Accent5 3 2 4 5" xfId="8481"/>
    <cellStyle name="20% - Accent5 3 2 4 5 2" xfId="8482"/>
    <cellStyle name="20% - Accent5 3 2 4 5 3" xfId="8483"/>
    <cellStyle name="20% - Accent5 3 2 4 6" xfId="8484"/>
    <cellStyle name="20% - Accent5 3 2 4 7" xfId="8485"/>
    <cellStyle name="20% - Accent5 3 2 4 8" xfId="8486"/>
    <cellStyle name="20% - Accent5 3 2 4 9" xfId="8487"/>
    <cellStyle name="20% - Accent5 3 2 5" xfId="8488"/>
    <cellStyle name="20% - Accent5 3 2 5 2" xfId="8489"/>
    <cellStyle name="20% - Accent5 3 2 5 2 2" xfId="8490"/>
    <cellStyle name="20% - Accent5 3 2 5 2 2 2" xfId="8491"/>
    <cellStyle name="20% - Accent5 3 2 5 2 2 3" xfId="8492"/>
    <cellStyle name="20% - Accent5 3 2 5 2 3" xfId="8493"/>
    <cellStyle name="20% - Accent5 3 2 5 2 4" xfId="8494"/>
    <cellStyle name="20% - Accent5 3 2 5 2 5" xfId="8495"/>
    <cellStyle name="20% - Accent5 3 2 5 2 6" xfId="8496"/>
    <cellStyle name="20% - Accent5 3 2 5 3" xfId="8497"/>
    <cellStyle name="20% - Accent5 3 2 5 3 2" xfId="8498"/>
    <cellStyle name="20% - Accent5 3 2 5 3 3" xfId="8499"/>
    <cellStyle name="20% - Accent5 3 2 5 4" xfId="8500"/>
    <cellStyle name="20% - Accent5 3 2 5 5" xfId="8501"/>
    <cellStyle name="20% - Accent5 3 2 5 6" xfId="8502"/>
    <cellStyle name="20% - Accent5 3 2 5 7" xfId="8503"/>
    <cellStyle name="20% - Accent5 3 2 6" xfId="8504"/>
    <cellStyle name="20% - Accent5 3 2 6 2" xfId="8505"/>
    <cellStyle name="20% - Accent5 3 2 6 2 2" xfId="8506"/>
    <cellStyle name="20% - Accent5 3 2 6 2 3" xfId="8507"/>
    <cellStyle name="20% - Accent5 3 2 6 3" xfId="8508"/>
    <cellStyle name="20% - Accent5 3 2 6 4" xfId="8509"/>
    <cellStyle name="20% - Accent5 3 2 6 5" xfId="8510"/>
    <cellStyle name="20% - Accent5 3 2 6 6" xfId="8511"/>
    <cellStyle name="20% - Accent5 3 2 7" xfId="8512"/>
    <cellStyle name="20% - Accent5 3 2 7 2" xfId="8513"/>
    <cellStyle name="20% - Accent5 3 2 7 2 2" xfId="8514"/>
    <cellStyle name="20% - Accent5 3 2 7 2 3" xfId="8515"/>
    <cellStyle name="20% - Accent5 3 2 7 3" xfId="8516"/>
    <cellStyle name="20% - Accent5 3 2 7 4" xfId="8517"/>
    <cellStyle name="20% - Accent5 3 2 7 5" xfId="8518"/>
    <cellStyle name="20% - Accent5 3 2 7 6" xfId="8519"/>
    <cellStyle name="20% - Accent5 3 2 8" xfId="8520"/>
    <cellStyle name="20% - Accent5 3 2 8 2" xfId="8521"/>
    <cellStyle name="20% - Accent5 3 2 8 2 2" xfId="8522"/>
    <cellStyle name="20% - Accent5 3 2 8 2 3" xfId="8523"/>
    <cellStyle name="20% - Accent5 3 2 8 3" xfId="8524"/>
    <cellStyle name="20% - Accent5 3 2 8 4" xfId="8525"/>
    <cellStyle name="20% - Accent5 3 2 8 5" xfId="8526"/>
    <cellStyle name="20% - Accent5 3 2 8 6" xfId="8527"/>
    <cellStyle name="20% - Accent5 3 2 9" xfId="8528"/>
    <cellStyle name="20% - Accent5 3 2 9 2" xfId="8529"/>
    <cellStyle name="20% - Accent5 3 2 9 2 2" xfId="8530"/>
    <cellStyle name="20% - Accent5 3 2 9 2 3" xfId="8531"/>
    <cellStyle name="20% - Accent5 3 2 9 3" xfId="8532"/>
    <cellStyle name="20% - Accent5 3 2 9 4" xfId="8533"/>
    <cellStyle name="20% - Accent5 3 2 9 5" xfId="8534"/>
    <cellStyle name="20% - Accent5 3 2 9 6" xfId="8535"/>
    <cellStyle name="20% - Accent5 3 3" xfId="8536"/>
    <cellStyle name="20% - Accent5 3 3 10" xfId="8537"/>
    <cellStyle name="20% - Accent5 3 3 10 2" xfId="8538"/>
    <cellStyle name="20% - Accent5 3 3 10 3" xfId="8539"/>
    <cellStyle name="20% - Accent5 3 3 11" xfId="8540"/>
    <cellStyle name="20% - Accent5 3 3 12" xfId="8541"/>
    <cellStyle name="20% - Accent5 3 3 13" xfId="8542"/>
    <cellStyle name="20% - Accent5 3 3 14" xfId="8543"/>
    <cellStyle name="20% - Accent5 3 3 2" xfId="8544"/>
    <cellStyle name="20% - Accent5 3 3 2 10" xfId="8545"/>
    <cellStyle name="20% - Accent5 3 3 2 11" xfId="8546"/>
    <cellStyle name="20% - Accent5 3 3 2 12" xfId="8547"/>
    <cellStyle name="20% - Accent5 3 3 2 13" xfId="8548"/>
    <cellStyle name="20% - Accent5 3 3 2 2" xfId="8549"/>
    <cellStyle name="20% - Accent5 3 3 2 2 10" xfId="8550"/>
    <cellStyle name="20% - Accent5 3 3 2 2 2" xfId="8551"/>
    <cellStyle name="20% - Accent5 3 3 2 2 2 2" xfId="8552"/>
    <cellStyle name="20% - Accent5 3 3 2 2 2 2 2" xfId="8553"/>
    <cellStyle name="20% - Accent5 3 3 2 2 2 2 2 2" xfId="8554"/>
    <cellStyle name="20% - Accent5 3 3 2 2 2 2 2 3" xfId="8555"/>
    <cellStyle name="20% - Accent5 3 3 2 2 2 2 3" xfId="8556"/>
    <cellStyle name="20% - Accent5 3 3 2 2 2 2 4" xfId="8557"/>
    <cellStyle name="20% - Accent5 3 3 2 2 2 2 5" xfId="8558"/>
    <cellStyle name="20% - Accent5 3 3 2 2 2 2 6" xfId="8559"/>
    <cellStyle name="20% - Accent5 3 3 2 2 2 3" xfId="8560"/>
    <cellStyle name="20% - Accent5 3 3 2 2 2 3 2" xfId="8561"/>
    <cellStyle name="20% - Accent5 3 3 2 2 2 3 2 2" xfId="8562"/>
    <cellStyle name="20% - Accent5 3 3 2 2 2 3 2 3" xfId="8563"/>
    <cellStyle name="20% - Accent5 3 3 2 2 2 3 3" xfId="8564"/>
    <cellStyle name="20% - Accent5 3 3 2 2 2 3 4" xfId="8565"/>
    <cellStyle name="20% - Accent5 3 3 2 2 2 3 5" xfId="8566"/>
    <cellStyle name="20% - Accent5 3 3 2 2 2 3 6" xfId="8567"/>
    <cellStyle name="20% - Accent5 3 3 2 2 2 4" xfId="8568"/>
    <cellStyle name="20% - Accent5 3 3 2 2 2 4 2" xfId="8569"/>
    <cellStyle name="20% - Accent5 3 3 2 2 2 4 3" xfId="8570"/>
    <cellStyle name="20% - Accent5 3 3 2 2 2 5" xfId="8571"/>
    <cellStyle name="20% - Accent5 3 3 2 2 2 6" xfId="8572"/>
    <cellStyle name="20% - Accent5 3 3 2 2 2 7" xfId="8573"/>
    <cellStyle name="20% - Accent5 3 3 2 2 2 8" xfId="8574"/>
    <cellStyle name="20% - Accent5 3 3 2 2 3" xfId="8575"/>
    <cellStyle name="20% - Accent5 3 3 2 2 3 2" xfId="8576"/>
    <cellStyle name="20% - Accent5 3 3 2 2 3 2 2" xfId="8577"/>
    <cellStyle name="20% - Accent5 3 3 2 2 3 2 2 2" xfId="8578"/>
    <cellStyle name="20% - Accent5 3 3 2 2 3 2 2 3" xfId="8579"/>
    <cellStyle name="20% - Accent5 3 3 2 2 3 2 3" xfId="8580"/>
    <cellStyle name="20% - Accent5 3 3 2 2 3 2 4" xfId="8581"/>
    <cellStyle name="20% - Accent5 3 3 2 2 3 2 5" xfId="8582"/>
    <cellStyle name="20% - Accent5 3 3 2 2 3 2 6" xfId="8583"/>
    <cellStyle name="20% - Accent5 3 3 2 2 3 3" xfId="8584"/>
    <cellStyle name="20% - Accent5 3 3 2 2 3 3 2" xfId="8585"/>
    <cellStyle name="20% - Accent5 3 3 2 2 3 3 3" xfId="8586"/>
    <cellStyle name="20% - Accent5 3 3 2 2 3 4" xfId="8587"/>
    <cellStyle name="20% - Accent5 3 3 2 2 3 5" xfId="8588"/>
    <cellStyle name="20% - Accent5 3 3 2 2 3 6" xfId="8589"/>
    <cellStyle name="20% - Accent5 3 3 2 2 3 7" xfId="8590"/>
    <cellStyle name="20% - Accent5 3 3 2 2 4" xfId="8591"/>
    <cellStyle name="20% - Accent5 3 3 2 2 4 2" xfId="8592"/>
    <cellStyle name="20% - Accent5 3 3 2 2 4 2 2" xfId="8593"/>
    <cellStyle name="20% - Accent5 3 3 2 2 4 2 3" xfId="8594"/>
    <cellStyle name="20% - Accent5 3 3 2 2 4 3" xfId="8595"/>
    <cellStyle name="20% - Accent5 3 3 2 2 4 4" xfId="8596"/>
    <cellStyle name="20% - Accent5 3 3 2 2 4 5" xfId="8597"/>
    <cellStyle name="20% - Accent5 3 3 2 2 4 6" xfId="8598"/>
    <cellStyle name="20% - Accent5 3 3 2 2 5" xfId="8599"/>
    <cellStyle name="20% - Accent5 3 3 2 2 5 2" xfId="8600"/>
    <cellStyle name="20% - Accent5 3 3 2 2 5 2 2" xfId="8601"/>
    <cellStyle name="20% - Accent5 3 3 2 2 5 2 3" xfId="8602"/>
    <cellStyle name="20% - Accent5 3 3 2 2 5 3" xfId="8603"/>
    <cellStyle name="20% - Accent5 3 3 2 2 5 4" xfId="8604"/>
    <cellStyle name="20% - Accent5 3 3 2 2 5 5" xfId="8605"/>
    <cellStyle name="20% - Accent5 3 3 2 2 5 6" xfId="8606"/>
    <cellStyle name="20% - Accent5 3 3 2 2 6" xfId="8607"/>
    <cellStyle name="20% - Accent5 3 3 2 2 6 2" xfId="8608"/>
    <cellStyle name="20% - Accent5 3 3 2 2 6 3" xfId="8609"/>
    <cellStyle name="20% - Accent5 3 3 2 2 7" xfId="8610"/>
    <cellStyle name="20% - Accent5 3 3 2 2 8" xfId="8611"/>
    <cellStyle name="20% - Accent5 3 3 2 2 9" xfId="8612"/>
    <cellStyle name="20% - Accent5 3 3 2 3" xfId="8613"/>
    <cellStyle name="20% - Accent5 3 3 2 3 2" xfId="8614"/>
    <cellStyle name="20% - Accent5 3 3 2 3 2 2" xfId="8615"/>
    <cellStyle name="20% - Accent5 3 3 2 3 2 2 2" xfId="8616"/>
    <cellStyle name="20% - Accent5 3 3 2 3 2 2 2 2" xfId="8617"/>
    <cellStyle name="20% - Accent5 3 3 2 3 2 2 2 3" xfId="8618"/>
    <cellStyle name="20% - Accent5 3 3 2 3 2 2 3" xfId="8619"/>
    <cellStyle name="20% - Accent5 3 3 2 3 2 2 4" xfId="8620"/>
    <cellStyle name="20% - Accent5 3 3 2 3 2 2 5" xfId="8621"/>
    <cellStyle name="20% - Accent5 3 3 2 3 2 2 6" xfId="8622"/>
    <cellStyle name="20% - Accent5 3 3 2 3 2 3" xfId="8623"/>
    <cellStyle name="20% - Accent5 3 3 2 3 2 3 2" xfId="8624"/>
    <cellStyle name="20% - Accent5 3 3 2 3 2 3 3" xfId="8625"/>
    <cellStyle name="20% - Accent5 3 3 2 3 2 4" xfId="8626"/>
    <cellStyle name="20% - Accent5 3 3 2 3 2 5" xfId="8627"/>
    <cellStyle name="20% - Accent5 3 3 2 3 2 6" xfId="8628"/>
    <cellStyle name="20% - Accent5 3 3 2 3 2 7" xfId="8629"/>
    <cellStyle name="20% - Accent5 3 3 2 3 3" xfId="8630"/>
    <cellStyle name="20% - Accent5 3 3 2 3 3 2" xfId="8631"/>
    <cellStyle name="20% - Accent5 3 3 2 3 3 2 2" xfId="8632"/>
    <cellStyle name="20% - Accent5 3 3 2 3 3 2 3" xfId="8633"/>
    <cellStyle name="20% - Accent5 3 3 2 3 3 3" xfId="8634"/>
    <cellStyle name="20% - Accent5 3 3 2 3 3 4" xfId="8635"/>
    <cellStyle name="20% - Accent5 3 3 2 3 3 5" xfId="8636"/>
    <cellStyle name="20% - Accent5 3 3 2 3 3 6" xfId="8637"/>
    <cellStyle name="20% - Accent5 3 3 2 3 4" xfId="8638"/>
    <cellStyle name="20% - Accent5 3 3 2 3 4 2" xfId="8639"/>
    <cellStyle name="20% - Accent5 3 3 2 3 4 2 2" xfId="8640"/>
    <cellStyle name="20% - Accent5 3 3 2 3 4 2 3" xfId="8641"/>
    <cellStyle name="20% - Accent5 3 3 2 3 4 3" xfId="8642"/>
    <cellStyle name="20% - Accent5 3 3 2 3 4 4" xfId="8643"/>
    <cellStyle name="20% - Accent5 3 3 2 3 4 5" xfId="8644"/>
    <cellStyle name="20% - Accent5 3 3 2 3 4 6" xfId="8645"/>
    <cellStyle name="20% - Accent5 3 3 2 3 5" xfId="8646"/>
    <cellStyle name="20% - Accent5 3 3 2 3 5 2" xfId="8647"/>
    <cellStyle name="20% - Accent5 3 3 2 3 5 3" xfId="8648"/>
    <cellStyle name="20% - Accent5 3 3 2 3 6" xfId="8649"/>
    <cellStyle name="20% - Accent5 3 3 2 3 7" xfId="8650"/>
    <cellStyle name="20% - Accent5 3 3 2 3 8" xfId="8651"/>
    <cellStyle name="20% - Accent5 3 3 2 3 9" xfId="8652"/>
    <cellStyle name="20% - Accent5 3 3 2 4" xfId="8653"/>
    <cellStyle name="20% - Accent5 3 3 2 4 2" xfId="8654"/>
    <cellStyle name="20% - Accent5 3 3 2 4 2 2" xfId="8655"/>
    <cellStyle name="20% - Accent5 3 3 2 4 2 2 2" xfId="8656"/>
    <cellStyle name="20% - Accent5 3 3 2 4 2 2 3" xfId="8657"/>
    <cellStyle name="20% - Accent5 3 3 2 4 2 3" xfId="8658"/>
    <cellStyle name="20% - Accent5 3 3 2 4 2 4" xfId="8659"/>
    <cellStyle name="20% - Accent5 3 3 2 4 2 5" xfId="8660"/>
    <cellStyle name="20% - Accent5 3 3 2 4 2 6" xfId="8661"/>
    <cellStyle name="20% - Accent5 3 3 2 4 3" xfId="8662"/>
    <cellStyle name="20% - Accent5 3 3 2 4 3 2" xfId="8663"/>
    <cellStyle name="20% - Accent5 3 3 2 4 3 3" xfId="8664"/>
    <cellStyle name="20% - Accent5 3 3 2 4 4" xfId="8665"/>
    <cellStyle name="20% - Accent5 3 3 2 4 5" xfId="8666"/>
    <cellStyle name="20% - Accent5 3 3 2 4 6" xfId="8667"/>
    <cellStyle name="20% - Accent5 3 3 2 4 7" xfId="8668"/>
    <cellStyle name="20% - Accent5 3 3 2 5" xfId="8669"/>
    <cellStyle name="20% - Accent5 3 3 2 5 2" xfId="8670"/>
    <cellStyle name="20% - Accent5 3 3 2 5 2 2" xfId="8671"/>
    <cellStyle name="20% - Accent5 3 3 2 5 2 3" xfId="8672"/>
    <cellStyle name="20% - Accent5 3 3 2 5 3" xfId="8673"/>
    <cellStyle name="20% - Accent5 3 3 2 5 4" xfId="8674"/>
    <cellStyle name="20% - Accent5 3 3 2 5 5" xfId="8675"/>
    <cellStyle name="20% - Accent5 3 3 2 5 6" xfId="8676"/>
    <cellStyle name="20% - Accent5 3 3 2 6" xfId="8677"/>
    <cellStyle name="20% - Accent5 3 3 2 6 2" xfId="8678"/>
    <cellStyle name="20% - Accent5 3 3 2 6 2 2" xfId="8679"/>
    <cellStyle name="20% - Accent5 3 3 2 6 2 3" xfId="8680"/>
    <cellStyle name="20% - Accent5 3 3 2 6 3" xfId="8681"/>
    <cellStyle name="20% - Accent5 3 3 2 6 4" xfId="8682"/>
    <cellStyle name="20% - Accent5 3 3 2 6 5" xfId="8683"/>
    <cellStyle name="20% - Accent5 3 3 2 6 6" xfId="8684"/>
    <cellStyle name="20% - Accent5 3 3 2 7" xfId="8685"/>
    <cellStyle name="20% - Accent5 3 3 2 7 2" xfId="8686"/>
    <cellStyle name="20% - Accent5 3 3 2 7 2 2" xfId="8687"/>
    <cellStyle name="20% - Accent5 3 3 2 7 2 3" xfId="8688"/>
    <cellStyle name="20% - Accent5 3 3 2 7 3" xfId="8689"/>
    <cellStyle name="20% - Accent5 3 3 2 7 4" xfId="8690"/>
    <cellStyle name="20% - Accent5 3 3 2 7 5" xfId="8691"/>
    <cellStyle name="20% - Accent5 3 3 2 7 6" xfId="8692"/>
    <cellStyle name="20% - Accent5 3 3 2 8" xfId="8693"/>
    <cellStyle name="20% - Accent5 3 3 2 8 2" xfId="8694"/>
    <cellStyle name="20% - Accent5 3 3 2 8 2 2" xfId="8695"/>
    <cellStyle name="20% - Accent5 3 3 2 8 2 3" xfId="8696"/>
    <cellStyle name="20% - Accent5 3 3 2 8 3" xfId="8697"/>
    <cellStyle name="20% - Accent5 3 3 2 8 4" xfId="8698"/>
    <cellStyle name="20% - Accent5 3 3 2 8 5" xfId="8699"/>
    <cellStyle name="20% - Accent5 3 3 2 8 6" xfId="8700"/>
    <cellStyle name="20% - Accent5 3 3 2 9" xfId="8701"/>
    <cellStyle name="20% - Accent5 3 3 2 9 2" xfId="8702"/>
    <cellStyle name="20% - Accent5 3 3 2 9 3" xfId="8703"/>
    <cellStyle name="20% - Accent5 3 3 3" xfId="8704"/>
    <cellStyle name="20% - Accent5 3 3 3 10" xfId="8705"/>
    <cellStyle name="20% - Accent5 3 3 3 2" xfId="8706"/>
    <cellStyle name="20% - Accent5 3 3 3 2 2" xfId="8707"/>
    <cellStyle name="20% - Accent5 3 3 3 2 2 2" xfId="8708"/>
    <cellStyle name="20% - Accent5 3 3 3 2 2 2 2" xfId="8709"/>
    <cellStyle name="20% - Accent5 3 3 3 2 2 2 3" xfId="8710"/>
    <cellStyle name="20% - Accent5 3 3 3 2 2 3" xfId="8711"/>
    <cellStyle name="20% - Accent5 3 3 3 2 2 4" xfId="8712"/>
    <cellStyle name="20% - Accent5 3 3 3 2 2 5" xfId="8713"/>
    <cellStyle name="20% - Accent5 3 3 3 2 2 6" xfId="8714"/>
    <cellStyle name="20% - Accent5 3 3 3 2 3" xfId="8715"/>
    <cellStyle name="20% - Accent5 3 3 3 2 3 2" xfId="8716"/>
    <cellStyle name="20% - Accent5 3 3 3 2 3 2 2" xfId="8717"/>
    <cellStyle name="20% - Accent5 3 3 3 2 3 2 3" xfId="8718"/>
    <cellStyle name="20% - Accent5 3 3 3 2 3 3" xfId="8719"/>
    <cellStyle name="20% - Accent5 3 3 3 2 3 4" xfId="8720"/>
    <cellStyle name="20% - Accent5 3 3 3 2 3 5" xfId="8721"/>
    <cellStyle name="20% - Accent5 3 3 3 2 3 6" xfId="8722"/>
    <cellStyle name="20% - Accent5 3 3 3 2 4" xfId="8723"/>
    <cellStyle name="20% - Accent5 3 3 3 2 4 2" xfId="8724"/>
    <cellStyle name="20% - Accent5 3 3 3 2 4 3" xfId="8725"/>
    <cellStyle name="20% - Accent5 3 3 3 2 5" xfId="8726"/>
    <cellStyle name="20% - Accent5 3 3 3 2 6" xfId="8727"/>
    <cellStyle name="20% - Accent5 3 3 3 2 7" xfId="8728"/>
    <cellStyle name="20% - Accent5 3 3 3 2 8" xfId="8729"/>
    <cellStyle name="20% - Accent5 3 3 3 3" xfId="8730"/>
    <cellStyle name="20% - Accent5 3 3 3 3 2" xfId="8731"/>
    <cellStyle name="20% - Accent5 3 3 3 3 2 2" xfId="8732"/>
    <cellStyle name="20% - Accent5 3 3 3 3 2 2 2" xfId="8733"/>
    <cellStyle name="20% - Accent5 3 3 3 3 2 2 3" xfId="8734"/>
    <cellStyle name="20% - Accent5 3 3 3 3 2 3" xfId="8735"/>
    <cellStyle name="20% - Accent5 3 3 3 3 2 4" xfId="8736"/>
    <cellStyle name="20% - Accent5 3 3 3 3 2 5" xfId="8737"/>
    <cellStyle name="20% - Accent5 3 3 3 3 2 6" xfId="8738"/>
    <cellStyle name="20% - Accent5 3 3 3 3 3" xfId="8739"/>
    <cellStyle name="20% - Accent5 3 3 3 3 3 2" xfId="8740"/>
    <cellStyle name="20% - Accent5 3 3 3 3 3 3" xfId="8741"/>
    <cellStyle name="20% - Accent5 3 3 3 3 4" xfId="8742"/>
    <cellStyle name="20% - Accent5 3 3 3 3 5" xfId="8743"/>
    <cellStyle name="20% - Accent5 3 3 3 3 6" xfId="8744"/>
    <cellStyle name="20% - Accent5 3 3 3 3 7" xfId="8745"/>
    <cellStyle name="20% - Accent5 3 3 3 4" xfId="8746"/>
    <cellStyle name="20% - Accent5 3 3 3 4 2" xfId="8747"/>
    <cellStyle name="20% - Accent5 3 3 3 4 2 2" xfId="8748"/>
    <cellStyle name="20% - Accent5 3 3 3 4 2 3" xfId="8749"/>
    <cellStyle name="20% - Accent5 3 3 3 4 3" xfId="8750"/>
    <cellStyle name="20% - Accent5 3 3 3 4 4" xfId="8751"/>
    <cellStyle name="20% - Accent5 3 3 3 4 5" xfId="8752"/>
    <cellStyle name="20% - Accent5 3 3 3 4 6" xfId="8753"/>
    <cellStyle name="20% - Accent5 3 3 3 5" xfId="8754"/>
    <cellStyle name="20% - Accent5 3 3 3 5 2" xfId="8755"/>
    <cellStyle name="20% - Accent5 3 3 3 5 2 2" xfId="8756"/>
    <cellStyle name="20% - Accent5 3 3 3 5 2 3" xfId="8757"/>
    <cellStyle name="20% - Accent5 3 3 3 5 3" xfId="8758"/>
    <cellStyle name="20% - Accent5 3 3 3 5 4" xfId="8759"/>
    <cellStyle name="20% - Accent5 3 3 3 5 5" xfId="8760"/>
    <cellStyle name="20% - Accent5 3 3 3 5 6" xfId="8761"/>
    <cellStyle name="20% - Accent5 3 3 3 6" xfId="8762"/>
    <cellStyle name="20% - Accent5 3 3 3 6 2" xfId="8763"/>
    <cellStyle name="20% - Accent5 3 3 3 6 3" xfId="8764"/>
    <cellStyle name="20% - Accent5 3 3 3 7" xfId="8765"/>
    <cellStyle name="20% - Accent5 3 3 3 8" xfId="8766"/>
    <cellStyle name="20% - Accent5 3 3 3 9" xfId="8767"/>
    <cellStyle name="20% - Accent5 3 3 4" xfId="8768"/>
    <cellStyle name="20% - Accent5 3 3 4 2" xfId="8769"/>
    <cellStyle name="20% - Accent5 3 3 4 2 2" xfId="8770"/>
    <cellStyle name="20% - Accent5 3 3 4 2 2 2" xfId="8771"/>
    <cellStyle name="20% - Accent5 3 3 4 2 2 2 2" xfId="8772"/>
    <cellStyle name="20% - Accent5 3 3 4 2 2 2 3" xfId="8773"/>
    <cellStyle name="20% - Accent5 3 3 4 2 2 3" xfId="8774"/>
    <cellStyle name="20% - Accent5 3 3 4 2 2 4" xfId="8775"/>
    <cellStyle name="20% - Accent5 3 3 4 2 2 5" xfId="8776"/>
    <cellStyle name="20% - Accent5 3 3 4 2 2 6" xfId="8777"/>
    <cellStyle name="20% - Accent5 3 3 4 2 3" xfId="8778"/>
    <cellStyle name="20% - Accent5 3 3 4 2 3 2" xfId="8779"/>
    <cellStyle name="20% - Accent5 3 3 4 2 3 3" xfId="8780"/>
    <cellStyle name="20% - Accent5 3 3 4 2 4" xfId="8781"/>
    <cellStyle name="20% - Accent5 3 3 4 2 5" xfId="8782"/>
    <cellStyle name="20% - Accent5 3 3 4 2 6" xfId="8783"/>
    <cellStyle name="20% - Accent5 3 3 4 2 7" xfId="8784"/>
    <cellStyle name="20% - Accent5 3 3 4 3" xfId="8785"/>
    <cellStyle name="20% - Accent5 3 3 4 3 2" xfId="8786"/>
    <cellStyle name="20% - Accent5 3 3 4 3 2 2" xfId="8787"/>
    <cellStyle name="20% - Accent5 3 3 4 3 2 3" xfId="8788"/>
    <cellStyle name="20% - Accent5 3 3 4 3 3" xfId="8789"/>
    <cellStyle name="20% - Accent5 3 3 4 3 4" xfId="8790"/>
    <cellStyle name="20% - Accent5 3 3 4 3 5" xfId="8791"/>
    <cellStyle name="20% - Accent5 3 3 4 3 6" xfId="8792"/>
    <cellStyle name="20% - Accent5 3 3 4 4" xfId="8793"/>
    <cellStyle name="20% - Accent5 3 3 4 4 2" xfId="8794"/>
    <cellStyle name="20% - Accent5 3 3 4 4 2 2" xfId="8795"/>
    <cellStyle name="20% - Accent5 3 3 4 4 2 3" xfId="8796"/>
    <cellStyle name="20% - Accent5 3 3 4 4 3" xfId="8797"/>
    <cellStyle name="20% - Accent5 3 3 4 4 4" xfId="8798"/>
    <cellStyle name="20% - Accent5 3 3 4 4 5" xfId="8799"/>
    <cellStyle name="20% - Accent5 3 3 4 4 6" xfId="8800"/>
    <cellStyle name="20% - Accent5 3 3 4 5" xfId="8801"/>
    <cellStyle name="20% - Accent5 3 3 4 5 2" xfId="8802"/>
    <cellStyle name="20% - Accent5 3 3 4 5 3" xfId="8803"/>
    <cellStyle name="20% - Accent5 3 3 4 6" xfId="8804"/>
    <cellStyle name="20% - Accent5 3 3 4 7" xfId="8805"/>
    <cellStyle name="20% - Accent5 3 3 4 8" xfId="8806"/>
    <cellStyle name="20% - Accent5 3 3 4 9" xfId="8807"/>
    <cellStyle name="20% - Accent5 3 3 5" xfId="8808"/>
    <cellStyle name="20% - Accent5 3 3 5 2" xfId="8809"/>
    <cellStyle name="20% - Accent5 3 3 5 2 2" xfId="8810"/>
    <cellStyle name="20% - Accent5 3 3 5 2 2 2" xfId="8811"/>
    <cellStyle name="20% - Accent5 3 3 5 2 2 3" xfId="8812"/>
    <cellStyle name="20% - Accent5 3 3 5 2 3" xfId="8813"/>
    <cellStyle name="20% - Accent5 3 3 5 2 4" xfId="8814"/>
    <cellStyle name="20% - Accent5 3 3 5 2 5" xfId="8815"/>
    <cellStyle name="20% - Accent5 3 3 5 2 6" xfId="8816"/>
    <cellStyle name="20% - Accent5 3 3 5 3" xfId="8817"/>
    <cellStyle name="20% - Accent5 3 3 5 3 2" xfId="8818"/>
    <cellStyle name="20% - Accent5 3 3 5 3 3" xfId="8819"/>
    <cellStyle name="20% - Accent5 3 3 5 4" xfId="8820"/>
    <cellStyle name="20% - Accent5 3 3 5 5" xfId="8821"/>
    <cellStyle name="20% - Accent5 3 3 5 6" xfId="8822"/>
    <cellStyle name="20% - Accent5 3 3 5 7" xfId="8823"/>
    <cellStyle name="20% - Accent5 3 3 6" xfId="8824"/>
    <cellStyle name="20% - Accent5 3 3 6 2" xfId="8825"/>
    <cellStyle name="20% - Accent5 3 3 6 2 2" xfId="8826"/>
    <cellStyle name="20% - Accent5 3 3 6 2 3" xfId="8827"/>
    <cellStyle name="20% - Accent5 3 3 6 3" xfId="8828"/>
    <cellStyle name="20% - Accent5 3 3 6 4" xfId="8829"/>
    <cellStyle name="20% - Accent5 3 3 6 5" xfId="8830"/>
    <cellStyle name="20% - Accent5 3 3 6 6" xfId="8831"/>
    <cellStyle name="20% - Accent5 3 3 7" xfId="8832"/>
    <cellStyle name="20% - Accent5 3 3 7 2" xfId="8833"/>
    <cellStyle name="20% - Accent5 3 3 7 2 2" xfId="8834"/>
    <cellStyle name="20% - Accent5 3 3 7 2 3" xfId="8835"/>
    <cellStyle name="20% - Accent5 3 3 7 3" xfId="8836"/>
    <cellStyle name="20% - Accent5 3 3 7 4" xfId="8837"/>
    <cellStyle name="20% - Accent5 3 3 7 5" xfId="8838"/>
    <cellStyle name="20% - Accent5 3 3 7 6" xfId="8839"/>
    <cellStyle name="20% - Accent5 3 3 8" xfId="8840"/>
    <cellStyle name="20% - Accent5 3 3 8 2" xfId="8841"/>
    <cellStyle name="20% - Accent5 3 3 8 2 2" xfId="8842"/>
    <cellStyle name="20% - Accent5 3 3 8 2 3" xfId="8843"/>
    <cellStyle name="20% - Accent5 3 3 8 3" xfId="8844"/>
    <cellStyle name="20% - Accent5 3 3 8 4" xfId="8845"/>
    <cellStyle name="20% - Accent5 3 3 8 5" xfId="8846"/>
    <cellStyle name="20% - Accent5 3 3 8 6" xfId="8847"/>
    <cellStyle name="20% - Accent5 3 3 9" xfId="8848"/>
    <cellStyle name="20% - Accent5 3 3 9 2" xfId="8849"/>
    <cellStyle name="20% - Accent5 3 3 9 2 2" xfId="8850"/>
    <cellStyle name="20% - Accent5 3 3 9 2 3" xfId="8851"/>
    <cellStyle name="20% - Accent5 3 3 9 3" xfId="8852"/>
    <cellStyle name="20% - Accent5 3 3 9 4" xfId="8853"/>
    <cellStyle name="20% - Accent5 3 3 9 5" xfId="8854"/>
    <cellStyle name="20% - Accent5 3 3 9 6" xfId="8855"/>
    <cellStyle name="20% - Accent5 3 4" xfId="8856"/>
    <cellStyle name="20% - Accent5 3 4 10" xfId="8857"/>
    <cellStyle name="20% - Accent5 3 4 11" xfId="8858"/>
    <cellStyle name="20% - Accent5 3 4 12" xfId="8859"/>
    <cellStyle name="20% - Accent5 3 4 13" xfId="8860"/>
    <cellStyle name="20% - Accent5 3 4 2" xfId="8861"/>
    <cellStyle name="20% - Accent5 3 4 2 10" xfId="8862"/>
    <cellStyle name="20% - Accent5 3 4 2 2" xfId="8863"/>
    <cellStyle name="20% - Accent5 3 4 2 2 2" xfId="8864"/>
    <cellStyle name="20% - Accent5 3 4 2 2 2 2" xfId="8865"/>
    <cellStyle name="20% - Accent5 3 4 2 2 2 2 2" xfId="8866"/>
    <cellStyle name="20% - Accent5 3 4 2 2 2 2 3" xfId="8867"/>
    <cellStyle name="20% - Accent5 3 4 2 2 2 3" xfId="8868"/>
    <cellStyle name="20% - Accent5 3 4 2 2 2 4" xfId="8869"/>
    <cellStyle name="20% - Accent5 3 4 2 2 2 5" xfId="8870"/>
    <cellStyle name="20% - Accent5 3 4 2 2 2 6" xfId="8871"/>
    <cellStyle name="20% - Accent5 3 4 2 2 3" xfId="8872"/>
    <cellStyle name="20% - Accent5 3 4 2 2 3 2" xfId="8873"/>
    <cellStyle name="20% - Accent5 3 4 2 2 3 2 2" xfId="8874"/>
    <cellStyle name="20% - Accent5 3 4 2 2 3 2 3" xfId="8875"/>
    <cellStyle name="20% - Accent5 3 4 2 2 3 3" xfId="8876"/>
    <cellStyle name="20% - Accent5 3 4 2 2 3 4" xfId="8877"/>
    <cellStyle name="20% - Accent5 3 4 2 2 3 5" xfId="8878"/>
    <cellStyle name="20% - Accent5 3 4 2 2 3 6" xfId="8879"/>
    <cellStyle name="20% - Accent5 3 4 2 2 4" xfId="8880"/>
    <cellStyle name="20% - Accent5 3 4 2 2 4 2" xfId="8881"/>
    <cellStyle name="20% - Accent5 3 4 2 2 4 3" xfId="8882"/>
    <cellStyle name="20% - Accent5 3 4 2 2 5" xfId="8883"/>
    <cellStyle name="20% - Accent5 3 4 2 2 6" xfId="8884"/>
    <cellStyle name="20% - Accent5 3 4 2 2 7" xfId="8885"/>
    <cellStyle name="20% - Accent5 3 4 2 2 8" xfId="8886"/>
    <cellStyle name="20% - Accent5 3 4 2 3" xfId="8887"/>
    <cellStyle name="20% - Accent5 3 4 2 3 2" xfId="8888"/>
    <cellStyle name="20% - Accent5 3 4 2 3 2 2" xfId="8889"/>
    <cellStyle name="20% - Accent5 3 4 2 3 2 2 2" xfId="8890"/>
    <cellStyle name="20% - Accent5 3 4 2 3 2 2 3" xfId="8891"/>
    <cellStyle name="20% - Accent5 3 4 2 3 2 3" xfId="8892"/>
    <cellStyle name="20% - Accent5 3 4 2 3 2 4" xfId="8893"/>
    <cellStyle name="20% - Accent5 3 4 2 3 2 5" xfId="8894"/>
    <cellStyle name="20% - Accent5 3 4 2 3 2 6" xfId="8895"/>
    <cellStyle name="20% - Accent5 3 4 2 3 3" xfId="8896"/>
    <cellStyle name="20% - Accent5 3 4 2 3 3 2" xfId="8897"/>
    <cellStyle name="20% - Accent5 3 4 2 3 3 3" xfId="8898"/>
    <cellStyle name="20% - Accent5 3 4 2 3 4" xfId="8899"/>
    <cellStyle name="20% - Accent5 3 4 2 3 5" xfId="8900"/>
    <cellStyle name="20% - Accent5 3 4 2 3 6" xfId="8901"/>
    <cellStyle name="20% - Accent5 3 4 2 3 7" xfId="8902"/>
    <cellStyle name="20% - Accent5 3 4 2 4" xfId="8903"/>
    <cellStyle name="20% - Accent5 3 4 2 4 2" xfId="8904"/>
    <cellStyle name="20% - Accent5 3 4 2 4 2 2" xfId="8905"/>
    <cellStyle name="20% - Accent5 3 4 2 4 2 3" xfId="8906"/>
    <cellStyle name="20% - Accent5 3 4 2 4 3" xfId="8907"/>
    <cellStyle name="20% - Accent5 3 4 2 4 4" xfId="8908"/>
    <cellStyle name="20% - Accent5 3 4 2 4 5" xfId="8909"/>
    <cellStyle name="20% - Accent5 3 4 2 4 6" xfId="8910"/>
    <cellStyle name="20% - Accent5 3 4 2 5" xfId="8911"/>
    <cellStyle name="20% - Accent5 3 4 2 5 2" xfId="8912"/>
    <cellStyle name="20% - Accent5 3 4 2 5 2 2" xfId="8913"/>
    <cellStyle name="20% - Accent5 3 4 2 5 2 3" xfId="8914"/>
    <cellStyle name="20% - Accent5 3 4 2 5 3" xfId="8915"/>
    <cellStyle name="20% - Accent5 3 4 2 5 4" xfId="8916"/>
    <cellStyle name="20% - Accent5 3 4 2 5 5" xfId="8917"/>
    <cellStyle name="20% - Accent5 3 4 2 5 6" xfId="8918"/>
    <cellStyle name="20% - Accent5 3 4 2 6" xfId="8919"/>
    <cellStyle name="20% - Accent5 3 4 2 6 2" xfId="8920"/>
    <cellStyle name="20% - Accent5 3 4 2 6 3" xfId="8921"/>
    <cellStyle name="20% - Accent5 3 4 2 7" xfId="8922"/>
    <cellStyle name="20% - Accent5 3 4 2 8" xfId="8923"/>
    <cellStyle name="20% - Accent5 3 4 2 9" xfId="8924"/>
    <cellStyle name="20% - Accent5 3 4 3" xfId="8925"/>
    <cellStyle name="20% - Accent5 3 4 3 2" xfId="8926"/>
    <cellStyle name="20% - Accent5 3 4 3 2 2" xfId="8927"/>
    <cellStyle name="20% - Accent5 3 4 3 2 2 2" xfId="8928"/>
    <cellStyle name="20% - Accent5 3 4 3 2 2 2 2" xfId="8929"/>
    <cellStyle name="20% - Accent5 3 4 3 2 2 2 3" xfId="8930"/>
    <cellStyle name="20% - Accent5 3 4 3 2 2 3" xfId="8931"/>
    <cellStyle name="20% - Accent5 3 4 3 2 2 4" xfId="8932"/>
    <cellStyle name="20% - Accent5 3 4 3 2 2 5" xfId="8933"/>
    <cellStyle name="20% - Accent5 3 4 3 2 2 6" xfId="8934"/>
    <cellStyle name="20% - Accent5 3 4 3 2 3" xfId="8935"/>
    <cellStyle name="20% - Accent5 3 4 3 2 3 2" xfId="8936"/>
    <cellStyle name="20% - Accent5 3 4 3 2 3 3" xfId="8937"/>
    <cellStyle name="20% - Accent5 3 4 3 2 4" xfId="8938"/>
    <cellStyle name="20% - Accent5 3 4 3 2 5" xfId="8939"/>
    <cellStyle name="20% - Accent5 3 4 3 2 6" xfId="8940"/>
    <cellStyle name="20% - Accent5 3 4 3 2 7" xfId="8941"/>
    <cellStyle name="20% - Accent5 3 4 3 3" xfId="8942"/>
    <cellStyle name="20% - Accent5 3 4 3 3 2" xfId="8943"/>
    <cellStyle name="20% - Accent5 3 4 3 3 2 2" xfId="8944"/>
    <cellStyle name="20% - Accent5 3 4 3 3 2 3" xfId="8945"/>
    <cellStyle name="20% - Accent5 3 4 3 3 3" xfId="8946"/>
    <cellStyle name="20% - Accent5 3 4 3 3 4" xfId="8947"/>
    <cellStyle name="20% - Accent5 3 4 3 3 5" xfId="8948"/>
    <cellStyle name="20% - Accent5 3 4 3 3 6" xfId="8949"/>
    <cellStyle name="20% - Accent5 3 4 3 4" xfId="8950"/>
    <cellStyle name="20% - Accent5 3 4 3 4 2" xfId="8951"/>
    <cellStyle name="20% - Accent5 3 4 3 4 2 2" xfId="8952"/>
    <cellStyle name="20% - Accent5 3 4 3 4 2 3" xfId="8953"/>
    <cellStyle name="20% - Accent5 3 4 3 4 3" xfId="8954"/>
    <cellStyle name="20% - Accent5 3 4 3 4 4" xfId="8955"/>
    <cellStyle name="20% - Accent5 3 4 3 4 5" xfId="8956"/>
    <cellStyle name="20% - Accent5 3 4 3 4 6" xfId="8957"/>
    <cellStyle name="20% - Accent5 3 4 3 5" xfId="8958"/>
    <cellStyle name="20% - Accent5 3 4 3 5 2" xfId="8959"/>
    <cellStyle name="20% - Accent5 3 4 3 5 3" xfId="8960"/>
    <cellStyle name="20% - Accent5 3 4 3 6" xfId="8961"/>
    <cellStyle name="20% - Accent5 3 4 3 7" xfId="8962"/>
    <cellStyle name="20% - Accent5 3 4 3 8" xfId="8963"/>
    <cellStyle name="20% - Accent5 3 4 3 9" xfId="8964"/>
    <cellStyle name="20% - Accent5 3 4 4" xfId="8965"/>
    <cellStyle name="20% - Accent5 3 4 4 2" xfId="8966"/>
    <cellStyle name="20% - Accent5 3 4 4 2 2" xfId="8967"/>
    <cellStyle name="20% - Accent5 3 4 4 2 2 2" xfId="8968"/>
    <cellStyle name="20% - Accent5 3 4 4 2 2 3" xfId="8969"/>
    <cellStyle name="20% - Accent5 3 4 4 2 3" xfId="8970"/>
    <cellStyle name="20% - Accent5 3 4 4 2 4" xfId="8971"/>
    <cellStyle name="20% - Accent5 3 4 4 2 5" xfId="8972"/>
    <cellStyle name="20% - Accent5 3 4 4 2 6" xfId="8973"/>
    <cellStyle name="20% - Accent5 3 4 4 3" xfId="8974"/>
    <cellStyle name="20% - Accent5 3 4 4 3 2" xfId="8975"/>
    <cellStyle name="20% - Accent5 3 4 4 3 3" xfId="8976"/>
    <cellStyle name="20% - Accent5 3 4 4 4" xfId="8977"/>
    <cellStyle name="20% - Accent5 3 4 4 5" xfId="8978"/>
    <cellStyle name="20% - Accent5 3 4 4 6" xfId="8979"/>
    <cellStyle name="20% - Accent5 3 4 4 7" xfId="8980"/>
    <cellStyle name="20% - Accent5 3 4 5" xfId="8981"/>
    <cellStyle name="20% - Accent5 3 4 5 2" xfId="8982"/>
    <cellStyle name="20% - Accent5 3 4 5 2 2" xfId="8983"/>
    <cellStyle name="20% - Accent5 3 4 5 2 3" xfId="8984"/>
    <cellStyle name="20% - Accent5 3 4 5 3" xfId="8985"/>
    <cellStyle name="20% - Accent5 3 4 5 4" xfId="8986"/>
    <cellStyle name="20% - Accent5 3 4 5 5" xfId="8987"/>
    <cellStyle name="20% - Accent5 3 4 5 6" xfId="8988"/>
    <cellStyle name="20% - Accent5 3 4 6" xfId="8989"/>
    <cellStyle name="20% - Accent5 3 4 6 2" xfId="8990"/>
    <cellStyle name="20% - Accent5 3 4 6 2 2" xfId="8991"/>
    <cellStyle name="20% - Accent5 3 4 6 2 3" xfId="8992"/>
    <cellStyle name="20% - Accent5 3 4 6 3" xfId="8993"/>
    <cellStyle name="20% - Accent5 3 4 6 4" xfId="8994"/>
    <cellStyle name="20% - Accent5 3 4 6 5" xfId="8995"/>
    <cellStyle name="20% - Accent5 3 4 6 6" xfId="8996"/>
    <cellStyle name="20% - Accent5 3 4 7" xfId="8997"/>
    <cellStyle name="20% - Accent5 3 4 7 2" xfId="8998"/>
    <cellStyle name="20% - Accent5 3 4 7 2 2" xfId="8999"/>
    <cellStyle name="20% - Accent5 3 4 7 2 3" xfId="9000"/>
    <cellStyle name="20% - Accent5 3 4 7 3" xfId="9001"/>
    <cellStyle name="20% - Accent5 3 4 7 4" xfId="9002"/>
    <cellStyle name="20% - Accent5 3 4 7 5" xfId="9003"/>
    <cellStyle name="20% - Accent5 3 4 7 6" xfId="9004"/>
    <cellStyle name="20% - Accent5 3 4 8" xfId="9005"/>
    <cellStyle name="20% - Accent5 3 4 8 2" xfId="9006"/>
    <cellStyle name="20% - Accent5 3 4 8 2 2" xfId="9007"/>
    <cellStyle name="20% - Accent5 3 4 8 2 3" xfId="9008"/>
    <cellStyle name="20% - Accent5 3 4 8 3" xfId="9009"/>
    <cellStyle name="20% - Accent5 3 4 8 4" xfId="9010"/>
    <cellStyle name="20% - Accent5 3 4 8 5" xfId="9011"/>
    <cellStyle name="20% - Accent5 3 4 8 6" xfId="9012"/>
    <cellStyle name="20% - Accent5 3 4 9" xfId="9013"/>
    <cellStyle name="20% - Accent5 3 4 9 2" xfId="9014"/>
    <cellStyle name="20% - Accent5 3 4 9 3" xfId="9015"/>
    <cellStyle name="20% - Accent5 3 5" xfId="9016"/>
    <cellStyle name="20% - Accent5 3 5 10" xfId="9017"/>
    <cellStyle name="20% - Accent5 3 5 2" xfId="9018"/>
    <cellStyle name="20% - Accent5 3 5 2 2" xfId="9019"/>
    <cellStyle name="20% - Accent5 3 5 2 2 2" xfId="9020"/>
    <cellStyle name="20% - Accent5 3 5 2 2 2 2" xfId="9021"/>
    <cellStyle name="20% - Accent5 3 5 2 2 2 3" xfId="9022"/>
    <cellStyle name="20% - Accent5 3 5 2 2 3" xfId="9023"/>
    <cellStyle name="20% - Accent5 3 5 2 2 4" xfId="9024"/>
    <cellStyle name="20% - Accent5 3 5 2 2 5" xfId="9025"/>
    <cellStyle name="20% - Accent5 3 5 2 2 6" xfId="9026"/>
    <cellStyle name="20% - Accent5 3 5 2 3" xfId="9027"/>
    <cellStyle name="20% - Accent5 3 5 2 3 2" xfId="9028"/>
    <cellStyle name="20% - Accent5 3 5 2 3 2 2" xfId="9029"/>
    <cellStyle name="20% - Accent5 3 5 2 3 2 3" xfId="9030"/>
    <cellStyle name="20% - Accent5 3 5 2 3 3" xfId="9031"/>
    <cellStyle name="20% - Accent5 3 5 2 3 4" xfId="9032"/>
    <cellStyle name="20% - Accent5 3 5 2 3 5" xfId="9033"/>
    <cellStyle name="20% - Accent5 3 5 2 3 6" xfId="9034"/>
    <cellStyle name="20% - Accent5 3 5 2 4" xfId="9035"/>
    <cellStyle name="20% - Accent5 3 5 2 4 2" xfId="9036"/>
    <cellStyle name="20% - Accent5 3 5 2 4 3" xfId="9037"/>
    <cellStyle name="20% - Accent5 3 5 2 5" xfId="9038"/>
    <cellStyle name="20% - Accent5 3 5 2 6" xfId="9039"/>
    <cellStyle name="20% - Accent5 3 5 2 7" xfId="9040"/>
    <cellStyle name="20% - Accent5 3 5 2 8" xfId="9041"/>
    <cellStyle name="20% - Accent5 3 5 3" xfId="9042"/>
    <cellStyle name="20% - Accent5 3 5 3 2" xfId="9043"/>
    <cellStyle name="20% - Accent5 3 5 3 2 2" xfId="9044"/>
    <cellStyle name="20% - Accent5 3 5 3 2 2 2" xfId="9045"/>
    <cellStyle name="20% - Accent5 3 5 3 2 2 3" xfId="9046"/>
    <cellStyle name="20% - Accent5 3 5 3 2 3" xfId="9047"/>
    <cellStyle name="20% - Accent5 3 5 3 2 4" xfId="9048"/>
    <cellStyle name="20% - Accent5 3 5 3 2 5" xfId="9049"/>
    <cellStyle name="20% - Accent5 3 5 3 2 6" xfId="9050"/>
    <cellStyle name="20% - Accent5 3 5 3 3" xfId="9051"/>
    <cellStyle name="20% - Accent5 3 5 3 3 2" xfId="9052"/>
    <cellStyle name="20% - Accent5 3 5 3 3 3" xfId="9053"/>
    <cellStyle name="20% - Accent5 3 5 3 4" xfId="9054"/>
    <cellStyle name="20% - Accent5 3 5 3 5" xfId="9055"/>
    <cellStyle name="20% - Accent5 3 5 3 6" xfId="9056"/>
    <cellStyle name="20% - Accent5 3 5 3 7" xfId="9057"/>
    <cellStyle name="20% - Accent5 3 5 4" xfId="9058"/>
    <cellStyle name="20% - Accent5 3 5 4 2" xfId="9059"/>
    <cellStyle name="20% - Accent5 3 5 4 2 2" xfId="9060"/>
    <cellStyle name="20% - Accent5 3 5 4 2 3" xfId="9061"/>
    <cellStyle name="20% - Accent5 3 5 4 3" xfId="9062"/>
    <cellStyle name="20% - Accent5 3 5 4 4" xfId="9063"/>
    <cellStyle name="20% - Accent5 3 5 4 5" xfId="9064"/>
    <cellStyle name="20% - Accent5 3 5 4 6" xfId="9065"/>
    <cellStyle name="20% - Accent5 3 5 5" xfId="9066"/>
    <cellStyle name="20% - Accent5 3 5 5 2" xfId="9067"/>
    <cellStyle name="20% - Accent5 3 5 5 2 2" xfId="9068"/>
    <cellStyle name="20% - Accent5 3 5 5 2 3" xfId="9069"/>
    <cellStyle name="20% - Accent5 3 5 5 3" xfId="9070"/>
    <cellStyle name="20% - Accent5 3 5 5 4" xfId="9071"/>
    <cellStyle name="20% - Accent5 3 5 5 5" xfId="9072"/>
    <cellStyle name="20% - Accent5 3 5 5 6" xfId="9073"/>
    <cellStyle name="20% - Accent5 3 5 6" xfId="9074"/>
    <cellStyle name="20% - Accent5 3 5 6 2" xfId="9075"/>
    <cellStyle name="20% - Accent5 3 5 6 3" xfId="9076"/>
    <cellStyle name="20% - Accent5 3 5 7" xfId="9077"/>
    <cellStyle name="20% - Accent5 3 5 8" xfId="9078"/>
    <cellStyle name="20% - Accent5 3 5 9" xfId="9079"/>
    <cellStyle name="20% - Accent5 3 6" xfId="9080"/>
    <cellStyle name="20% - Accent5 3 6 2" xfId="9081"/>
    <cellStyle name="20% - Accent5 3 6 2 2" xfId="9082"/>
    <cellStyle name="20% - Accent5 3 6 2 2 2" xfId="9083"/>
    <cellStyle name="20% - Accent5 3 6 2 2 2 2" xfId="9084"/>
    <cellStyle name="20% - Accent5 3 6 2 2 2 3" xfId="9085"/>
    <cellStyle name="20% - Accent5 3 6 2 2 3" xfId="9086"/>
    <cellStyle name="20% - Accent5 3 6 2 2 4" xfId="9087"/>
    <cellStyle name="20% - Accent5 3 6 2 2 5" xfId="9088"/>
    <cellStyle name="20% - Accent5 3 6 2 2 6" xfId="9089"/>
    <cellStyle name="20% - Accent5 3 6 2 3" xfId="9090"/>
    <cellStyle name="20% - Accent5 3 6 2 3 2" xfId="9091"/>
    <cellStyle name="20% - Accent5 3 6 2 3 3" xfId="9092"/>
    <cellStyle name="20% - Accent5 3 6 2 4" xfId="9093"/>
    <cellStyle name="20% - Accent5 3 6 2 5" xfId="9094"/>
    <cellStyle name="20% - Accent5 3 6 2 6" xfId="9095"/>
    <cellStyle name="20% - Accent5 3 6 2 7" xfId="9096"/>
    <cellStyle name="20% - Accent5 3 6 3" xfId="9097"/>
    <cellStyle name="20% - Accent5 3 6 3 2" xfId="9098"/>
    <cellStyle name="20% - Accent5 3 6 3 2 2" xfId="9099"/>
    <cellStyle name="20% - Accent5 3 6 3 2 3" xfId="9100"/>
    <cellStyle name="20% - Accent5 3 6 3 3" xfId="9101"/>
    <cellStyle name="20% - Accent5 3 6 3 4" xfId="9102"/>
    <cellStyle name="20% - Accent5 3 6 3 5" xfId="9103"/>
    <cellStyle name="20% - Accent5 3 6 3 6" xfId="9104"/>
    <cellStyle name="20% - Accent5 3 6 4" xfId="9105"/>
    <cellStyle name="20% - Accent5 3 6 4 2" xfId="9106"/>
    <cellStyle name="20% - Accent5 3 6 4 2 2" xfId="9107"/>
    <cellStyle name="20% - Accent5 3 6 4 2 3" xfId="9108"/>
    <cellStyle name="20% - Accent5 3 6 4 3" xfId="9109"/>
    <cellStyle name="20% - Accent5 3 6 4 4" xfId="9110"/>
    <cellStyle name="20% - Accent5 3 6 4 5" xfId="9111"/>
    <cellStyle name="20% - Accent5 3 6 4 6" xfId="9112"/>
    <cellStyle name="20% - Accent5 3 6 5" xfId="9113"/>
    <cellStyle name="20% - Accent5 3 6 5 2" xfId="9114"/>
    <cellStyle name="20% - Accent5 3 6 5 3" xfId="9115"/>
    <cellStyle name="20% - Accent5 3 6 6" xfId="9116"/>
    <cellStyle name="20% - Accent5 3 6 7" xfId="9117"/>
    <cellStyle name="20% - Accent5 3 6 8" xfId="9118"/>
    <cellStyle name="20% - Accent5 3 6 9" xfId="9119"/>
    <cellStyle name="20% - Accent5 3 7" xfId="9120"/>
    <cellStyle name="20% - Accent5 3 7 2" xfId="9121"/>
    <cellStyle name="20% - Accent5 3 7 2 2" xfId="9122"/>
    <cellStyle name="20% - Accent5 3 7 2 2 2" xfId="9123"/>
    <cellStyle name="20% - Accent5 3 7 2 2 3" xfId="9124"/>
    <cellStyle name="20% - Accent5 3 7 2 3" xfId="9125"/>
    <cellStyle name="20% - Accent5 3 7 2 4" xfId="9126"/>
    <cellStyle name="20% - Accent5 3 7 2 5" xfId="9127"/>
    <cellStyle name="20% - Accent5 3 7 2 6" xfId="9128"/>
    <cellStyle name="20% - Accent5 3 7 3" xfId="9129"/>
    <cellStyle name="20% - Accent5 3 7 3 2" xfId="9130"/>
    <cellStyle name="20% - Accent5 3 7 3 3" xfId="9131"/>
    <cellStyle name="20% - Accent5 3 7 4" xfId="9132"/>
    <cellStyle name="20% - Accent5 3 7 5" xfId="9133"/>
    <cellStyle name="20% - Accent5 3 7 6" xfId="9134"/>
    <cellStyle name="20% - Accent5 3 7 7" xfId="9135"/>
    <cellStyle name="20% - Accent5 3 8" xfId="9136"/>
    <cellStyle name="20% - Accent5 3 8 2" xfId="9137"/>
    <cellStyle name="20% - Accent5 3 8 2 2" xfId="9138"/>
    <cellStyle name="20% - Accent5 3 8 2 3" xfId="9139"/>
    <cellStyle name="20% - Accent5 3 8 3" xfId="9140"/>
    <cellStyle name="20% - Accent5 3 8 4" xfId="9141"/>
    <cellStyle name="20% - Accent5 3 8 5" xfId="9142"/>
    <cellStyle name="20% - Accent5 3 8 6" xfId="9143"/>
    <cellStyle name="20% - Accent5 3 9" xfId="9144"/>
    <cellStyle name="20% - Accent5 3 9 2" xfId="9145"/>
    <cellStyle name="20% - Accent5 3 9 2 2" xfId="9146"/>
    <cellStyle name="20% - Accent5 3 9 2 3" xfId="9147"/>
    <cellStyle name="20% - Accent5 3 9 3" xfId="9148"/>
    <cellStyle name="20% - Accent5 3 9 4" xfId="9149"/>
    <cellStyle name="20% - Accent5 3 9 5" xfId="9150"/>
    <cellStyle name="20% - Accent5 3 9 6" xfId="9151"/>
    <cellStyle name="20% - Accent5 4" xfId="9152"/>
    <cellStyle name="20% - Accent5 4 10" xfId="9153"/>
    <cellStyle name="20% - Accent5 4 10 2" xfId="9154"/>
    <cellStyle name="20% - Accent5 4 10 2 2" xfId="9155"/>
    <cellStyle name="20% - Accent5 4 10 2 3" xfId="9156"/>
    <cellStyle name="20% - Accent5 4 10 3" xfId="9157"/>
    <cellStyle name="20% - Accent5 4 10 4" xfId="9158"/>
    <cellStyle name="20% - Accent5 4 10 5" xfId="9159"/>
    <cellStyle name="20% - Accent5 4 10 6" xfId="9160"/>
    <cellStyle name="20% - Accent5 4 11" xfId="9161"/>
    <cellStyle name="20% - Accent5 4 11 2" xfId="9162"/>
    <cellStyle name="20% - Accent5 4 11 3" xfId="9163"/>
    <cellStyle name="20% - Accent5 4 12" xfId="9164"/>
    <cellStyle name="20% - Accent5 4 13" xfId="9165"/>
    <cellStyle name="20% - Accent5 4 14" xfId="9166"/>
    <cellStyle name="20% - Accent5 4 15" xfId="9167"/>
    <cellStyle name="20% - Accent5 4 2" xfId="9168"/>
    <cellStyle name="20% - Accent5 4 2 10" xfId="9169"/>
    <cellStyle name="20% - Accent5 4 2 10 2" xfId="9170"/>
    <cellStyle name="20% - Accent5 4 2 10 3" xfId="9171"/>
    <cellStyle name="20% - Accent5 4 2 11" xfId="9172"/>
    <cellStyle name="20% - Accent5 4 2 12" xfId="9173"/>
    <cellStyle name="20% - Accent5 4 2 13" xfId="9174"/>
    <cellStyle name="20% - Accent5 4 2 14" xfId="9175"/>
    <cellStyle name="20% - Accent5 4 2 2" xfId="9176"/>
    <cellStyle name="20% - Accent5 4 2 2 10" xfId="9177"/>
    <cellStyle name="20% - Accent5 4 2 2 11" xfId="9178"/>
    <cellStyle name="20% - Accent5 4 2 2 12" xfId="9179"/>
    <cellStyle name="20% - Accent5 4 2 2 13" xfId="9180"/>
    <cellStyle name="20% - Accent5 4 2 2 2" xfId="9181"/>
    <cellStyle name="20% - Accent5 4 2 2 2 10" xfId="9182"/>
    <cellStyle name="20% - Accent5 4 2 2 2 2" xfId="9183"/>
    <cellStyle name="20% - Accent5 4 2 2 2 2 2" xfId="9184"/>
    <cellStyle name="20% - Accent5 4 2 2 2 2 2 2" xfId="9185"/>
    <cellStyle name="20% - Accent5 4 2 2 2 2 2 2 2" xfId="9186"/>
    <cellStyle name="20% - Accent5 4 2 2 2 2 2 2 3" xfId="9187"/>
    <cellStyle name="20% - Accent5 4 2 2 2 2 2 3" xfId="9188"/>
    <cellStyle name="20% - Accent5 4 2 2 2 2 2 4" xfId="9189"/>
    <cellStyle name="20% - Accent5 4 2 2 2 2 2 5" xfId="9190"/>
    <cellStyle name="20% - Accent5 4 2 2 2 2 2 6" xfId="9191"/>
    <cellStyle name="20% - Accent5 4 2 2 2 2 3" xfId="9192"/>
    <cellStyle name="20% - Accent5 4 2 2 2 2 3 2" xfId="9193"/>
    <cellStyle name="20% - Accent5 4 2 2 2 2 3 2 2" xfId="9194"/>
    <cellStyle name="20% - Accent5 4 2 2 2 2 3 2 3" xfId="9195"/>
    <cellStyle name="20% - Accent5 4 2 2 2 2 3 3" xfId="9196"/>
    <cellStyle name="20% - Accent5 4 2 2 2 2 3 4" xfId="9197"/>
    <cellStyle name="20% - Accent5 4 2 2 2 2 3 5" xfId="9198"/>
    <cellStyle name="20% - Accent5 4 2 2 2 2 3 6" xfId="9199"/>
    <cellStyle name="20% - Accent5 4 2 2 2 2 4" xfId="9200"/>
    <cellStyle name="20% - Accent5 4 2 2 2 2 4 2" xfId="9201"/>
    <cellStyle name="20% - Accent5 4 2 2 2 2 4 3" xfId="9202"/>
    <cellStyle name="20% - Accent5 4 2 2 2 2 5" xfId="9203"/>
    <cellStyle name="20% - Accent5 4 2 2 2 2 6" xfId="9204"/>
    <cellStyle name="20% - Accent5 4 2 2 2 2 7" xfId="9205"/>
    <cellStyle name="20% - Accent5 4 2 2 2 2 8" xfId="9206"/>
    <cellStyle name="20% - Accent5 4 2 2 2 3" xfId="9207"/>
    <cellStyle name="20% - Accent5 4 2 2 2 3 2" xfId="9208"/>
    <cellStyle name="20% - Accent5 4 2 2 2 3 2 2" xfId="9209"/>
    <cellStyle name="20% - Accent5 4 2 2 2 3 2 2 2" xfId="9210"/>
    <cellStyle name="20% - Accent5 4 2 2 2 3 2 2 3" xfId="9211"/>
    <cellStyle name="20% - Accent5 4 2 2 2 3 2 3" xfId="9212"/>
    <cellStyle name="20% - Accent5 4 2 2 2 3 2 4" xfId="9213"/>
    <cellStyle name="20% - Accent5 4 2 2 2 3 2 5" xfId="9214"/>
    <cellStyle name="20% - Accent5 4 2 2 2 3 2 6" xfId="9215"/>
    <cellStyle name="20% - Accent5 4 2 2 2 3 3" xfId="9216"/>
    <cellStyle name="20% - Accent5 4 2 2 2 3 3 2" xfId="9217"/>
    <cellStyle name="20% - Accent5 4 2 2 2 3 3 3" xfId="9218"/>
    <cellStyle name="20% - Accent5 4 2 2 2 3 4" xfId="9219"/>
    <cellStyle name="20% - Accent5 4 2 2 2 3 5" xfId="9220"/>
    <cellStyle name="20% - Accent5 4 2 2 2 3 6" xfId="9221"/>
    <cellStyle name="20% - Accent5 4 2 2 2 3 7" xfId="9222"/>
    <cellStyle name="20% - Accent5 4 2 2 2 4" xfId="9223"/>
    <cellStyle name="20% - Accent5 4 2 2 2 4 2" xfId="9224"/>
    <cellStyle name="20% - Accent5 4 2 2 2 4 2 2" xfId="9225"/>
    <cellStyle name="20% - Accent5 4 2 2 2 4 2 3" xfId="9226"/>
    <cellStyle name="20% - Accent5 4 2 2 2 4 3" xfId="9227"/>
    <cellStyle name="20% - Accent5 4 2 2 2 4 4" xfId="9228"/>
    <cellStyle name="20% - Accent5 4 2 2 2 4 5" xfId="9229"/>
    <cellStyle name="20% - Accent5 4 2 2 2 4 6" xfId="9230"/>
    <cellStyle name="20% - Accent5 4 2 2 2 5" xfId="9231"/>
    <cellStyle name="20% - Accent5 4 2 2 2 5 2" xfId="9232"/>
    <cellStyle name="20% - Accent5 4 2 2 2 5 2 2" xfId="9233"/>
    <cellStyle name="20% - Accent5 4 2 2 2 5 2 3" xfId="9234"/>
    <cellStyle name="20% - Accent5 4 2 2 2 5 3" xfId="9235"/>
    <cellStyle name="20% - Accent5 4 2 2 2 5 4" xfId="9236"/>
    <cellStyle name="20% - Accent5 4 2 2 2 5 5" xfId="9237"/>
    <cellStyle name="20% - Accent5 4 2 2 2 5 6" xfId="9238"/>
    <cellStyle name="20% - Accent5 4 2 2 2 6" xfId="9239"/>
    <cellStyle name="20% - Accent5 4 2 2 2 6 2" xfId="9240"/>
    <cellStyle name="20% - Accent5 4 2 2 2 6 3" xfId="9241"/>
    <cellStyle name="20% - Accent5 4 2 2 2 7" xfId="9242"/>
    <cellStyle name="20% - Accent5 4 2 2 2 8" xfId="9243"/>
    <cellStyle name="20% - Accent5 4 2 2 2 9" xfId="9244"/>
    <cellStyle name="20% - Accent5 4 2 2 3" xfId="9245"/>
    <cellStyle name="20% - Accent5 4 2 2 3 2" xfId="9246"/>
    <cellStyle name="20% - Accent5 4 2 2 3 2 2" xfId="9247"/>
    <cellStyle name="20% - Accent5 4 2 2 3 2 2 2" xfId="9248"/>
    <cellStyle name="20% - Accent5 4 2 2 3 2 2 2 2" xfId="9249"/>
    <cellStyle name="20% - Accent5 4 2 2 3 2 2 2 3" xfId="9250"/>
    <cellStyle name="20% - Accent5 4 2 2 3 2 2 3" xfId="9251"/>
    <cellStyle name="20% - Accent5 4 2 2 3 2 2 4" xfId="9252"/>
    <cellStyle name="20% - Accent5 4 2 2 3 2 2 5" xfId="9253"/>
    <cellStyle name="20% - Accent5 4 2 2 3 2 2 6" xfId="9254"/>
    <cellStyle name="20% - Accent5 4 2 2 3 2 3" xfId="9255"/>
    <cellStyle name="20% - Accent5 4 2 2 3 2 3 2" xfId="9256"/>
    <cellStyle name="20% - Accent5 4 2 2 3 2 3 3" xfId="9257"/>
    <cellStyle name="20% - Accent5 4 2 2 3 2 4" xfId="9258"/>
    <cellStyle name="20% - Accent5 4 2 2 3 2 5" xfId="9259"/>
    <cellStyle name="20% - Accent5 4 2 2 3 2 6" xfId="9260"/>
    <cellStyle name="20% - Accent5 4 2 2 3 2 7" xfId="9261"/>
    <cellStyle name="20% - Accent5 4 2 2 3 3" xfId="9262"/>
    <cellStyle name="20% - Accent5 4 2 2 3 3 2" xfId="9263"/>
    <cellStyle name="20% - Accent5 4 2 2 3 3 2 2" xfId="9264"/>
    <cellStyle name="20% - Accent5 4 2 2 3 3 2 3" xfId="9265"/>
    <cellStyle name="20% - Accent5 4 2 2 3 3 3" xfId="9266"/>
    <cellStyle name="20% - Accent5 4 2 2 3 3 4" xfId="9267"/>
    <cellStyle name="20% - Accent5 4 2 2 3 3 5" xfId="9268"/>
    <cellStyle name="20% - Accent5 4 2 2 3 3 6" xfId="9269"/>
    <cellStyle name="20% - Accent5 4 2 2 3 4" xfId="9270"/>
    <cellStyle name="20% - Accent5 4 2 2 3 4 2" xfId="9271"/>
    <cellStyle name="20% - Accent5 4 2 2 3 4 2 2" xfId="9272"/>
    <cellStyle name="20% - Accent5 4 2 2 3 4 2 3" xfId="9273"/>
    <cellStyle name="20% - Accent5 4 2 2 3 4 3" xfId="9274"/>
    <cellStyle name="20% - Accent5 4 2 2 3 4 4" xfId="9275"/>
    <cellStyle name="20% - Accent5 4 2 2 3 4 5" xfId="9276"/>
    <cellStyle name="20% - Accent5 4 2 2 3 4 6" xfId="9277"/>
    <cellStyle name="20% - Accent5 4 2 2 3 5" xfId="9278"/>
    <cellStyle name="20% - Accent5 4 2 2 3 5 2" xfId="9279"/>
    <cellStyle name="20% - Accent5 4 2 2 3 5 3" xfId="9280"/>
    <cellStyle name="20% - Accent5 4 2 2 3 6" xfId="9281"/>
    <cellStyle name="20% - Accent5 4 2 2 3 7" xfId="9282"/>
    <cellStyle name="20% - Accent5 4 2 2 3 8" xfId="9283"/>
    <cellStyle name="20% - Accent5 4 2 2 3 9" xfId="9284"/>
    <cellStyle name="20% - Accent5 4 2 2 4" xfId="9285"/>
    <cellStyle name="20% - Accent5 4 2 2 4 2" xfId="9286"/>
    <cellStyle name="20% - Accent5 4 2 2 4 2 2" xfId="9287"/>
    <cellStyle name="20% - Accent5 4 2 2 4 2 2 2" xfId="9288"/>
    <cellStyle name="20% - Accent5 4 2 2 4 2 2 3" xfId="9289"/>
    <cellStyle name="20% - Accent5 4 2 2 4 2 3" xfId="9290"/>
    <cellStyle name="20% - Accent5 4 2 2 4 2 4" xfId="9291"/>
    <cellStyle name="20% - Accent5 4 2 2 4 2 5" xfId="9292"/>
    <cellStyle name="20% - Accent5 4 2 2 4 2 6" xfId="9293"/>
    <cellStyle name="20% - Accent5 4 2 2 4 3" xfId="9294"/>
    <cellStyle name="20% - Accent5 4 2 2 4 3 2" xfId="9295"/>
    <cellStyle name="20% - Accent5 4 2 2 4 3 3" xfId="9296"/>
    <cellStyle name="20% - Accent5 4 2 2 4 4" xfId="9297"/>
    <cellStyle name="20% - Accent5 4 2 2 4 5" xfId="9298"/>
    <cellStyle name="20% - Accent5 4 2 2 4 6" xfId="9299"/>
    <cellStyle name="20% - Accent5 4 2 2 4 7" xfId="9300"/>
    <cellStyle name="20% - Accent5 4 2 2 5" xfId="9301"/>
    <cellStyle name="20% - Accent5 4 2 2 5 2" xfId="9302"/>
    <cellStyle name="20% - Accent5 4 2 2 5 2 2" xfId="9303"/>
    <cellStyle name="20% - Accent5 4 2 2 5 2 3" xfId="9304"/>
    <cellStyle name="20% - Accent5 4 2 2 5 3" xfId="9305"/>
    <cellStyle name="20% - Accent5 4 2 2 5 4" xfId="9306"/>
    <cellStyle name="20% - Accent5 4 2 2 5 5" xfId="9307"/>
    <cellStyle name="20% - Accent5 4 2 2 5 6" xfId="9308"/>
    <cellStyle name="20% - Accent5 4 2 2 6" xfId="9309"/>
    <cellStyle name="20% - Accent5 4 2 2 6 2" xfId="9310"/>
    <cellStyle name="20% - Accent5 4 2 2 6 2 2" xfId="9311"/>
    <cellStyle name="20% - Accent5 4 2 2 6 2 3" xfId="9312"/>
    <cellStyle name="20% - Accent5 4 2 2 6 3" xfId="9313"/>
    <cellStyle name="20% - Accent5 4 2 2 6 4" xfId="9314"/>
    <cellStyle name="20% - Accent5 4 2 2 6 5" xfId="9315"/>
    <cellStyle name="20% - Accent5 4 2 2 6 6" xfId="9316"/>
    <cellStyle name="20% - Accent5 4 2 2 7" xfId="9317"/>
    <cellStyle name="20% - Accent5 4 2 2 7 2" xfId="9318"/>
    <cellStyle name="20% - Accent5 4 2 2 7 2 2" xfId="9319"/>
    <cellStyle name="20% - Accent5 4 2 2 7 2 3" xfId="9320"/>
    <cellStyle name="20% - Accent5 4 2 2 7 3" xfId="9321"/>
    <cellStyle name="20% - Accent5 4 2 2 7 4" xfId="9322"/>
    <cellStyle name="20% - Accent5 4 2 2 7 5" xfId="9323"/>
    <cellStyle name="20% - Accent5 4 2 2 7 6" xfId="9324"/>
    <cellStyle name="20% - Accent5 4 2 2 8" xfId="9325"/>
    <cellStyle name="20% - Accent5 4 2 2 8 2" xfId="9326"/>
    <cellStyle name="20% - Accent5 4 2 2 8 2 2" xfId="9327"/>
    <cellStyle name="20% - Accent5 4 2 2 8 2 3" xfId="9328"/>
    <cellStyle name="20% - Accent5 4 2 2 8 3" xfId="9329"/>
    <cellStyle name="20% - Accent5 4 2 2 8 4" xfId="9330"/>
    <cellStyle name="20% - Accent5 4 2 2 8 5" xfId="9331"/>
    <cellStyle name="20% - Accent5 4 2 2 8 6" xfId="9332"/>
    <cellStyle name="20% - Accent5 4 2 2 9" xfId="9333"/>
    <cellStyle name="20% - Accent5 4 2 2 9 2" xfId="9334"/>
    <cellStyle name="20% - Accent5 4 2 2 9 3" xfId="9335"/>
    <cellStyle name="20% - Accent5 4 2 3" xfId="9336"/>
    <cellStyle name="20% - Accent5 4 2 3 10" xfId="9337"/>
    <cellStyle name="20% - Accent5 4 2 3 2" xfId="9338"/>
    <cellStyle name="20% - Accent5 4 2 3 2 2" xfId="9339"/>
    <cellStyle name="20% - Accent5 4 2 3 2 2 2" xfId="9340"/>
    <cellStyle name="20% - Accent5 4 2 3 2 2 2 2" xfId="9341"/>
    <cellStyle name="20% - Accent5 4 2 3 2 2 2 3" xfId="9342"/>
    <cellStyle name="20% - Accent5 4 2 3 2 2 3" xfId="9343"/>
    <cellStyle name="20% - Accent5 4 2 3 2 2 4" xfId="9344"/>
    <cellStyle name="20% - Accent5 4 2 3 2 2 5" xfId="9345"/>
    <cellStyle name="20% - Accent5 4 2 3 2 2 6" xfId="9346"/>
    <cellStyle name="20% - Accent5 4 2 3 2 3" xfId="9347"/>
    <cellStyle name="20% - Accent5 4 2 3 2 3 2" xfId="9348"/>
    <cellStyle name="20% - Accent5 4 2 3 2 3 2 2" xfId="9349"/>
    <cellStyle name="20% - Accent5 4 2 3 2 3 2 3" xfId="9350"/>
    <cellStyle name="20% - Accent5 4 2 3 2 3 3" xfId="9351"/>
    <cellStyle name="20% - Accent5 4 2 3 2 3 4" xfId="9352"/>
    <cellStyle name="20% - Accent5 4 2 3 2 3 5" xfId="9353"/>
    <cellStyle name="20% - Accent5 4 2 3 2 3 6" xfId="9354"/>
    <cellStyle name="20% - Accent5 4 2 3 2 4" xfId="9355"/>
    <cellStyle name="20% - Accent5 4 2 3 2 4 2" xfId="9356"/>
    <cellStyle name="20% - Accent5 4 2 3 2 4 3" xfId="9357"/>
    <cellStyle name="20% - Accent5 4 2 3 2 5" xfId="9358"/>
    <cellStyle name="20% - Accent5 4 2 3 2 6" xfId="9359"/>
    <cellStyle name="20% - Accent5 4 2 3 2 7" xfId="9360"/>
    <cellStyle name="20% - Accent5 4 2 3 2 8" xfId="9361"/>
    <cellStyle name="20% - Accent5 4 2 3 3" xfId="9362"/>
    <cellStyle name="20% - Accent5 4 2 3 3 2" xfId="9363"/>
    <cellStyle name="20% - Accent5 4 2 3 3 2 2" xfId="9364"/>
    <cellStyle name="20% - Accent5 4 2 3 3 2 2 2" xfId="9365"/>
    <cellStyle name="20% - Accent5 4 2 3 3 2 2 3" xfId="9366"/>
    <cellStyle name="20% - Accent5 4 2 3 3 2 3" xfId="9367"/>
    <cellStyle name="20% - Accent5 4 2 3 3 2 4" xfId="9368"/>
    <cellStyle name="20% - Accent5 4 2 3 3 2 5" xfId="9369"/>
    <cellStyle name="20% - Accent5 4 2 3 3 2 6" xfId="9370"/>
    <cellStyle name="20% - Accent5 4 2 3 3 3" xfId="9371"/>
    <cellStyle name="20% - Accent5 4 2 3 3 3 2" xfId="9372"/>
    <cellStyle name="20% - Accent5 4 2 3 3 3 3" xfId="9373"/>
    <cellStyle name="20% - Accent5 4 2 3 3 4" xfId="9374"/>
    <cellStyle name="20% - Accent5 4 2 3 3 5" xfId="9375"/>
    <cellStyle name="20% - Accent5 4 2 3 3 6" xfId="9376"/>
    <cellStyle name="20% - Accent5 4 2 3 3 7" xfId="9377"/>
    <cellStyle name="20% - Accent5 4 2 3 4" xfId="9378"/>
    <cellStyle name="20% - Accent5 4 2 3 4 2" xfId="9379"/>
    <cellStyle name="20% - Accent5 4 2 3 4 2 2" xfId="9380"/>
    <cellStyle name="20% - Accent5 4 2 3 4 2 3" xfId="9381"/>
    <cellStyle name="20% - Accent5 4 2 3 4 3" xfId="9382"/>
    <cellStyle name="20% - Accent5 4 2 3 4 4" xfId="9383"/>
    <cellStyle name="20% - Accent5 4 2 3 4 5" xfId="9384"/>
    <cellStyle name="20% - Accent5 4 2 3 4 6" xfId="9385"/>
    <cellStyle name="20% - Accent5 4 2 3 5" xfId="9386"/>
    <cellStyle name="20% - Accent5 4 2 3 5 2" xfId="9387"/>
    <cellStyle name="20% - Accent5 4 2 3 5 2 2" xfId="9388"/>
    <cellStyle name="20% - Accent5 4 2 3 5 2 3" xfId="9389"/>
    <cellStyle name="20% - Accent5 4 2 3 5 3" xfId="9390"/>
    <cellStyle name="20% - Accent5 4 2 3 5 4" xfId="9391"/>
    <cellStyle name="20% - Accent5 4 2 3 5 5" xfId="9392"/>
    <cellStyle name="20% - Accent5 4 2 3 5 6" xfId="9393"/>
    <cellStyle name="20% - Accent5 4 2 3 6" xfId="9394"/>
    <cellStyle name="20% - Accent5 4 2 3 6 2" xfId="9395"/>
    <cellStyle name="20% - Accent5 4 2 3 6 3" xfId="9396"/>
    <cellStyle name="20% - Accent5 4 2 3 7" xfId="9397"/>
    <cellStyle name="20% - Accent5 4 2 3 8" xfId="9398"/>
    <cellStyle name="20% - Accent5 4 2 3 9" xfId="9399"/>
    <cellStyle name="20% - Accent5 4 2 4" xfId="9400"/>
    <cellStyle name="20% - Accent5 4 2 4 2" xfId="9401"/>
    <cellStyle name="20% - Accent5 4 2 4 2 2" xfId="9402"/>
    <cellStyle name="20% - Accent5 4 2 4 2 2 2" xfId="9403"/>
    <cellStyle name="20% - Accent5 4 2 4 2 2 2 2" xfId="9404"/>
    <cellStyle name="20% - Accent5 4 2 4 2 2 2 3" xfId="9405"/>
    <cellStyle name="20% - Accent5 4 2 4 2 2 3" xfId="9406"/>
    <cellStyle name="20% - Accent5 4 2 4 2 2 4" xfId="9407"/>
    <cellStyle name="20% - Accent5 4 2 4 2 2 5" xfId="9408"/>
    <cellStyle name="20% - Accent5 4 2 4 2 2 6" xfId="9409"/>
    <cellStyle name="20% - Accent5 4 2 4 2 3" xfId="9410"/>
    <cellStyle name="20% - Accent5 4 2 4 2 3 2" xfId="9411"/>
    <cellStyle name="20% - Accent5 4 2 4 2 3 3" xfId="9412"/>
    <cellStyle name="20% - Accent5 4 2 4 2 4" xfId="9413"/>
    <cellStyle name="20% - Accent5 4 2 4 2 5" xfId="9414"/>
    <cellStyle name="20% - Accent5 4 2 4 2 6" xfId="9415"/>
    <cellStyle name="20% - Accent5 4 2 4 2 7" xfId="9416"/>
    <cellStyle name="20% - Accent5 4 2 4 3" xfId="9417"/>
    <cellStyle name="20% - Accent5 4 2 4 3 2" xfId="9418"/>
    <cellStyle name="20% - Accent5 4 2 4 3 2 2" xfId="9419"/>
    <cellStyle name="20% - Accent5 4 2 4 3 2 3" xfId="9420"/>
    <cellStyle name="20% - Accent5 4 2 4 3 3" xfId="9421"/>
    <cellStyle name="20% - Accent5 4 2 4 3 4" xfId="9422"/>
    <cellStyle name="20% - Accent5 4 2 4 3 5" xfId="9423"/>
    <cellStyle name="20% - Accent5 4 2 4 3 6" xfId="9424"/>
    <cellStyle name="20% - Accent5 4 2 4 4" xfId="9425"/>
    <cellStyle name="20% - Accent5 4 2 4 4 2" xfId="9426"/>
    <cellStyle name="20% - Accent5 4 2 4 4 2 2" xfId="9427"/>
    <cellStyle name="20% - Accent5 4 2 4 4 2 3" xfId="9428"/>
    <cellStyle name="20% - Accent5 4 2 4 4 3" xfId="9429"/>
    <cellStyle name="20% - Accent5 4 2 4 4 4" xfId="9430"/>
    <cellStyle name="20% - Accent5 4 2 4 4 5" xfId="9431"/>
    <cellStyle name="20% - Accent5 4 2 4 4 6" xfId="9432"/>
    <cellStyle name="20% - Accent5 4 2 4 5" xfId="9433"/>
    <cellStyle name="20% - Accent5 4 2 4 5 2" xfId="9434"/>
    <cellStyle name="20% - Accent5 4 2 4 5 3" xfId="9435"/>
    <cellStyle name="20% - Accent5 4 2 4 6" xfId="9436"/>
    <cellStyle name="20% - Accent5 4 2 4 7" xfId="9437"/>
    <cellStyle name="20% - Accent5 4 2 4 8" xfId="9438"/>
    <cellStyle name="20% - Accent5 4 2 4 9" xfId="9439"/>
    <cellStyle name="20% - Accent5 4 2 5" xfId="9440"/>
    <cellStyle name="20% - Accent5 4 2 5 2" xfId="9441"/>
    <cellStyle name="20% - Accent5 4 2 5 2 2" xfId="9442"/>
    <cellStyle name="20% - Accent5 4 2 5 2 2 2" xfId="9443"/>
    <cellStyle name="20% - Accent5 4 2 5 2 2 3" xfId="9444"/>
    <cellStyle name="20% - Accent5 4 2 5 2 3" xfId="9445"/>
    <cellStyle name="20% - Accent5 4 2 5 2 4" xfId="9446"/>
    <cellStyle name="20% - Accent5 4 2 5 2 5" xfId="9447"/>
    <cellStyle name="20% - Accent5 4 2 5 2 6" xfId="9448"/>
    <cellStyle name="20% - Accent5 4 2 5 3" xfId="9449"/>
    <cellStyle name="20% - Accent5 4 2 5 3 2" xfId="9450"/>
    <cellStyle name="20% - Accent5 4 2 5 3 3" xfId="9451"/>
    <cellStyle name="20% - Accent5 4 2 5 4" xfId="9452"/>
    <cellStyle name="20% - Accent5 4 2 5 5" xfId="9453"/>
    <cellStyle name="20% - Accent5 4 2 5 6" xfId="9454"/>
    <cellStyle name="20% - Accent5 4 2 5 7" xfId="9455"/>
    <cellStyle name="20% - Accent5 4 2 6" xfId="9456"/>
    <cellStyle name="20% - Accent5 4 2 6 2" xfId="9457"/>
    <cellStyle name="20% - Accent5 4 2 6 2 2" xfId="9458"/>
    <cellStyle name="20% - Accent5 4 2 6 2 3" xfId="9459"/>
    <cellStyle name="20% - Accent5 4 2 6 3" xfId="9460"/>
    <cellStyle name="20% - Accent5 4 2 6 4" xfId="9461"/>
    <cellStyle name="20% - Accent5 4 2 6 5" xfId="9462"/>
    <cellStyle name="20% - Accent5 4 2 6 6" xfId="9463"/>
    <cellStyle name="20% - Accent5 4 2 7" xfId="9464"/>
    <cellStyle name="20% - Accent5 4 2 7 2" xfId="9465"/>
    <cellStyle name="20% - Accent5 4 2 7 2 2" xfId="9466"/>
    <cellStyle name="20% - Accent5 4 2 7 2 3" xfId="9467"/>
    <cellStyle name="20% - Accent5 4 2 7 3" xfId="9468"/>
    <cellStyle name="20% - Accent5 4 2 7 4" xfId="9469"/>
    <cellStyle name="20% - Accent5 4 2 7 5" xfId="9470"/>
    <cellStyle name="20% - Accent5 4 2 7 6" xfId="9471"/>
    <cellStyle name="20% - Accent5 4 2 8" xfId="9472"/>
    <cellStyle name="20% - Accent5 4 2 8 2" xfId="9473"/>
    <cellStyle name="20% - Accent5 4 2 8 2 2" xfId="9474"/>
    <cellStyle name="20% - Accent5 4 2 8 2 3" xfId="9475"/>
    <cellStyle name="20% - Accent5 4 2 8 3" xfId="9476"/>
    <cellStyle name="20% - Accent5 4 2 8 4" xfId="9477"/>
    <cellStyle name="20% - Accent5 4 2 8 5" xfId="9478"/>
    <cellStyle name="20% - Accent5 4 2 8 6" xfId="9479"/>
    <cellStyle name="20% - Accent5 4 2 9" xfId="9480"/>
    <cellStyle name="20% - Accent5 4 2 9 2" xfId="9481"/>
    <cellStyle name="20% - Accent5 4 2 9 2 2" xfId="9482"/>
    <cellStyle name="20% - Accent5 4 2 9 2 3" xfId="9483"/>
    <cellStyle name="20% - Accent5 4 2 9 3" xfId="9484"/>
    <cellStyle name="20% - Accent5 4 2 9 4" xfId="9485"/>
    <cellStyle name="20% - Accent5 4 2 9 5" xfId="9486"/>
    <cellStyle name="20% - Accent5 4 2 9 6" xfId="9487"/>
    <cellStyle name="20% - Accent5 4 3" xfId="9488"/>
    <cellStyle name="20% - Accent5 4 3 10" xfId="9489"/>
    <cellStyle name="20% - Accent5 4 3 11" xfId="9490"/>
    <cellStyle name="20% - Accent5 4 3 12" xfId="9491"/>
    <cellStyle name="20% - Accent5 4 3 13" xfId="9492"/>
    <cellStyle name="20% - Accent5 4 3 2" xfId="9493"/>
    <cellStyle name="20% - Accent5 4 3 2 10" xfId="9494"/>
    <cellStyle name="20% - Accent5 4 3 2 2" xfId="9495"/>
    <cellStyle name="20% - Accent5 4 3 2 2 2" xfId="9496"/>
    <cellStyle name="20% - Accent5 4 3 2 2 2 2" xfId="9497"/>
    <cellStyle name="20% - Accent5 4 3 2 2 2 2 2" xfId="9498"/>
    <cellStyle name="20% - Accent5 4 3 2 2 2 2 3" xfId="9499"/>
    <cellStyle name="20% - Accent5 4 3 2 2 2 3" xfId="9500"/>
    <cellStyle name="20% - Accent5 4 3 2 2 2 4" xfId="9501"/>
    <cellStyle name="20% - Accent5 4 3 2 2 2 5" xfId="9502"/>
    <cellStyle name="20% - Accent5 4 3 2 2 2 6" xfId="9503"/>
    <cellStyle name="20% - Accent5 4 3 2 2 3" xfId="9504"/>
    <cellStyle name="20% - Accent5 4 3 2 2 3 2" xfId="9505"/>
    <cellStyle name="20% - Accent5 4 3 2 2 3 2 2" xfId="9506"/>
    <cellStyle name="20% - Accent5 4 3 2 2 3 2 3" xfId="9507"/>
    <cellStyle name="20% - Accent5 4 3 2 2 3 3" xfId="9508"/>
    <cellStyle name="20% - Accent5 4 3 2 2 3 4" xfId="9509"/>
    <cellStyle name="20% - Accent5 4 3 2 2 3 5" xfId="9510"/>
    <cellStyle name="20% - Accent5 4 3 2 2 3 6" xfId="9511"/>
    <cellStyle name="20% - Accent5 4 3 2 2 4" xfId="9512"/>
    <cellStyle name="20% - Accent5 4 3 2 2 4 2" xfId="9513"/>
    <cellStyle name="20% - Accent5 4 3 2 2 4 3" xfId="9514"/>
    <cellStyle name="20% - Accent5 4 3 2 2 5" xfId="9515"/>
    <cellStyle name="20% - Accent5 4 3 2 2 6" xfId="9516"/>
    <cellStyle name="20% - Accent5 4 3 2 2 7" xfId="9517"/>
    <cellStyle name="20% - Accent5 4 3 2 2 8" xfId="9518"/>
    <cellStyle name="20% - Accent5 4 3 2 3" xfId="9519"/>
    <cellStyle name="20% - Accent5 4 3 2 3 2" xfId="9520"/>
    <cellStyle name="20% - Accent5 4 3 2 3 2 2" xfId="9521"/>
    <cellStyle name="20% - Accent5 4 3 2 3 2 2 2" xfId="9522"/>
    <cellStyle name="20% - Accent5 4 3 2 3 2 2 3" xfId="9523"/>
    <cellStyle name="20% - Accent5 4 3 2 3 2 3" xfId="9524"/>
    <cellStyle name="20% - Accent5 4 3 2 3 2 4" xfId="9525"/>
    <cellStyle name="20% - Accent5 4 3 2 3 2 5" xfId="9526"/>
    <cellStyle name="20% - Accent5 4 3 2 3 2 6" xfId="9527"/>
    <cellStyle name="20% - Accent5 4 3 2 3 3" xfId="9528"/>
    <cellStyle name="20% - Accent5 4 3 2 3 3 2" xfId="9529"/>
    <cellStyle name="20% - Accent5 4 3 2 3 3 3" xfId="9530"/>
    <cellStyle name="20% - Accent5 4 3 2 3 4" xfId="9531"/>
    <cellStyle name="20% - Accent5 4 3 2 3 5" xfId="9532"/>
    <cellStyle name="20% - Accent5 4 3 2 3 6" xfId="9533"/>
    <cellStyle name="20% - Accent5 4 3 2 3 7" xfId="9534"/>
    <cellStyle name="20% - Accent5 4 3 2 4" xfId="9535"/>
    <cellStyle name="20% - Accent5 4 3 2 4 2" xfId="9536"/>
    <cellStyle name="20% - Accent5 4 3 2 4 2 2" xfId="9537"/>
    <cellStyle name="20% - Accent5 4 3 2 4 2 3" xfId="9538"/>
    <cellStyle name="20% - Accent5 4 3 2 4 3" xfId="9539"/>
    <cellStyle name="20% - Accent5 4 3 2 4 4" xfId="9540"/>
    <cellStyle name="20% - Accent5 4 3 2 4 5" xfId="9541"/>
    <cellStyle name="20% - Accent5 4 3 2 4 6" xfId="9542"/>
    <cellStyle name="20% - Accent5 4 3 2 5" xfId="9543"/>
    <cellStyle name="20% - Accent5 4 3 2 5 2" xfId="9544"/>
    <cellStyle name="20% - Accent5 4 3 2 5 2 2" xfId="9545"/>
    <cellStyle name="20% - Accent5 4 3 2 5 2 3" xfId="9546"/>
    <cellStyle name="20% - Accent5 4 3 2 5 3" xfId="9547"/>
    <cellStyle name="20% - Accent5 4 3 2 5 4" xfId="9548"/>
    <cellStyle name="20% - Accent5 4 3 2 5 5" xfId="9549"/>
    <cellStyle name="20% - Accent5 4 3 2 5 6" xfId="9550"/>
    <cellStyle name="20% - Accent5 4 3 2 6" xfId="9551"/>
    <cellStyle name="20% - Accent5 4 3 2 6 2" xfId="9552"/>
    <cellStyle name="20% - Accent5 4 3 2 6 3" xfId="9553"/>
    <cellStyle name="20% - Accent5 4 3 2 7" xfId="9554"/>
    <cellStyle name="20% - Accent5 4 3 2 8" xfId="9555"/>
    <cellStyle name="20% - Accent5 4 3 2 9" xfId="9556"/>
    <cellStyle name="20% - Accent5 4 3 3" xfId="9557"/>
    <cellStyle name="20% - Accent5 4 3 3 2" xfId="9558"/>
    <cellStyle name="20% - Accent5 4 3 3 2 2" xfId="9559"/>
    <cellStyle name="20% - Accent5 4 3 3 2 2 2" xfId="9560"/>
    <cellStyle name="20% - Accent5 4 3 3 2 2 2 2" xfId="9561"/>
    <cellStyle name="20% - Accent5 4 3 3 2 2 2 3" xfId="9562"/>
    <cellStyle name="20% - Accent5 4 3 3 2 2 3" xfId="9563"/>
    <cellStyle name="20% - Accent5 4 3 3 2 2 4" xfId="9564"/>
    <cellStyle name="20% - Accent5 4 3 3 2 2 5" xfId="9565"/>
    <cellStyle name="20% - Accent5 4 3 3 2 2 6" xfId="9566"/>
    <cellStyle name="20% - Accent5 4 3 3 2 3" xfId="9567"/>
    <cellStyle name="20% - Accent5 4 3 3 2 3 2" xfId="9568"/>
    <cellStyle name="20% - Accent5 4 3 3 2 3 3" xfId="9569"/>
    <cellStyle name="20% - Accent5 4 3 3 2 4" xfId="9570"/>
    <cellStyle name="20% - Accent5 4 3 3 2 5" xfId="9571"/>
    <cellStyle name="20% - Accent5 4 3 3 2 6" xfId="9572"/>
    <cellStyle name="20% - Accent5 4 3 3 2 7" xfId="9573"/>
    <cellStyle name="20% - Accent5 4 3 3 3" xfId="9574"/>
    <cellStyle name="20% - Accent5 4 3 3 3 2" xfId="9575"/>
    <cellStyle name="20% - Accent5 4 3 3 3 2 2" xfId="9576"/>
    <cellStyle name="20% - Accent5 4 3 3 3 2 3" xfId="9577"/>
    <cellStyle name="20% - Accent5 4 3 3 3 3" xfId="9578"/>
    <cellStyle name="20% - Accent5 4 3 3 3 4" xfId="9579"/>
    <cellStyle name="20% - Accent5 4 3 3 3 5" xfId="9580"/>
    <cellStyle name="20% - Accent5 4 3 3 3 6" xfId="9581"/>
    <cellStyle name="20% - Accent5 4 3 3 4" xfId="9582"/>
    <cellStyle name="20% - Accent5 4 3 3 4 2" xfId="9583"/>
    <cellStyle name="20% - Accent5 4 3 3 4 2 2" xfId="9584"/>
    <cellStyle name="20% - Accent5 4 3 3 4 2 3" xfId="9585"/>
    <cellStyle name="20% - Accent5 4 3 3 4 3" xfId="9586"/>
    <cellStyle name="20% - Accent5 4 3 3 4 4" xfId="9587"/>
    <cellStyle name="20% - Accent5 4 3 3 4 5" xfId="9588"/>
    <cellStyle name="20% - Accent5 4 3 3 4 6" xfId="9589"/>
    <cellStyle name="20% - Accent5 4 3 3 5" xfId="9590"/>
    <cellStyle name="20% - Accent5 4 3 3 5 2" xfId="9591"/>
    <cellStyle name="20% - Accent5 4 3 3 5 3" xfId="9592"/>
    <cellStyle name="20% - Accent5 4 3 3 6" xfId="9593"/>
    <cellStyle name="20% - Accent5 4 3 3 7" xfId="9594"/>
    <cellStyle name="20% - Accent5 4 3 3 8" xfId="9595"/>
    <cellStyle name="20% - Accent5 4 3 3 9" xfId="9596"/>
    <cellStyle name="20% - Accent5 4 3 4" xfId="9597"/>
    <cellStyle name="20% - Accent5 4 3 4 2" xfId="9598"/>
    <cellStyle name="20% - Accent5 4 3 4 2 2" xfId="9599"/>
    <cellStyle name="20% - Accent5 4 3 4 2 2 2" xfId="9600"/>
    <cellStyle name="20% - Accent5 4 3 4 2 2 3" xfId="9601"/>
    <cellStyle name="20% - Accent5 4 3 4 2 3" xfId="9602"/>
    <cellStyle name="20% - Accent5 4 3 4 2 4" xfId="9603"/>
    <cellStyle name="20% - Accent5 4 3 4 2 5" xfId="9604"/>
    <cellStyle name="20% - Accent5 4 3 4 2 6" xfId="9605"/>
    <cellStyle name="20% - Accent5 4 3 4 3" xfId="9606"/>
    <cellStyle name="20% - Accent5 4 3 4 3 2" xfId="9607"/>
    <cellStyle name="20% - Accent5 4 3 4 3 3" xfId="9608"/>
    <cellStyle name="20% - Accent5 4 3 4 4" xfId="9609"/>
    <cellStyle name="20% - Accent5 4 3 4 5" xfId="9610"/>
    <cellStyle name="20% - Accent5 4 3 4 6" xfId="9611"/>
    <cellStyle name="20% - Accent5 4 3 4 7" xfId="9612"/>
    <cellStyle name="20% - Accent5 4 3 5" xfId="9613"/>
    <cellStyle name="20% - Accent5 4 3 5 2" xfId="9614"/>
    <cellStyle name="20% - Accent5 4 3 5 2 2" xfId="9615"/>
    <cellStyle name="20% - Accent5 4 3 5 2 3" xfId="9616"/>
    <cellStyle name="20% - Accent5 4 3 5 3" xfId="9617"/>
    <cellStyle name="20% - Accent5 4 3 5 4" xfId="9618"/>
    <cellStyle name="20% - Accent5 4 3 5 5" xfId="9619"/>
    <cellStyle name="20% - Accent5 4 3 5 6" xfId="9620"/>
    <cellStyle name="20% - Accent5 4 3 6" xfId="9621"/>
    <cellStyle name="20% - Accent5 4 3 6 2" xfId="9622"/>
    <cellStyle name="20% - Accent5 4 3 6 2 2" xfId="9623"/>
    <cellStyle name="20% - Accent5 4 3 6 2 3" xfId="9624"/>
    <cellStyle name="20% - Accent5 4 3 6 3" xfId="9625"/>
    <cellStyle name="20% - Accent5 4 3 6 4" xfId="9626"/>
    <cellStyle name="20% - Accent5 4 3 6 5" xfId="9627"/>
    <cellStyle name="20% - Accent5 4 3 6 6" xfId="9628"/>
    <cellStyle name="20% - Accent5 4 3 7" xfId="9629"/>
    <cellStyle name="20% - Accent5 4 3 7 2" xfId="9630"/>
    <cellStyle name="20% - Accent5 4 3 7 2 2" xfId="9631"/>
    <cellStyle name="20% - Accent5 4 3 7 2 3" xfId="9632"/>
    <cellStyle name="20% - Accent5 4 3 7 3" xfId="9633"/>
    <cellStyle name="20% - Accent5 4 3 7 4" xfId="9634"/>
    <cellStyle name="20% - Accent5 4 3 7 5" xfId="9635"/>
    <cellStyle name="20% - Accent5 4 3 7 6" xfId="9636"/>
    <cellStyle name="20% - Accent5 4 3 8" xfId="9637"/>
    <cellStyle name="20% - Accent5 4 3 8 2" xfId="9638"/>
    <cellStyle name="20% - Accent5 4 3 8 2 2" xfId="9639"/>
    <cellStyle name="20% - Accent5 4 3 8 2 3" xfId="9640"/>
    <cellStyle name="20% - Accent5 4 3 8 3" xfId="9641"/>
    <cellStyle name="20% - Accent5 4 3 8 4" xfId="9642"/>
    <cellStyle name="20% - Accent5 4 3 8 5" xfId="9643"/>
    <cellStyle name="20% - Accent5 4 3 8 6" xfId="9644"/>
    <cellStyle name="20% - Accent5 4 3 9" xfId="9645"/>
    <cellStyle name="20% - Accent5 4 3 9 2" xfId="9646"/>
    <cellStyle name="20% - Accent5 4 3 9 3" xfId="9647"/>
    <cellStyle name="20% - Accent5 4 4" xfId="9648"/>
    <cellStyle name="20% - Accent5 4 4 10" xfId="9649"/>
    <cellStyle name="20% - Accent5 4 4 2" xfId="9650"/>
    <cellStyle name="20% - Accent5 4 4 2 2" xfId="9651"/>
    <cellStyle name="20% - Accent5 4 4 2 2 2" xfId="9652"/>
    <cellStyle name="20% - Accent5 4 4 2 2 2 2" xfId="9653"/>
    <cellStyle name="20% - Accent5 4 4 2 2 2 3" xfId="9654"/>
    <cellStyle name="20% - Accent5 4 4 2 2 3" xfId="9655"/>
    <cellStyle name="20% - Accent5 4 4 2 2 4" xfId="9656"/>
    <cellStyle name="20% - Accent5 4 4 2 2 5" xfId="9657"/>
    <cellStyle name="20% - Accent5 4 4 2 2 6" xfId="9658"/>
    <cellStyle name="20% - Accent5 4 4 2 3" xfId="9659"/>
    <cellStyle name="20% - Accent5 4 4 2 3 2" xfId="9660"/>
    <cellStyle name="20% - Accent5 4 4 2 3 2 2" xfId="9661"/>
    <cellStyle name="20% - Accent5 4 4 2 3 2 3" xfId="9662"/>
    <cellStyle name="20% - Accent5 4 4 2 3 3" xfId="9663"/>
    <cellStyle name="20% - Accent5 4 4 2 3 4" xfId="9664"/>
    <cellStyle name="20% - Accent5 4 4 2 3 5" xfId="9665"/>
    <cellStyle name="20% - Accent5 4 4 2 3 6" xfId="9666"/>
    <cellStyle name="20% - Accent5 4 4 2 4" xfId="9667"/>
    <cellStyle name="20% - Accent5 4 4 2 4 2" xfId="9668"/>
    <cellStyle name="20% - Accent5 4 4 2 4 3" xfId="9669"/>
    <cellStyle name="20% - Accent5 4 4 2 5" xfId="9670"/>
    <cellStyle name="20% - Accent5 4 4 2 6" xfId="9671"/>
    <cellStyle name="20% - Accent5 4 4 2 7" xfId="9672"/>
    <cellStyle name="20% - Accent5 4 4 2 8" xfId="9673"/>
    <cellStyle name="20% - Accent5 4 4 3" xfId="9674"/>
    <cellStyle name="20% - Accent5 4 4 3 2" xfId="9675"/>
    <cellStyle name="20% - Accent5 4 4 3 2 2" xfId="9676"/>
    <cellStyle name="20% - Accent5 4 4 3 2 2 2" xfId="9677"/>
    <cellStyle name="20% - Accent5 4 4 3 2 2 3" xfId="9678"/>
    <cellStyle name="20% - Accent5 4 4 3 2 3" xfId="9679"/>
    <cellStyle name="20% - Accent5 4 4 3 2 4" xfId="9680"/>
    <cellStyle name="20% - Accent5 4 4 3 2 5" xfId="9681"/>
    <cellStyle name="20% - Accent5 4 4 3 2 6" xfId="9682"/>
    <cellStyle name="20% - Accent5 4 4 3 3" xfId="9683"/>
    <cellStyle name="20% - Accent5 4 4 3 3 2" xfId="9684"/>
    <cellStyle name="20% - Accent5 4 4 3 3 3" xfId="9685"/>
    <cellStyle name="20% - Accent5 4 4 3 4" xfId="9686"/>
    <cellStyle name="20% - Accent5 4 4 3 5" xfId="9687"/>
    <cellStyle name="20% - Accent5 4 4 3 6" xfId="9688"/>
    <cellStyle name="20% - Accent5 4 4 3 7" xfId="9689"/>
    <cellStyle name="20% - Accent5 4 4 4" xfId="9690"/>
    <cellStyle name="20% - Accent5 4 4 4 2" xfId="9691"/>
    <cellStyle name="20% - Accent5 4 4 4 2 2" xfId="9692"/>
    <cellStyle name="20% - Accent5 4 4 4 2 3" xfId="9693"/>
    <cellStyle name="20% - Accent5 4 4 4 3" xfId="9694"/>
    <cellStyle name="20% - Accent5 4 4 4 4" xfId="9695"/>
    <cellStyle name="20% - Accent5 4 4 4 5" xfId="9696"/>
    <cellStyle name="20% - Accent5 4 4 4 6" xfId="9697"/>
    <cellStyle name="20% - Accent5 4 4 5" xfId="9698"/>
    <cellStyle name="20% - Accent5 4 4 5 2" xfId="9699"/>
    <cellStyle name="20% - Accent5 4 4 5 2 2" xfId="9700"/>
    <cellStyle name="20% - Accent5 4 4 5 2 3" xfId="9701"/>
    <cellStyle name="20% - Accent5 4 4 5 3" xfId="9702"/>
    <cellStyle name="20% - Accent5 4 4 5 4" xfId="9703"/>
    <cellStyle name="20% - Accent5 4 4 5 5" xfId="9704"/>
    <cellStyle name="20% - Accent5 4 4 5 6" xfId="9705"/>
    <cellStyle name="20% - Accent5 4 4 6" xfId="9706"/>
    <cellStyle name="20% - Accent5 4 4 6 2" xfId="9707"/>
    <cellStyle name="20% - Accent5 4 4 6 3" xfId="9708"/>
    <cellStyle name="20% - Accent5 4 4 7" xfId="9709"/>
    <cellStyle name="20% - Accent5 4 4 8" xfId="9710"/>
    <cellStyle name="20% - Accent5 4 4 9" xfId="9711"/>
    <cellStyle name="20% - Accent5 4 5" xfId="9712"/>
    <cellStyle name="20% - Accent5 4 5 2" xfId="9713"/>
    <cellStyle name="20% - Accent5 4 5 2 2" xfId="9714"/>
    <cellStyle name="20% - Accent5 4 5 2 2 2" xfId="9715"/>
    <cellStyle name="20% - Accent5 4 5 2 2 2 2" xfId="9716"/>
    <cellStyle name="20% - Accent5 4 5 2 2 2 3" xfId="9717"/>
    <cellStyle name="20% - Accent5 4 5 2 2 3" xfId="9718"/>
    <cellStyle name="20% - Accent5 4 5 2 2 4" xfId="9719"/>
    <cellStyle name="20% - Accent5 4 5 2 2 5" xfId="9720"/>
    <cellStyle name="20% - Accent5 4 5 2 2 6" xfId="9721"/>
    <cellStyle name="20% - Accent5 4 5 2 3" xfId="9722"/>
    <cellStyle name="20% - Accent5 4 5 2 3 2" xfId="9723"/>
    <cellStyle name="20% - Accent5 4 5 2 3 3" xfId="9724"/>
    <cellStyle name="20% - Accent5 4 5 2 4" xfId="9725"/>
    <cellStyle name="20% - Accent5 4 5 2 5" xfId="9726"/>
    <cellStyle name="20% - Accent5 4 5 2 6" xfId="9727"/>
    <cellStyle name="20% - Accent5 4 5 2 7" xfId="9728"/>
    <cellStyle name="20% - Accent5 4 5 3" xfId="9729"/>
    <cellStyle name="20% - Accent5 4 5 3 2" xfId="9730"/>
    <cellStyle name="20% - Accent5 4 5 3 2 2" xfId="9731"/>
    <cellStyle name="20% - Accent5 4 5 3 2 3" xfId="9732"/>
    <cellStyle name="20% - Accent5 4 5 3 3" xfId="9733"/>
    <cellStyle name="20% - Accent5 4 5 3 4" xfId="9734"/>
    <cellStyle name="20% - Accent5 4 5 3 5" xfId="9735"/>
    <cellStyle name="20% - Accent5 4 5 3 6" xfId="9736"/>
    <cellStyle name="20% - Accent5 4 5 4" xfId="9737"/>
    <cellStyle name="20% - Accent5 4 5 4 2" xfId="9738"/>
    <cellStyle name="20% - Accent5 4 5 4 2 2" xfId="9739"/>
    <cellStyle name="20% - Accent5 4 5 4 2 3" xfId="9740"/>
    <cellStyle name="20% - Accent5 4 5 4 3" xfId="9741"/>
    <cellStyle name="20% - Accent5 4 5 4 4" xfId="9742"/>
    <cellStyle name="20% - Accent5 4 5 4 5" xfId="9743"/>
    <cellStyle name="20% - Accent5 4 5 4 6" xfId="9744"/>
    <cellStyle name="20% - Accent5 4 5 5" xfId="9745"/>
    <cellStyle name="20% - Accent5 4 5 5 2" xfId="9746"/>
    <cellStyle name="20% - Accent5 4 5 5 3" xfId="9747"/>
    <cellStyle name="20% - Accent5 4 5 6" xfId="9748"/>
    <cellStyle name="20% - Accent5 4 5 7" xfId="9749"/>
    <cellStyle name="20% - Accent5 4 5 8" xfId="9750"/>
    <cellStyle name="20% - Accent5 4 5 9" xfId="9751"/>
    <cellStyle name="20% - Accent5 4 6" xfId="9752"/>
    <cellStyle name="20% - Accent5 4 6 2" xfId="9753"/>
    <cellStyle name="20% - Accent5 4 6 2 2" xfId="9754"/>
    <cellStyle name="20% - Accent5 4 6 2 2 2" xfId="9755"/>
    <cellStyle name="20% - Accent5 4 6 2 2 3" xfId="9756"/>
    <cellStyle name="20% - Accent5 4 6 2 3" xfId="9757"/>
    <cellStyle name="20% - Accent5 4 6 2 4" xfId="9758"/>
    <cellStyle name="20% - Accent5 4 6 2 5" xfId="9759"/>
    <cellStyle name="20% - Accent5 4 6 2 6" xfId="9760"/>
    <cellStyle name="20% - Accent5 4 6 3" xfId="9761"/>
    <cellStyle name="20% - Accent5 4 6 3 2" xfId="9762"/>
    <cellStyle name="20% - Accent5 4 6 3 3" xfId="9763"/>
    <cellStyle name="20% - Accent5 4 6 4" xfId="9764"/>
    <cellStyle name="20% - Accent5 4 6 5" xfId="9765"/>
    <cellStyle name="20% - Accent5 4 6 6" xfId="9766"/>
    <cellStyle name="20% - Accent5 4 6 7" xfId="9767"/>
    <cellStyle name="20% - Accent5 4 7" xfId="9768"/>
    <cellStyle name="20% - Accent5 4 7 2" xfId="9769"/>
    <cellStyle name="20% - Accent5 4 7 2 2" xfId="9770"/>
    <cellStyle name="20% - Accent5 4 7 2 3" xfId="9771"/>
    <cellStyle name="20% - Accent5 4 7 3" xfId="9772"/>
    <cellStyle name="20% - Accent5 4 7 4" xfId="9773"/>
    <cellStyle name="20% - Accent5 4 7 5" xfId="9774"/>
    <cellStyle name="20% - Accent5 4 7 6" xfId="9775"/>
    <cellStyle name="20% - Accent5 4 8" xfId="9776"/>
    <cellStyle name="20% - Accent5 4 8 2" xfId="9777"/>
    <cellStyle name="20% - Accent5 4 8 2 2" xfId="9778"/>
    <cellStyle name="20% - Accent5 4 8 2 3" xfId="9779"/>
    <cellStyle name="20% - Accent5 4 8 3" xfId="9780"/>
    <cellStyle name="20% - Accent5 4 8 4" xfId="9781"/>
    <cellStyle name="20% - Accent5 4 8 5" xfId="9782"/>
    <cellStyle name="20% - Accent5 4 8 6" xfId="9783"/>
    <cellStyle name="20% - Accent5 4 9" xfId="9784"/>
    <cellStyle name="20% - Accent5 4 9 2" xfId="9785"/>
    <cellStyle name="20% - Accent5 4 9 2 2" xfId="9786"/>
    <cellStyle name="20% - Accent5 4 9 2 3" xfId="9787"/>
    <cellStyle name="20% - Accent5 4 9 3" xfId="9788"/>
    <cellStyle name="20% - Accent5 4 9 4" xfId="9789"/>
    <cellStyle name="20% - Accent5 4 9 5" xfId="9790"/>
    <cellStyle name="20% - Accent5 4 9 6" xfId="9791"/>
    <cellStyle name="20% - Accent5 5" xfId="9792"/>
    <cellStyle name="20% - Accent5 5 10" xfId="9793"/>
    <cellStyle name="20% - Accent5 5 11" xfId="9794"/>
    <cellStyle name="20% - Accent5 5 12" xfId="9795"/>
    <cellStyle name="20% - Accent5 5 13" xfId="9796"/>
    <cellStyle name="20% - Accent5 5 2" xfId="9797"/>
    <cellStyle name="20% - Accent5 5 2 10" xfId="9798"/>
    <cellStyle name="20% - Accent5 5 2 2" xfId="9799"/>
    <cellStyle name="20% - Accent5 5 2 2 2" xfId="9800"/>
    <cellStyle name="20% - Accent5 5 2 2 2 2" xfId="9801"/>
    <cellStyle name="20% - Accent5 5 2 2 2 2 2" xfId="9802"/>
    <cellStyle name="20% - Accent5 5 2 2 2 2 3" xfId="9803"/>
    <cellStyle name="20% - Accent5 5 2 2 2 3" xfId="9804"/>
    <cellStyle name="20% - Accent5 5 2 2 2 4" xfId="9805"/>
    <cellStyle name="20% - Accent5 5 2 2 2 5" xfId="9806"/>
    <cellStyle name="20% - Accent5 5 2 2 2 6" xfId="9807"/>
    <cellStyle name="20% - Accent5 5 2 2 3" xfId="9808"/>
    <cellStyle name="20% - Accent5 5 2 2 3 2" xfId="9809"/>
    <cellStyle name="20% - Accent5 5 2 2 3 2 2" xfId="9810"/>
    <cellStyle name="20% - Accent5 5 2 2 3 2 3" xfId="9811"/>
    <cellStyle name="20% - Accent5 5 2 2 3 3" xfId="9812"/>
    <cellStyle name="20% - Accent5 5 2 2 3 4" xfId="9813"/>
    <cellStyle name="20% - Accent5 5 2 2 3 5" xfId="9814"/>
    <cellStyle name="20% - Accent5 5 2 2 3 6" xfId="9815"/>
    <cellStyle name="20% - Accent5 5 2 2 4" xfId="9816"/>
    <cellStyle name="20% - Accent5 5 2 2 4 2" xfId="9817"/>
    <cellStyle name="20% - Accent5 5 2 2 4 3" xfId="9818"/>
    <cellStyle name="20% - Accent5 5 2 2 5" xfId="9819"/>
    <cellStyle name="20% - Accent5 5 2 2 6" xfId="9820"/>
    <cellStyle name="20% - Accent5 5 2 2 7" xfId="9821"/>
    <cellStyle name="20% - Accent5 5 2 2 8" xfId="9822"/>
    <cellStyle name="20% - Accent5 5 2 3" xfId="9823"/>
    <cellStyle name="20% - Accent5 5 2 3 2" xfId="9824"/>
    <cellStyle name="20% - Accent5 5 2 3 2 2" xfId="9825"/>
    <cellStyle name="20% - Accent5 5 2 3 2 2 2" xfId="9826"/>
    <cellStyle name="20% - Accent5 5 2 3 2 2 3" xfId="9827"/>
    <cellStyle name="20% - Accent5 5 2 3 2 3" xfId="9828"/>
    <cellStyle name="20% - Accent5 5 2 3 2 4" xfId="9829"/>
    <cellStyle name="20% - Accent5 5 2 3 2 5" xfId="9830"/>
    <cellStyle name="20% - Accent5 5 2 3 2 6" xfId="9831"/>
    <cellStyle name="20% - Accent5 5 2 3 3" xfId="9832"/>
    <cellStyle name="20% - Accent5 5 2 3 3 2" xfId="9833"/>
    <cellStyle name="20% - Accent5 5 2 3 3 3" xfId="9834"/>
    <cellStyle name="20% - Accent5 5 2 3 4" xfId="9835"/>
    <cellStyle name="20% - Accent5 5 2 3 5" xfId="9836"/>
    <cellStyle name="20% - Accent5 5 2 3 6" xfId="9837"/>
    <cellStyle name="20% - Accent5 5 2 3 7" xfId="9838"/>
    <cellStyle name="20% - Accent5 5 2 4" xfId="9839"/>
    <cellStyle name="20% - Accent5 5 2 4 2" xfId="9840"/>
    <cellStyle name="20% - Accent5 5 2 4 2 2" xfId="9841"/>
    <cellStyle name="20% - Accent5 5 2 4 2 3" xfId="9842"/>
    <cellStyle name="20% - Accent5 5 2 4 3" xfId="9843"/>
    <cellStyle name="20% - Accent5 5 2 4 4" xfId="9844"/>
    <cellStyle name="20% - Accent5 5 2 4 5" xfId="9845"/>
    <cellStyle name="20% - Accent5 5 2 4 6" xfId="9846"/>
    <cellStyle name="20% - Accent5 5 2 5" xfId="9847"/>
    <cellStyle name="20% - Accent5 5 2 5 2" xfId="9848"/>
    <cellStyle name="20% - Accent5 5 2 5 2 2" xfId="9849"/>
    <cellStyle name="20% - Accent5 5 2 5 2 3" xfId="9850"/>
    <cellStyle name="20% - Accent5 5 2 5 3" xfId="9851"/>
    <cellStyle name="20% - Accent5 5 2 5 4" xfId="9852"/>
    <cellStyle name="20% - Accent5 5 2 5 5" xfId="9853"/>
    <cellStyle name="20% - Accent5 5 2 5 6" xfId="9854"/>
    <cellStyle name="20% - Accent5 5 2 6" xfId="9855"/>
    <cellStyle name="20% - Accent5 5 2 6 2" xfId="9856"/>
    <cellStyle name="20% - Accent5 5 2 6 3" xfId="9857"/>
    <cellStyle name="20% - Accent5 5 2 7" xfId="9858"/>
    <cellStyle name="20% - Accent5 5 2 8" xfId="9859"/>
    <cellStyle name="20% - Accent5 5 2 9" xfId="9860"/>
    <cellStyle name="20% - Accent5 5 3" xfId="9861"/>
    <cellStyle name="20% - Accent5 5 3 2" xfId="9862"/>
    <cellStyle name="20% - Accent5 5 3 2 2" xfId="9863"/>
    <cellStyle name="20% - Accent5 5 3 2 2 2" xfId="9864"/>
    <cellStyle name="20% - Accent5 5 3 2 2 2 2" xfId="9865"/>
    <cellStyle name="20% - Accent5 5 3 2 2 2 3" xfId="9866"/>
    <cellStyle name="20% - Accent5 5 3 2 2 3" xfId="9867"/>
    <cellStyle name="20% - Accent5 5 3 2 2 4" xfId="9868"/>
    <cellStyle name="20% - Accent5 5 3 2 2 5" xfId="9869"/>
    <cellStyle name="20% - Accent5 5 3 2 2 6" xfId="9870"/>
    <cellStyle name="20% - Accent5 5 3 2 3" xfId="9871"/>
    <cellStyle name="20% - Accent5 5 3 2 3 2" xfId="9872"/>
    <cellStyle name="20% - Accent5 5 3 2 3 3" xfId="9873"/>
    <cellStyle name="20% - Accent5 5 3 2 4" xfId="9874"/>
    <cellStyle name="20% - Accent5 5 3 2 5" xfId="9875"/>
    <cellStyle name="20% - Accent5 5 3 2 6" xfId="9876"/>
    <cellStyle name="20% - Accent5 5 3 2 7" xfId="9877"/>
    <cellStyle name="20% - Accent5 5 3 3" xfId="9878"/>
    <cellStyle name="20% - Accent5 5 3 3 2" xfId="9879"/>
    <cellStyle name="20% - Accent5 5 3 3 2 2" xfId="9880"/>
    <cellStyle name="20% - Accent5 5 3 3 2 3" xfId="9881"/>
    <cellStyle name="20% - Accent5 5 3 3 3" xfId="9882"/>
    <cellStyle name="20% - Accent5 5 3 3 4" xfId="9883"/>
    <cellStyle name="20% - Accent5 5 3 3 5" xfId="9884"/>
    <cellStyle name="20% - Accent5 5 3 3 6" xfId="9885"/>
    <cellStyle name="20% - Accent5 5 3 4" xfId="9886"/>
    <cellStyle name="20% - Accent5 5 3 4 2" xfId="9887"/>
    <cellStyle name="20% - Accent5 5 3 4 2 2" xfId="9888"/>
    <cellStyle name="20% - Accent5 5 3 4 2 3" xfId="9889"/>
    <cellStyle name="20% - Accent5 5 3 4 3" xfId="9890"/>
    <cellStyle name="20% - Accent5 5 3 4 4" xfId="9891"/>
    <cellStyle name="20% - Accent5 5 3 4 5" xfId="9892"/>
    <cellStyle name="20% - Accent5 5 3 4 6" xfId="9893"/>
    <cellStyle name="20% - Accent5 5 3 5" xfId="9894"/>
    <cellStyle name="20% - Accent5 5 3 5 2" xfId="9895"/>
    <cellStyle name="20% - Accent5 5 3 5 3" xfId="9896"/>
    <cellStyle name="20% - Accent5 5 3 6" xfId="9897"/>
    <cellStyle name="20% - Accent5 5 3 7" xfId="9898"/>
    <cellStyle name="20% - Accent5 5 3 8" xfId="9899"/>
    <cellStyle name="20% - Accent5 5 3 9" xfId="9900"/>
    <cellStyle name="20% - Accent5 5 4" xfId="9901"/>
    <cellStyle name="20% - Accent5 5 4 2" xfId="9902"/>
    <cellStyle name="20% - Accent5 5 4 2 2" xfId="9903"/>
    <cellStyle name="20% - Accent5 5 4 2 2 2" xfId="9904"/>
    <cellStyle name="20% - Accent5 5 4 2 2 3" xfId="9905"/>
    <cellStyle name="20% - Accent5 5 4 2 3" xfId="9906"/>
    <cellStyle name="20% - Accent5 5 4 2 4" xfId="9907"/>
    <cellStyle name="20% - Accent5 5 4 2 5" xfId="9908"/>
    <cellStyle name="20% - Accent5 5 4 2 6" xfId="9909"/>
    <cellStyle name="20% - Accent5 5 4 3" xfId="9910"/>
    <cellStyle name="20% - Accent5 5 4 3 2" xfId="9911"/>
    <cellStyle name="20% - Accent5 5 4 3 3" xfId="9912"/>
    <cellStyle name="20% - Accent5 5 4 4" xfId="9913"/>
    <cellStyle name="20% - Accent5 5 4 5" xfId="9914"/>
    <cellStyle name="20% - Accent5 5 4 6" xfId="9915"/>
    <cellStyle name="20% - Accent5 5 4 7" xfId="9916"/>
    <cellStyle name="20% - Accent5 5 5" xfId="9917"/>
    <cellStyle name="20% - Accent5 5 5 2" xfId="9918"/>
    <cellStyle name="20% - Accent5 5 5 2 2" xfId="9919"/>
    <cellStyle name="20% - Accent5 5 5 2 3" xfId="9920"/>
    <cellStyle name="20% - Accent5 5 5 3" xfId="9921"/>
    <cellStyle name="20% - Accent5 5 5 4" xfId="9922"/>
    <cellStyle name="20% - Accent5 5 5 5" xfId="9923"/>
    <cellStyle name="20% - Accent5 5 5 6" xfId="9924"/>
    <cellStyle name="20% - Accent5 5 6" xfId="9925"/>
    <cellStyle name="20% - Accent5 5 6 2" xfId="9926"/>
    <cellStyle name="20% - Accent5 5 6 2 2" xfId="9927"/>
    <cellStyle name="20% - Accent5 5 6 2 3" xfId="9928"/>
    <cellStyle name="20% - Accent5 5 6 3" xfId="9929"/>
    <cellStyle name="20% - Accent5 5 6 4" xfId="9930"/>
    <cellStyle name="20% - Accent5 5 6 5" xfId="9931"/>
    <cellStyle name="20% - Accent5 5 6 6" xfId="9932"/>
    <cellStyle name="20% - Accent5 5 7" xfId="9933"/>
    <cellStyle name="20% - Accent5 5 7 2" xfId="9934"/>
    <cellStyle name="20% - Accent5 5 7 2 2" xfId="9935"/>
    <cellStyle name="20% - Accent5 5 7 2 3" xfId="9936"/>
    <cellStyle name="20% - Accent5 5 7 3" xfId="9937"/>
    <cellStyle name="20% - Accent5 5 7 4" xfId="9938"/>
    <cellStyle name="20% - Accent5 5 7 5" xfId="9939"/>
    <cellStyle name="20% - Accent5 5 7 6" xfId="9940"/>
    <cellStyle name="20% - Accent5 5 8" xfId="9941"/>
    <cellStyle name="20% - Accent5 5 8 2" xfId="9942"/>
    <cellStyle name="20% - Accent5 5 8 2 2" xfId="9943"/>
    <cellStyle name="20% - Accent5 5 8 2 3" xfId="9944"/>
    <cellStyle name="20% - Accent5 5 8 3" xfId="9945"/>
    <cellStyle name="20% - Accent5 5 8 4" xfId="9946"/>
    <cellStyle name="20% - Accent5 5 8 5" xfId="9947"/>
    <cellStyle name="20% - Accent5 5 8 6" xfId="9948"/>
    <cellStyle name="20% - Accent5 5 9" xfId="9949"/>
    <cellStyle name="20% - Accent5 5 9 2" xfId="9950"/>
    <cellStyle name="20% - Accent5 5 9 3" xfId="9951"/>
    <cellStyle name="20% - Accent5 6" xfId="9952"/>
    <cellStyle name="20% - Accent5 6 10" xfId="9953"/>
    <cellStyle name="20% - Accent5 6 11" xfId="9954"/>
    <cellStyle name="20% - Accent5 6 2" xfId="9955"/>
    <cellStyle name="20% - Accent5 6 2 2" xfId="9956"/>
    <cellStyle name="20% - Accent5 6 2 2 2" xfId="9957"/>
    <cellStyle name="20% - Accent5 6 2 2 2 2" xfId="9958"/>
    <cellStyle name="20% - Accent5 6 2 2 2 3" xfId="9959"/>
    <cellStyle name="20% - Accent5 6 2 2 3" xfId="9960"/>
    <cellStyle name="20% - Accent5 6 2 2 4" xfId="9961"/>
    <cellStyle name="20% - Accent5 6 2 2 5" xfId="9962"/>
    <cellStyle name="20% - Accent5 6 2 2 6" xfId="9963"/>
    <cellStyle name="20% - Accent5 6 2 3" xfId="9964"/>
    <cellStyle name="20% - Accent5 6 2 3 2" xfId="9965"/>
    <cellStyle name="20% - Accent5 6 2 3 2 2" xfId="9966"/>
    <cellStyle name="20% - Accent5 6 2 3 2 3" xfId="9967"/>
    <cellStyle name="20% - Accent5 6 2 3 3" xfId="9968"/>
    <cellStyle name="20% - Accent5 6 2 3 4" xfId="9969"/>
    <cellStyle name="20% - Accent5 6 2 3 5" xfId="9970"/>
    <cellStyle name="20% - Accent5 6 2 3 6" xfId="9971"/>
    <cellStyle name="20% - Accent5 6 2 4" xfId="9972"/>
    <cellStyle name="20% - Accent5 6 2 4 2" xfId="9973"/>
    <cellStyle name="20% - Accent5 6 2 4 3" xfId="9974"/>
    <cellStyle name="20% - Accent5 6 2 5" xfId="9975"/>
    <cellStyle name="20% - Accent5 6 2 6" xfId="9976"/>
    <cellStyle name="20% - Accent5 6 2 7" xfId="9977"/>
    <cellStyle name="20% - Accent5 6 2 8" xfId="9978"/>
    <cellStyle name="20% - Accent5 6 3" xfId="9979"/>
    <cellStyle name="20% - Accent5 6 3 2" xfId="9980"/>
    <cellStyle name="20% - Accent5 6 3 2 2" xfId="9981"/>
    <cellStyle name="20% - Accent5 6 3 2 2 2" xfId="9982"/>
    <cellStyle name="20% - Accent5 6 3 2 2 3" xfId="9983"/>
    <cellStyle name="20% - Accent5 6 3 2 3" xfId="9984"/>
    <cellStyle name="20% - Accent5 6 3 2 4" xfId="9985"/>
    <cellStyle name="20% - Accent5 6 3 2 5" xfId="9986"/>
    <cellStyle name="20% - Accent5 6 3 2 6" xfId="9987"/>
    <cellStyle name="20% - Accent5 6 3 3" xfId="9988"/>
    <cellStyle name="20% - Accent5 6 3 3 2" xfId="9989"/>
    <cellStyle name="20% - Accent5 6 3 3 3" xfId="9990"/>
    <cellStyle name="20% - Accent5 6 3 4" xfId="9991"/>
    <cellStyle name="20% - Accent5 6 3 5" xfId="9992"/>
    <cellStyle name="20% - Accent5 6 3 6" xfId="9993"/>
    <cellStyle name="20% - Accent5 6 3 7" xfId="9994"/>
    <cellStyle name="20% - Accent5 6 4" xfId="9995"/>
    <cellStyle name="20% - Accent5 6 4 2" xfId="9996"/>
    <cellStyle name="20% - Accent5 6 4 2 2" xfId="9997"/>
    <cellStyle name="20% - Accent5 6 4 2 3" xfId="9998"/>
    <cellStyle name="20% - Accent5 6 4 3" xfId="9999"/>
    <cellStyle name="20% - Accent5 6 4 4" xfId="10000"/>
    <cellStyle name="20% - Accent5 6 4 5" xfId="10001"/>
    <cellStyle name="20% - Accent5 6 4 6" xfId="10002"/>
    <cellStyle name="20% - Accent5 6 5" xfId="10003"/>
    <cellStyle name="20% - Accent5 6 5 2" xfId="10004"/>
    <cellStyle name="20% - Accent5 6 5 2 2" xfId="10005"/>
    <cellStyle name="20% - Accent5 6 5 2 3" xfId="10006"/>
    <cellStyle name="20% - Accent5 6 5 3" xfId="10007"/>
    <cellStyle name="20% - Accent5 6 5 4" xfId="10008"/>
    <cellStyle name="20% - Accent5 6 5 5" xfId="10009"/>
    <cellStyle name="20% - Accent5 6 5 6" xfId="10010"/>
    <cellStyle name="20% - Accent5 6 6" xfId="10011"/>
    <cellStyle name="20% - Accent5 6 6 2" xfId="10012"/>
    <cellStyle name="20% - Accent5 6 6 2 2" xfId="10013"/>
    <cellStyle name="20% - Accent5 6 6 2 3" xfId="10014"/>
    <cellStyle name="20% - Accent5 6 6 3" xfId="10015"/>
    <cellStyle name="20% - Accent5 6 6 4" xfId="10016"/>
    <cellStyle name="20% - Accent5 6 6 5" xfId="10017"/>
    <cellStyle name="20% - Accent5 6 6 6" xfId="10018"/>
    <cellStyle name="20% - Accent5 6 7" xfId="10019"/>
    <cellStyle name="20% - Accent5 6 7 2" xfId="10020"/>
    <cellStyle name="20% - Accent5 6 7 3" xfId="10021"/>
    <cellStyle name="20% - Accent5 6 8" xfId="10022"/>
    <cellStyle name="20% - Accent5 6 9" xfId="10023"/>
    <cellStyle name="20% - Accent5 7" xfId="10024"/>
    <cellStyle name="20% - Accent5 7 2" xfId="10025"/>
    <cellStyle name="20% - Accent5 7 2 2" xfId="10026"/>
    <cellStyle name="20% - Accent5 7 2 3" xfId="10027"/>
    <cellStyle name="20% - Accent5 7 3" xfId="10028"/>
    <cellStyle name="20% - Accent5 7 4" xfId="10029"/>
    <cellStyle name="20% - Accent5 7 5" xfId="10030"/>
    <cellStyle name="20% - Accent5 7 6" xfId="10031"/>
    <cellStyle name="20% - Accent5 8" xfId="10032"/>
    <cellStyle name="20% - Accent5 8 2" xfId="10033"/>
    <cellStyle name="20% - Accent5 8 2 2" xfId="10034"/>
    <cellStyle name="20% - Accent5 8 2 3" xfId="10035"/>
    <cellStyle name="20% - Accent5 8 3" xfId="10036"/>
    <cellStyle name="20% - Accent5 8 4" xfId="10037"/>
    <cellStyle name="20% - Accent5 8 5" xfId="10038"/>
    <cellStyle name="20% - Accent5 8 6" xfId="10039"/>
    <cellStyle name="20% - Accent5 9" xfId="10040"/>
    <cellStyle name="20% - Accent5 9 2" xfId="10041"/>
    <cellStyle name="20% - Accent5 9 2 2" xfId="10042"/>
    <cellStyle name="20% - Accent5 9 2 3" xfId="10043"/>
    <cellStyle name="20% - Accent5 9 3" xfId="10044"/>
    <cellStyle name="20% - Accent5 9 4" xfId="10045"/>
    <cellStyle name="20% - Accent5 9 5" xfId="10046"/>
    <cellStyle name="20% - Accent5 9 6" xfId="10047"/>
    <cellStyle name="20% - Accent6" xfId="41" builtinId="50" customBuiltin="1"/>
    <cellStyle name="20% - Accent6 10" xfId="10048"/>
    <cellStyle name="20% - Accent6 10 2" xfId="10049"/>
    <cellStyle name="20% - Accent6 10 2 2" xfId="10050"/>
    <cellStyle name="20% - Accent6 10 2 3" xfId="10051"/>
    <cellStyle name="20% - Accent6 10 3" xfId="10052"/>
    <cellStyle name="20% - Accent6 10 4" xfId="10053"/>
    <cellStyle name="20% - Accent6 10 5" xfId="10054"/>
    <cellStyle name="20% - Accent6 10 6" xfId="10055"/>
    <cellStyle name="20% - Accent6 11" xfId="10056"/>
    <cellStyle name="20% - Accent6 11 2" xfId="10057"/>
    <cellStyle name="20% - Accent6 11 2 2" xfId="10058"/>
    <cellStyle name="20% - Accent6 11 2 3" xfId="10059"/>
    <cellStyle name="20% - Accent6 11 3" xfId="10060"/>
    <cellStyle name="20% - Accent6 11 4" xfId="10061"/>
    <cellStyle name="20% - Accent6 11 5" xfId="10062"/>
    <cellStyle name="20% - Accent6 11 6" xfId="10063"/>
    <cellStyle name="20% - Accent6 12" xfId="10064"/>
    <cellStyle name="20% - Accent6 12 2" xfId="10065"/>
    <cellStyle name="20% - Accent6 12 2 2" xfId="10066"/>
    <cellStyle name="20% - Accent6 12 2 3" xfId="10067"/>
    <cellStyle name="20% - Accent6 12 3" xfId="10068"/>
    <cellStyle name="20% - Accent6 12 4" xfId="10069"/>
    <cellStyle name="20% - Accent6 12 5" xfId="10070"/>
    <cellStyle name="20% - Accent6 12 6" xfId="10071"/>
    <cellStyle name="20% - Accent6 13" xfId="10072"/>
    <cellStyle name="20% - Accent6 13 2" xfId="10073"/>
    <cellStyle name="20% - Accent6 13 3" xfId="10074"/>
    <cellStyle name="20% - Accent6 14" xfId="10075"/>
    <cellStyle name="20% - Accent6 15" xfId="10076"/>
    <cellStyle name="20% - Accent6 16" xfId="10077"/>
    <cellStyle name="20% - Accent6 17" xfId="10078"/>
    <cellStyle name="20% - Accent6 18" xfId="10079"/>
    <cellStyle name="20% - Accent6 2" xfId="57"/>
    <cellStyle name="20% - Accent6 2 2" xfId="294"/>
    <cellStyle name="20% - Accent6 2 3" xfId="295"/>
    <cellStyle name="20% - Accent6 3" xfId="296"/>
    <cellStyle name="20% - Accent6 3 10" xfId="10080"/>
    <cellStyle name="20% - Accent6 3 10 2" xfId="10081"/>
    <cellStyle name="20% - Accent6 3 10 2 2" xfId="10082"/>
    <cellStyle name="20% - Accent6 3 10 2 3" xfId="10083"/>
    <cellStyle name="20% - Accent6 3 10 3" xfId="10084"/>
    <cellStyle name="20% - Accent6 3 10 4" xfId="10085"/>
    <cellStyle name="20% - Accent6 3 10 5" xfId="10086"/>
    <cellStyle name="20% - Accent6 3 10 6" xfId="10087"/>
    <cellStyle name="20% - Accent6 3 11" xfId="10088"/>
    <cellStyle name="20% - Accent6 3 11 2" xfId="10089"/>
    <cellStyle name="20% - Accent6 3 11 2 2" xfId="10090"/>
    <cellStyle name="20% - Accent6 3 11 2 3" xfId="10091"/>
    <cellStyle name="20% - Accent6 3 11 3" xfId="10092"/>
    <cellStyle name="20% - Accent6 3 11 4" xfId="10093"/>
    <cellStyle name="20% - Accent6 3 11 5" xfId="10094"/>
    <cellStyle name="20% - Accent6 3 11 6" xfId="10095"/>
    <cellStyle name="20% - Accent6 3 12" xfId="10096"/>
    <cellStyle name="20% - Accent6 3 12 2" xfId="10097"/>
    <cellStyle name="20% - Accent6 3 12 3" xfId="10098"/>
    <cellStyle name="20% - Accent6 3 13" xfId="10099"/>
    <cellStyle name="20% - Accent6 3 14" xfId="10100"/>
    <cellStyle name="20% - Accent6 3 15" xfId="10101"/>
    <cellStyle name="20% - Accent6 3 16" xfId="10102"/>
    <cellStyle name="20% - Accent6 3 2" xfId="10103"/>
    <cellStyle name="20% - Accent6 3 2 10" xfId="10104"/>
    <cellStyle name="20% - Accent6 3 2 10 2" xfId="10105"/>
    <cellStyle name="20% - Accent6 3 2 10 3" xfId="10106"/>
    <cellStyle name="20% - Accent6 3 2 11" xfId="10107"/>
    <cellStyle name="20% - Accent6 3 2 12" xfId="10108"/>
    <cellStyle name="20% - Accent6 3 2 13" xfId="10109"/>
    <cellStyle name="20% - Accent6 3 2 14" xfId="10110"/>
    <cellStyle name="20% - Accent6 3 2 2" xfId="10111"/>
    <cellStyle name="20% - Accent6 3 2 2 10" xfId="10112"/>
    <cellStyle name="20% - Accent6 3 2 2 11" xfId="10113"/>
    <cellStyle name="20% - Accent6 3 2 2 12" xfId="10114"/>
    <cellStyle name="20% - Accent6 3 2 2 13" xfId="10115"/>
    <cellStyle name="20% - Accent6 3 2 2 2" xfId="10116"/>
    <cellStyle name="20% - Accent6 3 2 2 2 10" xfId="10117"/>
    <cellStyle name="20% - Accent6 3 2 2 2 2" xfId="10118"/>
    <cellStyle name="20% - Accent6 3 2 2 2 2 2" xfId="10119"/>
    <cellStyle name="20% - Accent6 3 2 2 2 2 2 2" xfId="10120"/>
    <cellStyle name="20% - Accent6 3 2 2 2 2 2 2 2" xfId="10121"/>
    <cellStyle name="20% - Accent6 3 2 2 2 2 2 2 3" xfId="10122"/>
    <cellStyle name="20% - Accent6 3 2 2 2 2 2 3" xfId="10123"/>
    <cellStyle name="20% - Accent6 3 2 2 2 2 2 4" xfId="10124"/>
    <cellStyle name="20% - Accent6 3 2 2 2 2 2 5" xfId="10125"/>
    <cellStyle name="20% - Accent6 3 2 2 2 2 2 6" xfId="10126"/>
    <cellStyle name="20% - Accent6 3 2 2 2 2 3" xfId="10127"/>
    <cellStyle name="20% - Accent6 3 2 2 2 2 3 2" xfId="10128"/>
    <cellStyle name="20% - Accent6 3 2 2 2 2 3 2 2" xfId="10129"/>
    <cellStyle name="20% - Accent6 3 2 2 2 2 3 2 3" xfId="10130"/>
    <cellStyle name="20% - Accent6 3 2 2 2 2 3 3" xfId="10131"/>
    <cellStyle name="20% - Accent6 3 2 2 2 2 3 4" xfId="10132"/>
    <cellStyle name="20% - Accent6 3 2 2 2 2 3 5" xfId="10133"/>
    <cellStyle name="20% - Accent6 3 2 2 2 2 3 6" xfId="10134"/>
    <cellStyle name="20% - Accent6 3 2 2 2 2 4" xfId="10135"/>
    <cellStyle name="20% - Accent6 3 2 2 2 2 4 2" xfId="10136"/>
    <cellStyle name="20% - Accent6 3 2 2 2 2 4 3" xfId="10137"/>
    <cellStyle name="20% - Accent6 3 2 2 2 2 5" xfId="10138"/>
    <cellStyle name="20% - Accent6 3 2 2 2 2 6" xfId="10139"/>
    <cellStyle name="20% - Accent6 3 2 2 2 2 7" xfId="10140"/>
    <cellStyle name="20% - Accent6 3 2 2 2 2 8" xfId="10141"/>
    <cellStyle name="20% - Accent6 3 2 2 2 3" xfId="10142"/>
    <cellStyle name="20% - Accent6 3 2 2 2 3 2" xfId="10143"/>
    <cellStyle name="20% - Accent6 3 2 2 2 3 2 2" xfId="10144"/>
    <cellStyle name="20% - Accent6 3 2 2 2 3 2 2 2" xfId="10145"/>
    <cellStyle name="20% - Accent6 3 2 2 2 3 2 2 3" xfId="10146"/>
    <cellStyle name="20% - Accent6 3 2 2 2 3 2 3" xfId="10147"/>
    <cellStyle name="20% - Accent6 3 2 2 2 3 2 4" xfId="10148"/>
    <cellStyle name="20% - Accent6 3 2 2 2 3 2 5" xfId="10149"/>
    <cellStyle name="20% - Accent6 3 2 2 2 3 2 6" xfId="10150"/>
    <cellStyle name="20% - Accent6 3 2 2 2 3 3" xfId="10151"/>
    <cellStyle name="20% - Accent6 3 2 2 2 3 3 2" xfId="10152"/>
    <cellStyle name="20% - Accent6 3 2 2 2 3 3 3" xfId="10153"/>
    <cellStyle name="20% - Accent6 3 2 2 2 3 4" xfId="10154"/>
    <cellStyle name="20% - Accent6 3 2 2 2 3 5" xfId="10155"/>
    <cellStyle name="20% - Accent6 3 2 2 2 3 6" xfId="10156"/>
    <cellStyle name="20% - Accent6 3 2 2 2 3 7" xfId="10157"/>
    <cellStyle name="20% - Accent6 3 2 2 2 4" xfId="10158"/>
    <cellStyle name="20% - Accent6 3 2 2 2 4 2" xfId="10159"/>
    <cellStyle name="20% - Accent6 3 2 2 2 4 2 2" xfId="10160"/>
    <cellStyle name="20% - Accent6 3 2 2 2 4 2 3" xfId="10161"/>
    <cellStyle name="20% - Accent6 3 2 2 2 4 3" xfId="10162"/>
    <cellStyle name="20% - Accent6 3 2 2 2 4 4" xfId="10163"/>
    <cellStyle name="20% - Accent6 3 2 2 2 4 5" xfId="10164"/>
    <cellStyle name="20% - Accent6 3 2 2 2 4 6" xfId="10165"/>
    <cellStyle name="20% - Accent6 3 2 2 2 5" xfId="10166"/>
    <cellStyle name="20% - Accent6 3 2 2 2 5 2" xfId="10167"/>
    <cellStyle name="20% - Accent6 3 2 2 2 5 2 2" xfId="10168"/>
    <cellStyle name="20% - Accent6 3 2 2 2 5 2 3" xfId="10169"/>
    <cellStyle name="20% - Accent6 3 2 2 2 5 3" xfId="10170"/>
    <cellStyle name="20% - Accent6 3 2 2 2 5 4" xfId="10171"/>
    <cellStyle name="20% - Accent6 3 2 2 2 5 5" xfId="10172"/>
    <cellStyle name="20% - Accent6 3 2 2 2 5 6" xfId="10173"/>
    <cellStyle name="20% - Accent6 3 2 2 2 6" xfId="10174"/>
    <cellStyle name="20% - Accent6 3 2 2 2 6 2" xfId="10175"/>
    <cellStyle name="20% - Accent6 3 2 2 2 6 3" xfId="10176"/>
    <cellStyle name="20% - Accent6 3 2 2 2 7" xfId="10177"/>
    <cellStyle name="20% - Accent6 3 2 2 2 8" xfId="10178"/>
    <cellStyle name="20% - Accent6 3 2 2 2 9" xfId="10179"/>
    <cellStyle name="20% - Accent6 3 2 2 3" xfId="10180"/>
    <cellStyle name="20% - Accent6 3 2 2 3 2" xfId="10181"/>
    <cellStyle name="20% - Accent6 3 2 2 3 2 2" xfId="10182"/>
    <cellStyle name="20% - Accent6 3 2 2 3 2 2 2" xfId="10183"/>
    <cellStyle name="20% - Accent6 3 2 2 3 2 2 2 2" xfId="10184"/>
    <cellStyle name="20% - Accent6 3 2 2 3 2 2 2 3" xfId="10185"/>
    <cellStyle name="20% - Accent6 3 2 2 3 2 2 3" xfId="10186"/>
    <cellStyle name="20% - Accent6 3 2 2 3 2 2 4" xfId="10187"/>
    <cellStyle name="20% - Accent6 3 2 2 3 2 2 5" xfId="10188"/>
    <cellStyle name="20% - Accent6 3 2 2 3 2 2 6" xfId="10189"/>
    <cellStyle name="20% - Accent6 3 2 2 3 2 3" xfId="10190"/>
    <cellStyle name="20% - Accent6 3 2 2 3 2 3 2" xfId="10191"/>
    <cellStyle name="20% - Accent6 3 2 2 3 2 3 3" xfId="10192"/>
    <cellStyle name="20% - Accent6 3 2 2 3 2 4" xfId="10193"/>
    <cellStyle name="20% - Accent6 3 2 2 3 2 5" xfId="10194"/>
    <cellStyle name="20% - Accent6 3 2 2 3 2 6" xfId="10195"/>
    <cellStyle name="20% - Accent6 3 2 2 3 2 7" xfId="10196"/>
    <cellStyle name="20% - Accent6 3 2 2 3 3" xfId="10197"/>
    <cellStyle name="20% - Accent6 3 2 2 3 3 2" xfId="10198"/>
    <cellStyle name="20% - Accent6 3 2 2 3 3 2 2" xfId="10199"/>
    <cellStyle name="20% - Accent6 3 2 2 3 3 2 3" xfId="10200"/>
    <cellStyle name="20% - Accent6 3 2 2 3 3 3" xfId="10201"/>
    <cellStyle name="20% - Accent6 3 2 2 3 3 4" xfId="10202"/>
    <cellStyle name="20% - Accent6 3 2 2 3 3 5" xfId="10203"/>
    <cellStyle name="20% - Accent6 3 2 2 3 3 6" xfId="10204"/>
    <cellStyle name="20% - Accent6 3 2 2 3 4" xfId="10205"/>
    <cellStyle name="20% - Accent6 3 2 2 3 4 2" xfId="10206"/>
    <cellStyle name="20% - Accent6 3 2 2 3 4 2 2" xfId="10207"/>
    <cellStyle name="20% - Accent6 3 2 2 3 4 2 3" xfId="10208"/>
    <cellStyle name="20% - Accent6 3 2 2 3 4 3" xfId="10209"/>
    <cellStyle name="20% - Accent6 3 2 2 3 4 4" xfId="10210"/>
    <cellStyle name="20% - Accent6 3 2 2 3 4 5" xfId="10211"/>
    <cellStyle name="20% - Accent6 3 2 2 3 4 6" xfId="10212"/>
    <cellStyle name="20% - Accent6 3 2 2 3 5" xfId="10213"/>
    <cellStyle name="20% - Accent6 3 2 2 3 5 2" xfId="10214"/>
    <cellStyle name="20% - Accent6 3 2 2 3 5 3" xfId="10215"/>
    <cellStyle name="20% - Accent6 3 2 2 3 6" xfId="10216"/>
    <cellStyle name="20% - Accent6 3 2 2 3 7" xfId="10217"/>
    <cellStyle name="20% - Accent6 3 2 2 3 8" xfId="10218"/>
    <cellStyle name="20% - Accent6 3 2 2 3 9" xfId="10219"/>
    <cellStyle name="20% - Accent6 3 2 2 4" xfId="10220"/>
    <cellStyle name="20% - Accent6 3 2 2 4 2" xfId="10221"/>
    <cellStyle name="20% - Accent6 3 2 2 4 2 2" xfId="10222"/>
    <cellStyle name="20% - Accent6 3 2 2 4 2 2 2" xfId="10223"/>
    <cellStyle name="20% - Accent6 3 2 2 4 2 2 3" xfId="10224"/>
    <cellStyle name="20% - Accent6 3 2 2 4 2 3" xfId="10225"/>
    <cellStyle name="20% - Accent6 3 2 2 4 2 4" xfId="10226"/>
    <cellStyle name="20% - Accent6 3 2 2 4 2 5" xfId="10227"/>
    <cellStyle name="20% - Accent6 3 2 2 4 2 6" xfId="10228"/>
    <cellStyle name="20% - Accent6 3 2 2 4 3" xfId="10229"/>
    <cellStyle name="20% - Accent6 3 2 2 4 3 2" xfId="10230"/>
    <cellStyle name="20% - Accent6 3 2 2 4 3 3" xfId="10231"/>
    <cellStyle name="20% - Accent6 3 2 2 4 4" xfId="10232"/>
    <cellStyle name="20% - Accent6 3 2 2 4 5" xfId="10233"/>
    <cellStyle name="20% - Accent6 3 2 2 4 6" xfId="10234"/>
    <cellStyle name="20% - Accent6 3 2 2 4 7" xfId="10235"/>
    <cellStyle name="20% - Accent6 3 2 2 5" xfId="10236"/>
    <cellStyle name="20% - Accent6 3 2 2 5 2" xfId="10237"/>
    <cellStyle name="20% - Accent6 3 2 2 5 2 2" xfId="10238"/>
    <cellStyle name="20% - Accent6 3 2 2 5 2 3" xfId="10239"/>
    <cellStyle name="20% - Accent6 3 2 2 5 3" xfId="10240"/>
    <cellStyle name="20% - Accent6 3 2 2 5 4" xfId="10241"/>
    <cellStyle name="20% - Accent6 3 2 2 5 5" xfId="10242"/>
    <cellStyle name="20% - Accent6 3 2 2 5 6" xfId="10243"/>
    <cellStyle name="20% - Accent6 3 2 2 6" xfId="10244"/>
    <cellStyle name="20% - Accent6 3 2 2 6 2" xfId="10245"/>
    <cellStyle name="20% - Accent6 3 2 2 6 2 2" xfId="10246"/>
    <cellStyle name="20% - Accent6 3 2 2 6 2 3" xfId="10247"/>
    <cellStyle name="20% - Accent6 3 2 2 6 3" xfId="10248"/>
    <cellStyle name="20% - Accent6 3 2 2 6 4" xfId="10249"/>
    <cellStyle name="20% - Accent6 3 2 2 6 5" xfId="10250"/>
    <cellStyle name="20% - Accent6 3 2 2 6 6" xfId="10251"/>
    <cellStyle name="20% - Accent6 3 2 2 7" xfId="10252"/>
    <cellStyle name="20% - Accent6 3 2 2 7 2" xfId="10253"/>
    <cellStyle name="20% - Accent6 3 2 2 7 2 2" xfId="10254"/>
    <cellStyle name="20% - Accent6 3 2 2 7 2 3" xfId="10255"/>
    <cellStyle name="20% - Accent6 3 2 2 7 3" xfId="10256"/>
    <cellStyle name="20% - Accent6 3 2 2 7 4" xfId="10257"/>
    <cellStyle name="20% - Accent6 3 2 2 7 5" xfId="10258"/>
    <cellStyle name="20% - Accent6 3 2 2 7 6" xfId="10259"/>
    <cellStyle name="20% - Accent6 3 2 2 8" xfId="10260"/>
    <cellStyle name="20% - Accent6 3 2 2 8 2" xfId="10261"/>
    <cellStyle name="20% - Accent6 3 2 2 8 2 2" xfId="10262"/>
    <cellStyle name="20% - Accent6 3 2 2 8 2 3" xfId="10263"/>
    <cellStyle name="20% - Accent6 3 2 2 8 3" xfId="10264"/>
    <cellStyle name="20% - Accent6 3 2 2 8 4" xfId="10265"/>
    <cellStyle name="20% - Accent6 3 2 2 8 5" xfId="10266"/>
    <cellStyle name="20% - Accent6 3 2 2 8 6" xfId="10267"/>
    <cellStyle name="20% - Accent6 3 2 2 9" xfId="10268"/>
    <cellStyle name="20% - Accent6 3 2 2 9 2" xfId="10269"/>
    <cellStyle name="20% - Accent6 3 2 2 9 3" xfId="10270"/>
    <cellStyle name="20% - Accent6 3 2 3" xfId="10271"/>
    <cellStyle name="20% - Accent6 3 2 3 10" xfId="10272"/>
    <cellStyle name="20% - Accent6 3 2 3 2" xfId="10273"/>
    <cellStyle name="20% - Accent6 3 2 3 2 2" xfId="10274"/>
    <cellStyle name="20% - Accent6 3 2 3 2 2 2" xfId="10275"/>
    <cellStyle name="20% - Accent6 3 2 3 2 2 2 2" xfId="10276"/>
    <cellStyle name="20% - Accent6 3 2 3 2 2 2 3" xfId="10277"/>
    <cellStyle name="20% - Accent6 3 2 3 2 2 3" xfId="10278"/>
    <cellStyle name="20% - Accent6 3 2 3 2 2 4" xfId="10279"/>
    <cellStyle name="20% - Accent6 3 2 3 2 2 5" xfId="10280"/>
    <cellStyle name="20% - Accent6 3 2 3 2 2 6" xfId="10281"/>
    <cellStyle name="20% - Accent6 3 2 3 2 3" xfId="10282"/>
    <cellStyle name="20% - Accent6 3 2 3 2 3 2" xfId="10283"/>
    <cellStyle name="20% - Accent6 3 2 3 2 3 2 2" xfId="10284"/>
    <cellStyle name="20% - Accent6 3 2 3 2 3 2 3" xfId="10285"/>
    <cellStyle name="20% - Accent6 3 2 3 2 3 3" xfId="10286"/>
    <cellStyle name="20% - Accent6 3 2 3 2 3 4" xfId="10287"/>
    <cellStyle name="20% - Accent6 3 2 3 2 3 5" xfId="10288"/>
    <cellStyle name="20% - Accent6 3 2 3 2 3 6" xfId="10289"/>
    <cellStyle name="20% - Accent6 3 2 3 2 4" xfId="10290"/>
    <cellStyle name="20% - Accent6 3 2 3 2 4 2" xfId="10291"/>
    <cellStyle name="20% - Accent6 3 2 3 2 4 3" xfId="10292"/>
    <cellStyle name="20% - Accent6 3 2 3 2 5" xfId="10293"/>
    <cellStyle name="20% - Accent6 3 2 3 2 6" xfId="10294"/>
    <cellStyle name="20% - Accent6 3 2 3 2 7" xfId="10295"/>
    <cellStyle name="20% - Accent6 3 2 3 2 8" xfId="10296"/>
    <cellStyle name="20% - Accent6 3 2 3 3" xfId="10297"/>
    <cellStyle name="20% - Accent6 3 2 3 3 2" xfId="10298"/>
    <cellStyle name="20% - Accent6 3 2 3 3 2 2" xfId="10299"/>
    <cellStyle name="20% - Accent6 3 2 3 3 2 2 2" xfId="10300"/>
    <cellStyle name="20% - Accent6 3 2 3 3 2 2 3" xfId="10301"/>
    <cellStyle name="20% - Accent6 3 2 3 3 2 3" xfId="10302"/>
    <cellStyle name="20% - Accent6 3 2 3 3 2 4" xfId="10303"/>
    <cellStyle name="20% - Accent6 3 2 3 3 2 5" xfId="10304"/>
    <cellStyle name="20% - Accent6 3 2 3 3 2 6" xfId="10305"/>
    <cellStyle name="20% - Accent6 3 2 3 3 3" xfId="10306"/>
    <cellStyle name="20% - Accent6 3 2 3 3 3 2" xfId="10307"/>
    <cellStyle name="20% - Accent6 3 2 3 3 3 3" xfId="10308"/>
    <cellStyle name="20% - Accent6 3 2 3 3 4" xfId="10309"/>
    <cellStyle name="20% - Accent6 3 2 3 3 5" xfId="10310"/>
    <cellStyle name="20% - Accent6 3 2 3 3 6" xfId="10311"/>
    <cellStyle name="20% - Accent6 3 2 3 3 7" xfId="10312"/>
    <cellStyle name="20% - Accent6 3 2 3 4" xfId="10313"/>
    <cellStyle name="20% - Accent6 3 2 3 4 2" xfId="10314"/>
    <cellStyle name="20% - Accent6 3 2 3 4 2 2" xfId="10315"/>
    <cellStyle name="20% - Accent6 3 2 3 4 2 3" xfId="10316"/>
    <cellStyle name="20% - Accent6 3 2 3 4 3" xfId="10317"/>
    <cellStyle name="20% - Accent6 3 2 3 4 4" xfId="10318"/>
    <cellStyle name="20% - Accent6 3 2 3 4 5" xfId="10319"/>
    <cellStyle name="20% - Accent6 3 2 3 4 6" xfId="10320"/>
    <cellStyle name="20% - Accent6 3 2 3 5" xfId="10321"/>
    <cellStyle name="20% - Accent6 3 2 3 5 2" xfId="10322"/>
    <cellStyle name="20% - Accent6 3 2 3 5 2 2" xfId="10323"/>
    <cellStyle name="20% - Accent6 3 2 3 5 2 3" xfId="10324"/>
    <cellStyle name="20% - Accent6 3 2 3 5 3" xfId="10325"/>
    <cellStyle name="20% - Accent6 3 2 3 5 4" xfId="10326"/>
    <cellStyle name="20% - Accent6 3 2 3 5 5" xfId="10327"/>
    <cellStyle name="20% - Accent6 3 2 3 5 6" xfId="10328"/>
    <cellStyle name="20% - Accent6 3 2 3 6" xfId="10329"/>
    <cellStyle name="20% - Accent6 3 2 3 6 2" xfId="10330"/>
    <cellStyle name="20% - Accent6 3 2 3 6 3" xfId="10331"/>
    <cellStyle name="20% - Accent6 3 2 3 7" xfId="10332"/>
    <cellStyle name="20% - Accent6 3 2 3 8" xfId="10333"/>
    <cellStyle name="20% - Accent6 3 2 3 9" xfId="10334"/>
    <cellStyle name="20% - Accent6 3 2 4" xfId="10335"/>
    <cellStyle name="20% - Accent6 3 2 4 2" xfId="10336"/>
    <cellStyle name="20% - Accent6 3 2 4 2 2" xfId="10337"/>
    <cellStyle name="20% - Accent6 3 2 4 2 2 2" xfId="10338"/>
    <cellStyle name="20% - Accent6 3 2 4 2 2 2 2" xfId="10339"/>
    <cellStyle name="20% - Accent6 3 2 4 2 2 2 3" xfId="10340"/>
    <cellStyle name="20% - Accent6 3 2 4 2 2 3" xfId="10341"/>
    <cellStyle name="20% - Accent6 3 2 4 2 2 4" xfId="10342"/>
    <cellStyle name="20% - Accent6 3 2 4 2 2 5" xfId="10343"/>
    <cellStyle name="20% - Accent6 3 2 4 2 2 6" xfId="10344"/>
    <cellStyle name="20% - Accent6 3 2 4 2 3" xfId="10345"/>
    <cellStyle name="20% - Accent6 3 2 4 2 3 2" xfId="10346"/>
    <cellStyle name="20% - Accent6 3 2 4 2 3 3" xfId="10347"/>
    <cellStyle name="20% - Accent6 3 2 4 2 4" xfId="10348"/>
    <cellStyle name="20% - Accent6 3 2 4 2 5" xfId="10349"/>
    <cellStyle name="20% - Accent6 3 2 4 2 6" xfId="10350"/>
    <cellStyle name="20% - Accent6 3 2 4 2 7" xfId="10351"/>
    <cellStyle name="20% - Accent6 3 2 4 3" xfId="10352"/>
    <cellStyle name="20% - Accent6 3 2 4 3 2" xfId="10353"/>
    <cellStyle name="20% - Accent6 3 2 4 3 2 2" xfId="10354"/>
    <cellStyle name="20% - Accent6 3 2 4 3 2 3" xfId="10355"/>
    <cellStyle name="20% - Accent6 3 2 4 3 3" xfId="10356"/>
    <cellStyle name="20% - Accent6 3 2 4 3 4" xfId="10357"/>
    <cellStyle name="20% - Accent6 3 2 4 3 5" xfId="10358"/>
    <cellStyle name="20% - Accent6 3 2 4 3 6" xfId="10359"/>
    <cellStyle name="20% - Accent6 3 2 4 4" xfId="10360"/>
    <cellStyle name="20% - Accent6 3 2 4 4 2" xfId="10361"/>
    <cellStyle name="20% - Accent6 3 2 4 4 2 2" xfId="10362"/>
    <cellStyle name="20% - Accent6 3 2 4 4 2 3" xfId="10363"/>
    <cellStyle name="20% - Accent6 3 2 4 4 3" xfId="10364"/>
    <cellStyle name="20% - Accent6 3 2 4 4 4" xfId="10365"/>
    <cellStyle name="20% - Accent6 3 2 4 4 5" xfId="10366"/>
    <cellStyle name="20% - Accent6 3 2 4 4 6" xfId="10367"/>
    <cellStyle name="20% - Accent6 3 2 4 5" xfId="10368"/>
    <cellStyle name="20% - Accent6 3 2 4 5 2" xfId="10369"/>
    <cellStyle name="20% - Accent6 3 2 4 5 3" xfId="10370"/>
    <cellStyle name="20% - Accent6 3 2 4 6" xfId="10371"/>
    <cellStyle name="20% - Accent6 3 2 4 7" xfId="10372"/>
    <cellStyle name="20% - Accent6 3 2 4 8" xfId="10373"/>
    <cellStyle name="20% - Accent6 3 2 4 9" xfId="10374"/>
    <cellStyle name="20% - Accent6 3 2 5" xfId="10375"/>
    <cellStyle name="20% - Accent6 3 2 5 2" xfId="10376"/>
    <cellStyle name="20% - Accent6 3 2 5 2 2" xfId="10377"/>
    <cellStyle name="20% - Accent6 3 2 5 2 2 2" xfId="10378"/>
    <cellStyle name="20% - Accent6 3 2 5 2 2 3" xfId="10379"/>
    <cellStyle name="20% - Accent6 3 2 5 2 3" xfId="10380"/>
    <cellStyle name="20% - Accent6 3 2 5 2 4" xfId="10381"/>
    <cellStyle name="20% - Accent6 3 2 5 2 5" xfId="10382"/>
    <cellStyle name="20% - Accent6 3 2 5 2 6" xfId="10383"/>
    <cellStyle name="20% - Accent6 3 2 5 3" xfId="10384"/>
    <cellStyle name="20% - Accent6 3 2 5 3 2" xfId="10385"/>
    <cellStyle name="20% - Accent6 3 2 5 3 3" xfId="10386"/>
    <cellStyle name="20% - Accent6 3 2 5 4" xfId="10387"/>
    <cellStyle name="20% - Accent6 3 2 5 5" xfId="10388"/>
    <cellStyle name="20% - Accent6 3 2 5 6" xfId="10389"/>
    <cellStyle name="20% - Accent6 3 2 5 7" xfId="10390"/>
    <cellStyle name="20% - Accent6 3 2 6" xfId="10391"/>
    <cellStyle name="20% - Accent6 3 2 6 2" xfId="10392"/>
    <cellStyle name="20% - Accent6 3 2 6 2 2" xfId="10393"/>
    <cellStyle name="20% - Accent6 3 2 6 2 3" xfId="10394"/>
    <cellStyle name="20% - Accent6 3 2 6 3" xfId="10395"/>
    <cellStyle name="20% - Accent6 3 2 6 4" xfId="10396"/>
    <cellStyle name="20% - Accent6 3 2 6 5" xfId="10397"/>
    <cellStyle name="20% - Accent6 3 2 6 6" xfId="10398"/>
    <cellStyle name="20% - Accent6 3 2 7" xfId="10399"/>
    <cellStyle name="20% - Accent6 3 2 7 2" xfId="10400"/>
    <cellStyle name="20% - Accent6 3 2 7 2 2" xfId="10401"/>
    <cellStyle name="20% - Accent6 3 2 7 2 3" xfId="10402"/>
    <cellStyle name="20% - Accent6 3 2 7 3" xfId="10403"/>
    <cellStyle name="20% - Accent6 3 2 7 4" xfId="10404"/>
    <cellStyle name="20% - Accent6 3 2 7 5" xfId="10405"/>
    <cellStyle name="20% - Accent6 3 2 7 6" xfId="10406"/>
    <cellStyle name="20% - Accent6 3 2 8" xfId="10407"/>
    <cellStyle name="20% - Accent6 3 2 8 2" xfId="10408"/>
    <cellStyle name="20% - Accent6 3 2 8 2 2" xfId="10409"/>
    <cellStyle name="20% - Accent6 3 2 8 2 3" xfId="10410"/>
    <cellStyle name="20% - Accent6 3 2 8 3" xfId="10411"/>
    <cellStyle name="20% - Accent6 3 2 8 4" xfId="10412"/>
    <cellStyle name="20% - Accent6 3 2 8 5" xfId="10413"/>
    <cellStyle name="20% - Accent6 3 2 8 6" xfId="10414"/>
    <cellStyle name="20% - Accent6 3 2 9" xfId="10415"/>
    <cellStyle name="20% - Accent6 3 2 9 2" xfId="10416"/>
    <cellStyle name="20% - Accent6 3 2 9 2 2" xfId="10417"/>
    <cellStyle name="20% - Accent6 3 2 9 2 3" xfId="10418"/>
    <cellStyle name="20% - Accent6 3 2 9 3" xfId="10419"/>
    <cellStyle name="20% - Accent6 3 2 9 4" xfId="10420"/>
    <cellStyle name="20% - Accent6 3 2 9 5" xfId="10421"/>
    <cellStyle name="20% - Accent6 3 2 9 6" xfId="10422"/>
    <cellStyle name="20% - Accent6 3 3" xfId="10423"/>
    <cellStyle name="20% - Accent6 3 3 10" xfId="10424"/>
    <cellStyle name="20% - Accent6 3 3 10 2" xfId="10425"/>
    <cellStyle name="20% - Accent6 3 3 10 3" xfId="10426"/>
    <cellStyle name="20% - Accent6 3 3 11" xfId="10427"/>
    <cellStyle name="20% - Accent6 3 3 12" xfId="10428"/>
    <cellStyle name="20% - Accent6 3 3 13" xfId="10429"/>
    <cellStyle name="20% - Accent6 3 3 14" xfId="10430"/>
    <cellStyle name="20% - Accent6 3 3 2" xfId="10431"/>
    <cellStyle name="20% - Accent6 3 3 2 10" xfId="10432"/>
    <cellStyle name="20% - Accent6 3 3 2 11" xfId="10433"/>
    <cellStyle name="20% - Accent6 3 3 2 12" xfId="10434"/>
    <cellStyle name="20% - Accent6 3 3 2 13" xfId="10435"/>
    <cellStyle name="20% - Accent6 3 3 2 2" xfId="10436"/>
    <cellStyle name="20% - Accent6 3 3 2 2 10" xfId="10437"/>
    <cellStyle name="20% - Accent6 3 3 2 2 2" xfId="10438"/>
    <cellStyle name="20% - Accent6 3 3 2 2 2 2" xfId="10439"/>
    <cellStyle name="20% - Accent6 3 3 2 2 2 2 2" xfId="10440"/>
    <cellStyle name="20% - Accent6 3 3 2 2 2 2 2 2" xfId="10441"/>
    <cellStyle name="20% - Accent6 3 3 2 2 2 2 2 3" xfId="10442"/>
    <cellStyle name="20% - Accent6 3 3 2 2 2 2 3" xfId="10443"/>
    <cellStyle name="20% - Accent6 3 3 2 2 2 2 4" xfId="10444"/>
    <cellStyle name="20% - Accent6 3 3 2 2 2 2 5" xfId="10445"/>
    <cellStyle name="20% - Accent6 3 3 2 2 2 2 6" xfId="10446"/>
    <cellStyle name="20% - Accent6 3 3 2 2 2 3" xfId="10447"/>
    <cellStyle name="20% - Accent6 3 3 2 2 2 3 2" xfId="10448"/>
    <cellStyle name="20% - Accent6 3 3 2 2 2 3 2 2" xfId="10449"/>
    <cellStyle name="20% - Accent6 3 3 2 2 2 3 2 3" xfId="10450"/>
    <cellStyle name="20% - Accent6 3 3 2 2 2 3 3" xfId="10451"/>
    <cellStyle name="20% - Accent6 3 3 2 2 2 3 4" xfId="10452"/>
    <cellStyle name="20% - Accent6 3 3 2 2 2 3 5" xfId="10453"/>
    <cellStyle name="20% - Accent6 3 3 2 2 2 3 6" xfId="10454"/>
    <cellStyle name="20% - Accent6 3 3 2 2 2 4" xfId="10455"/>
    <cellStyle name="20% - Accent6 3 3 2 2 2 4 2" xfId="10456"/>
    <cellStyle name="20% - Accent6 3 3 2 2 2 4 3" xfId="10457"/>
    <cellStyle name="20% - Accent6 3 3 2 2 2 5" xfId="10458"/>
    <cellStyle name="20% - Accent6 3 3 2 2 2 6" xfId="10459"/>
    <cellStyle name="20% - Accent6 3 3 2 2 2 7" xfId="10460"/>
    <cellStyle name="20% - Accent6 3 3 2 2 2 8" xfId="10461"/>
    <cellStyle name="20% - Accent6 3 3 2 2 3" xfId="10462"/>
    <cellStyle name="20% - Accent6 3 3 2 2 3 2" xfId="10463"/>
    <cellStyle name="20% - Accent6 3 3 2 2 3 2 2" xfId="10464"/>
    <cellStyle name="20% - Accent6 3 3 2 2 3 2 2 2" xfId="10465"/>
    <cellStyle name="20% - Accent6 3 3 2 2 3 2 2 3" xfId="10466"/>
    <cellStyle name="20% - Accent6 3 3 2 2 3 2 3" xfId="10467"/>
    <cellStyle name="20% - Accent6 3 3 2 2 3 2 4" xfId="10468"/>
    <cellStyle name="20% - Accent6 3 3 2 2 3 2 5" xfId="10469"/>
    <cellStyle name="20% - Accent6 3 3 2 2 3 2 6" xfId="10470"/>
    <cellStyle name="20% - Accent6 3 3 2 2 3 3" xfId="10471"/>
    <cellStyle name="20% - Accent6 3 3 2 2 3 3 2" xfId="10472"/>
    <cellStyle name="20% - Accent6 3 3 2 2 3 3 3" xfId="10473"/>
    <cellStyle name="20% - Accent6 3 3 2 2 3 4" xfId="10474"/>
    <cellStyle name="20% - Accent6 3 3 2 2 3 5" xfId="10475"/>
    <cellStyle name="20% - Accent6 3 3 2 2 3 6" xfId="10476"/>
    <cellStyle name="20% - Accent6 3 3 2 2 3 7" xfId="10477"/>
    <cellStyle name="20% - Accent6 3 3 2 2 4" xfId="10478"/>
    <cellStyle name="20% - Accent6 3 3 2 2 4 2" xfId="10479"/>
    <cellStyle name="20% - Accent6 3 3 2 2 4 2 2" xfId="10480"/>
    <cellStyle name="20% - Accent6 3 3 2 2 4 2 3" xfId="10481"/>
    <cellStyle name="20% - Accent6 3 3 2 2 4 3" xfId="10482"/>
    <cellStyle name="20% - Accent6 3 3 2 2 4 4" xfId="10483"/>
    <cellStyle name="20% - Accent6 3 3 2 2 4 5" xfId="10484"/>
    <cellStyle name="20% - Accent6 3 3 2 2 4 6" xfId="10485"/>
    <cellStyle name="20% - Accent6 3 3 2 2 5" xfId="10486"/>
    <cellStyle name="20% - Accent6 3 3 2 2 5 2" xfId="10487"/>
    <cellStyle name="20% - Accent6 3 3 2 2 5 2 2" xfId="10488"/>
    <cellStyle name="20% - Accent6 3 3 2 2 5 2 3" xfId="10489"/>
    <cellStyle name="20% - Accent6 3 3 2 2 5 3" xfId="10490"/>
    <cellStyle name="20% - Accent6 3 3 2 2 5 4" xfId="10491"/>
    <cellStyle name="20% - Accent6 3 3 2 2 5 5" xfId="10492"/>
    <cellStyle name="20% - Accent6 3 3 2 2 5 6" xfId="10493"/>
    <cellStyle name="20% - Accent6 3 3 2 2 6" xfId="10494"/>
    <cellStyle name="20% - Accent6 3 3 2 2 6 2" xfId="10495"/>
    <cellStyle name="20% - Accent6 3 3 2 2 6 3" xfId="10496"/>
    <cellStyle name="20% - Accent6 3 3 2 2 7" xfId="10497"/>
    <cellStyle name="20% - Accent6 3 3 2 2 8" xfId="10498"/>
    <cellStyle name="20% - Accent6 3 3 2 2 9" xfId="10499"/>
    <cellStyle name="20% - Accent6 3 3 2 3" xfId="10500"/>
    <cellStyle name="20% - Accent6 3 3 2 3 2" xfId="10501"/>
    <cellStyle name="20% - Accent6 3 3 2 3 2 2" xfId="10502"/>
    <cellStyle name="20% - Accent6 3 3 2 3 2 2 2" xfId="10503"/>
    <cellStyle name="20% - Accent6 3 3 2 3 2 2 2 2" xfId="10504"/>
    <cellStyle name="20% - Accent6 3 3 2 3 2 2 2 3" xfId="10505"/>
    <cellStyle name="20% - Accent6 3 3 2 3 2 2 3" xfId="10506"/>
    <cellStyle name="20% - Accent6 3 3 2 3 2 2 4" xfId="10507"/>
    <cellStyle name="20% - Accent6 3 3 2 3 2 2 5" xfId="10508"/>
    <cellStyle name="20% - Accent6 3 3 2 3 2 2 6" xfId="10509"/>
    <cellStyle name="20% - Accent6 3 3 2 3 2 3" xfId="10510"/>
    <cellStyle name="20% - Accent6 3 3 2 3 2 3 2" xfId="10511"/>
    <cellStyle name="20% - Accent6 3 3 2 3 2 3 3" xfId="10512"/>
    <cellStyle name="20% - Accent6 3 3 2 3 2 4" xfId="10513"/>
    <cellStyle name="20% - Accent6 3 3 2 3 2 5" xfId="10514"/>
    <cellStyle name="20% - Accent6 3 3 2 3 2 6" xfId="10515"/>
    <cellStyle name="20% - Accent6 3 3 2 3 2 7" xfId="10516"/>
    <cellStyle name="20% - Accent6 3 3 2 3 3" xfId="10517"/>
    <cellStyle name="20% - Accent6 3 3 2 3 3 2" xfId="10518"/>
    <cellStyle name="20% - Accent6 3 3 2 3 3 2 2" xfId="10519"/>
    <cellStyle name="20% - Accent6 3 3 2 3 3 2 3" xfId="10520"/>
    <cellStyle name="20% - Accent6 3 3 2 3 3 3" xfId="10521"/>
    <cellStyle name="20% - Accent6 3 3 2 3 3 4" xfId="10522"/>
    <cellStyle name="20% - Accent6 3 3 2 3 3 5" xfId="10523"/>
    <cellStyle name="20% - Accent6 3 3 2 3 3 6" xfId="10524"/>
    <cellStyle name="20% - Accent6 3 3 2 3 4" xfId="10525"/>
    <cellStyle name="20% - Accent6 3 3 2 3 4 2" xfId="10526"/>
    <cellStyle name="20% - Accent6 3 3 2 3 4 2 2" xfId="10527"/>
    <cellStyle name="20% - Accent6 3 3 2 3 4 2 3" xfId="10528"/>
    <cellStyle name="20% - Accent6 3 3 2 3 4 3" xfId="10529"/>
    <cellStyle name="20% - Accent6 3 3 2 3 4 4" xfId="10530"/>
    <cellStyle name="20% - Accent6 3 3 2 3 4 5" xfId="10531"/>
    <cellStyle name="20% - Accent6 3 3 2 3 4 6" xfId="10532"/>
    <cellStyle name="20% - Accent6 3 3 2 3 5" xfId="10533"/>
    <cellStyle name="20% - Accent6 3 3 2 3 5 2" xfId="10534"/>
    <cellStyle name="20% - Accent6 3 3 2 3 5 3" xfId="10535"/>
    <cellStyle name="20% - Accent6 3 3 2 3 6" xfId="10536"/>
    <cellStyle name="20% - Accent6 3 3 2 3 7" xfId="10537"/>
    <cellStyle name="20% - Accent6 3 3 2 3 8" xfId="10538"/>
    <cellStyle name="20% - Accent6 3 3 2 3 9" xfId="10539"/>
    <cellStyle name="20% - Accent6 3 3 2 4" xfId="10540"/>
    <cellStyle name="20% - Accent6 3 3 2 4 2" xfId="10541"/>
    <cellStyle name="20% - Accent6 3 3 2 4 2 2" xfId="10542"/>
    <cellStyle name="20% - Accent6 3 3 2 4 2 2 2" xfId="10543"/>
    <cellStyle name="20% - Accent6 3 3 2 4 2 2 3" xfId="10544"/>
    <cellStyle name="20% - Accent6 3 3 2 4 2 3" xfId="10545"/>
    <cellStyle name="20% - Accent6 3 3 2 4 2 4" xfId="10546"/>
    <cellStyle name="20% - Accent6 3 3 2 4 2 5" xfId="10547"/>
    <cellStyle name="20% - Accent6 3 3 2 4 2 6" xfId="10548"/>
    <cellStyle name="20% - Accent6 3 3 2 4 3" xfId="10549"/>
    <cellStyle name="20% - Accent6 3 3 2 4 3 2" xfId="10550"/>
    <cellStyle name="20% - Accent6 3 3 2 4 3 3" xfId="10551"/>
    <cellStyle name="20% - Accent6 3 3 2 4 4" xfId="10552"/>
    <cellStyle name="20% - Accent6 3 3 2 4 5" xfId="10553"/>
    <cellStyle name="20% - Accent6 3 3 2 4 6" xfId="10554"/>
    <cellStyle name="20% - Accent6 3 3 2 4 7" xfId="10555"/>
    <cellStyle name="20% - Accent6 3 3 2 5" xfId="10556"/>
    <cellStyle name="20% - Accent6 3 3 2 5 2" xfId="10557"/>
    <cellStyle name="20% - Accent6 3 3 2 5 2 2" xfId="10558"/>
    <cellStyle name="20% - Accent6 3 3 2 5 2 3" xfId="10559"/>
    <cellStyle name="20% - Accent6 3 3 2 5 3" xfId="10560"/>
    <cellStyle name="20% - Accent6 3 3 2 5 4" xfId="10561"/>
    <cellStyle name="20% - Accent6 3 3 2 5 5" xfId="10562"/>
    <cellStyle name="20% - Accent6 3 3 2 5 6" xfId="10563"/>
    <cellStyle name="20% - Accent6 3 3 2 6" xfId="10564"/>
    <cellStyle name="20% - Accent6 3 3 2 6 2" xfId="10565"/>
    <cellStyle name="20% - Accent6 3 3 2 6 2 2" xfId="10566"/>
    <cellStyle name="20% - Accent6 3 3 2 6 2 3" xfId="10567"/>
    <cellStyle name="20% - Accent6 3 3 2 6 3" xfId="10568"/>
    <cellStyle name="20% - Accent6 3 3 2 6 4" xfId="10569"/>
    <cellStyle name="20% - Accent6 3 3 2 6 5" xfId="10570"/>
    <cellStyle name="20% - Accent6 3 3 2 6 6" xfId="10571"/>
    <cellStyle name="20% - Accent6 3 3 2 7" xfId="10572"/>
    <cellStyle name="20% - Accent6 3 3 2 7 2" xfId="10573"/>
    <cellStyle name="20% - Accent6 3 3 2 7 2 2" xfId="10574"/>
    <cellStyle name="20% - Accent6 3 3 2 7 2 3" xfId="10575"/>
    <cellStyle name="20% - Accent6 3 3 2 7 3" xfId="10576"/>
    <cellStyle name="20% - Accent6 3 3 2 7 4" xfId="10577"/>
    <cellStyle name="20% - Accent6 3 3 2 7 5" xfId="10578"/>
    <cellStyle name="20% - Accent6 3 3 2 7 6" xfId="10579"/>
    <cellStyle name="20% - Accent6 3 3 2 8" xfId="10580"/>
    <cellStyle name="20% - Accent6 3 3 2 8 2" xfId="10581"/>
    <cellStyle name="20% - Accent6 3 3 2 8 2 2" xfId="10582"/>
    <cellStyle name="20% - Accent6 3 3 2 8 2 3" xfId="10583"/>
    <cellStyle name="20% - Accent6 3 3 2 8 3" xfId="10584"/>
    <cellStyle name="20% - Accent6 3 3 2 8 4" xfId="10585"/>
    <cellStyle name="20% - Accent6 3 3 2 8 5" xfId="10586"/>
    <cellStyle name="20% - Accent6 3 3 2 8 6" xfId="10587"/>
    <cellStyle name="20% - Accent6 3 3 2 9" xfId="10588"/>
    <cellStyle name="20% - Accent6 3 3 2 9 2" xfId="10589"/>
    <cellStyle name="20% - Accent6 3 3 2 9 3" xfId="10590"/>
    <cellStyle name="20% - Accent6 3 3 3" xfId="10591"/>
    <cellStyle name="20% - Accent6 3 3 3 10" xfId="10592"/>
    <cellStyle name="20% - Accent6 3 3 3 2" xfId="10593"/>
    <cellStyle name="20% - Accent6 3 3 3 2 2" xfId="10594"/>
    <cellStyle name="20% - Accent6 3 3 3 2 2 2" xfId="10595"/>
    <cellStyle name="20% - Accent6 3 3 3 2 2 2 2" xfId="10596"/>
    <cellStyle name="20% - Accent6 3 3 3 2 2 2 3" xfId="10597"/>
    <cellStyle name="20% - Accent6 3 3 3 2 2 3" xfId="10598"/>
    <cellStyle name="20% - Accent6 3 3 3 2 2 4" xfId="10599"/>
    <cellStyle name="20% - Accent6 3 3 3 2 2 5" xfId="10600"/>
    <cellStyle name="20% - Accent6 3 3 3 2 2 6" xfId="10601"/>
    <cellStyle name="20% - Accent6 3 3 3 2 3" xfId="10602"/>
    <cellStyle name="20% - Accent6 3 3 3 2 3 2" xfId="10603"/>
    <cellStyle name="20% - Accent6 3 3 3 2 3 2 2" xfId="10604"/>
    <cellStyle name="20% - Accent6 3 3 3 2 3 2 3" xfId="10605"/>
    <cellStyle name="20% - Accent6 3 3 3 2 3 3" xfId="10606"/>
    <cellStyle name="20% - Accent6 3 3 3 2 3 4" xfId="10607"/>
    <cellStyle name="20% - Accent6 3 3 3 2 3 5" xfId="10608"/>
    <cellStyle name="20% - Accent6 3 3 3 2 3 6" xfId="10609"/>
    <cellStyle name="20% - Accent6 3 3 3 2 4" xfId="10610"/>
    <cellStyle name="20% - Accent6 3 3 3 2 4 2" xfId="10611"/>
    <cellStyle name="20% - Accent6 3 3 3 2 4 3" xfId="10612"/>
    <cellStyle name="20% - Accent6 3 3 3 2 5" xfId="10613"/>
    <cellStyle name="20% - Accent6 3 3 3 2 6" xfId="10614"/>
    <cellStyle name="20% - Accent6 3 3 3 2 7" xfId="10615"/>
    <cellStyle name="20% - Accent6 3 3 3 2 8" xfId="10616"/>
    <cellStyle name="20% - Accent6 3 3 3 3" xfId="10617"/>
    <cellStyle name="20% - Accent6 3 3 3 3 2" xfId="10618"/>
    <cellStyle name="20% - Accent6 3 3 3 3 2 2" xfId="10619"/>
    <cellStyle name="20% - Accent6 3 3 3 3 2 2 2" xfId="10620"/>
    <cellStyle name="20% - Accent6 3 3 3 3 2 2 3" xfId="10621"/>
    <cellStyle name="20% - Accent6 3 3 3 3 2 3" xfId="10622"/>
    <cellStyle name="20% - Accent6 3 3 3 3 2 4" xfId="10623"/>
    <cellStyle name="20% - Accent6 3 3 3 3 2 5" xfId="10624"/>
    <cellStyle name="20% - Accent6 3 3 3 3 2 6" xfId="10625"/>
    <cellStyle name="20% - Accent6 3 3 3 3 3" xfId="10626"/>
    <cellStyle name="20% - Accent6 3 3 3 3 3 2" xfId="10627"/>
    <cellStyle name="20% - Accent6 3 3 3 3 3 3" xfId="10628"/>
    <cellStyle name="20% - Accent6 3 3 3 3 4" xfId="10629"/>
    <cellStyle name="20% - Accent6 3 3 3 3 5" xfId="10630"/>
    <cellStyle name="20% - Accent6 3 3 3 3 6" xfId="10631"/>
    <cellStyle name="20% - Accent6 3 3 3 3 7" xfId="10632"/>
    <cellStyle name="20% - Accent6 3 3 3 4" xfId="10633"/>
    <cellStyle name="20% - Accent6 3 3 3 4 2" xfId="10634"/>
    <cellStyle name="20% - Accent6 3 3 3 4 2 2" xfId="10635"/>
    <cellStyle name="20% - Accent6 3 3 3 4 2 3" xfId="10636"/>
    <cellStyle name="20% - Accent6 3 3 3 4 3" xfId="10637"/>
    <cellStyle name="20% - Accent6 3 3 3 4 4" xfId="10638"/>
    <cellStyle name="20% - Accent6 3 3 3 4 5" xfId="10639"/>
    <cellStyle name="20% - Accent6 3 3 3 4 6" xfId="10640"/>
    <cellStyle name="20% - Accent6 3 3 3 5" xfId="10641"/>
    <cellStyle name="20% - Accent6 3 3 3 5 2" xfId="10642"/>
    <cellStyle name="20% - Accent6 3 3 3 5 2 2" xfId="10643"/>
    <cellStyle name="20% - Accent6 3 3 3 5 2 3" xfId="10644"/>
    <cellStyle name="20% - Accent6 3 3 3 5 3" xfId="10645"/>
    <cellStyle name="20% - Accent6 3 3 3 5 4" xfId="10646"/>
    <cellStyle name="20% - Accent6 3 3 3 5 5" xfId="10647"/>
    <cellStyle name="20% - Accent6 3 3 3 5 6" xfId="10648"/>
    <cellStyle name="20% - Accent6 3 3 3 6" xfId="10649"/>
    <cellStyle name="20% - Accent6 3 3 3 6 2" xfId="10650"/>
    <cellStyle name="20% - Accent6 3 3 3 6 3" xfId="10651"/>
    <cellStyle name="20% - Accent6 3 3 3 7" xfId="10652"/>
    <cellStyle name="20% - Accent6 3 3 3 8" xfId="10653"/>
    <cellStyle name="20% - Accent6 3 3 3 9" xfId="10654"/>
    <cellStyle name="20% - Accent6 3 3 4" xfId="10655"/>
    <cellStyle name="20% - Accent6 3 3 4 2" xfId="10656"/>
    <cellStyle name="20% - Accent6 3 3 4 2 2" xfId="10657"/>
    <cellStyle name="20% - Accent6 3 3 4 2 2 2" xfId="10658"/>
    <cellStyle name="20% - Accent6 3 3 4 2 2 2 2" xfId="10659"/>
    <cellStyle name="20% - Accent6 3 3 4 2 2 2 3" xfId="10660"/>
    <cellStyle name="20% - Accent6 3 3 4 2 2 3" xfId="10661"/>
    <cellStyle name="20% - Accent6 3 3 4 2 2 4" xfId="10662"/>
    <cellStyle name="20% - Accent6 3 3 4 2 2 5" xfId="10663"/>
    <cellStyle name="20% - Accent6 3 3 4 2 2 6" xfId="10664"/>
    <cellStyle name="20% - Accent6 3 3 4 2 3" xfId="10665"/>
    <cellStyle name="20% - Accent6 3 3 4 2 3 2" xfId="10666"/>
    <cellStyle name="20% - Accent6 3 3 4 2 3 3" xfId="10667"/>
    <cellStyle name="20% - Accent6 3 3 4 2 4" xfId="10668"/>
    <cellStyle name="20% - Accent6 3 3 4 2 5" xfId="10669"/>
    <cellStyle name="20% - Accent6 3 3 4 2 6" xfId="10670"/>
    <cellStyle name="20% - Accent6 3 3 4 2 7" xfId="10671"/>
    <cellStyle name="20% - Accent6 3 3 4 3" xfId="10672"/>
    <cellStyle name="20% - Accent6 3 3 4 3 2" xfId="10673"/>
    <cellStyle name="20% - Accent6 3 3 4 3 2 2" xfId="10674"/>
    <cellStyle name="20% - Accent6 3 3 4 3 2 3" xfId="10675"/>
    <cellStyle name="20% - Accent6 3 3 4 3 3" xfId="10676"/>
    <cellStyle name="20% - Accent6 3 3 4 3 4" xfId="10677"/>
    <cellStyle name="20% - Accent6 3 3 4 3 5" xfId="10678"/>
    <cellStyle name="20% - Accent6 3 3 4 3 6" xfId="10679"/>
    <cellStyle name="20% - Accent6 3 3 4 4" xfId="10680"/>
    <cellStyle name="20% - Accent6 3 3 4 4 2" xfId="10681"/>
    <cellStyle name="20% - Accent6 3 3 4 4 2 2" xfId="10682"/>
    <cellStyle name="20% - Accent6 3 3 4 4 2 3" xfId="10683"/>
    <cellStyle name="20% - Accent6 3 3 4 4 3" xfId="10684"/>
    <cellStyle name="20% - Accent6 3 3 4 4 4" xfId="10685"/>
    <cellStyle name="20% - Accent6 3 3 4 4 5" xfId="10686"/>
    <cellStyle name="20% - Accent6 3 3 4 4 6" xfId="10687"/>
    <cellStyle name="20% - Accent6 3 3 4 5" xfId="10688"/>
    <cellStyle name="20% - Accent6 3 3 4 5 2" xfId="10689"/>
    <cellStyle name="20% - Accent6 3 3 4 5 3" xfId="10690"/>
    <cellStyle name="20% - Accent6 3 3 4 6" xfId="10691"/>
    <cellStyle name="20% - Accent6 3 3 4 7" xfId="10692"/>
    <cellStyle name="20% - Accent6 3 3 4 8" xfId="10693"/>
    <cellStyle name="20% - Accent6 3 3 4 9" xfId="10694"/>
    <cellStyle name="20% - Accent6 3 3 5" xfId="10695"/>
    <cellStyle name="20% - Accent6 3 3 5 2" xfId="10696"/>
    <cellStyle name="20% - Accent6 3 3 5 2 2" xfId="10697"/>
    <cellStyle name="20% - Accent6 3 3 5 2 2 2" xfId="10698"/>
    <cellStyle name="20% - Accent6 3 3 5 2 2 3" xfId="10699"/>
    <cellStyle name="20% - Accent6 3 3 5 2 3" xfId="10700"/>
    <cellStyle name="20% - Accent6 3 3 5 2 4" xfId="10701"/>
    <cellStyle name="20% - Accent6 3 3 5 2 5" xfId="10702"/>
    <cellStyle name="20% - Accent6 3 3 5 2 6" xfId="10703"/>
    <cellStyle name="20% - Accent6 3 3 5 3" xfId="10704"/>
    <cellStyle name="20% - Accent6 3 3 5 3 2" xfId="10705"/>
    <cellStyle name="20% - Accent6 3 3 5 3 3" xfId="10706"/>
    <cellStyle name="20% - Accent6 3 3 5 4" xfId="10707"/>
    <cellStyle name="20% - Accent6 3 3 5 5" xfId="10708"/>
    <cellStyle name="20% - Accent6 3 3 5 6" xfId="10709"/>
    <cellStyle name="20% - Accent6 3 3 5 7" xfId="10710"/>
    <cellStyle name="20% - Accent6 3 3 6" xfId="10711"/>
    <cellStyle name="20% - Accent6 3 3 6 2" xfId="10712"/>
    <cellStyle name="20% - Accent6 3 3 6 2 2" xfId="10713"/>
    <cellStyle name="20% - Accent6 3 3 6 2 3" xfId="10714"/>
    <cellStyle name="20% - Accent6 3 3 6 3" xfId="10715"/>
    <cellStyle name="20% - Accent6 3 3 6 4" xfId="10716"/>
    <cellStyle name="20% - Accent6 3 3 6 5" xfId="10717"/>
    <cellStyle name="20% - Accent6 3 3 6 6" xfId="10718"/>
    <cellStyle name="20% - Accent6 3 3 7" xfId="10719"/>
    <cellStyle name="20% - Accent6 3 3 7 2" xfId="10720"/>
    <cellStyle name="20% - Accent6 3 3 7 2 2" xfId="10721"/>
    <cellStyle name="20% - Accent6 3 3 7 2 3" xfId="10722"/>
    <cellStyle name="20% - Accent6 3 3 7 3" xfId="10723"/>
    <cellStyle name="20% - Accent6 3 3 7 4" xfId="10724"/>
    <cellStyle name="20% - Accent6 3 3 7 5" xfId="10725"/>
    <cellStyle name="20% - Accent6 3 3 7 6" xfId="10726"/>
    <cellStyle name="20% - Accent6 3 3 8" xfId="10727"/>
    <cellStyle name="20% - Accent6 3 3 8 2" xfId="10728"/>
    <cellStyle name="20% - Accent6 3 3 8 2 2" xfId="10729"/>
    <cellStyle name="20% - Accent6 3 3 8 2 3" xfId="10730"/>
    <cellStyle name="20% - Accent6 3 3 8 3" xfId="10731"/>
    <cellStyle name="20% - Accent6 3 3 8 4" xfId="10732"/>
    <cellStyle name="20% - Accent6 3 3 8 5" xfId="10733"/>
    <cellStyle name="20% - Accent6 3 3 8 6" xfId="10734"/>
    <cellStyle name="20% - Accent6 3 3 9" xfId="10735"/>
    <cellStyle name="20% - Accent6 3 3 9 2" xfId="10736"/>
    <cellStyle name="20% - Accent6 3 3 9 2 2" xfId="10737"/>
    <cellStyle name="20% - Accent6 3 3 9 2 3" xfId="10738"/>
    <cellStyle name="20% - Accent6 3 3 9 3" xfId="10739"/>
    <cellStyle name="20% - Accent6 3 3 9 4" xfId="10740"/>
    <cellStyle name="20% - Accent6 3 3 9 5" xfId="10741"/>
    <cellStyle name="20% - Accent6 3 3 9 6" xfId="10742"/>
    <cellStyle name="20% - Accent6 3 4" xfId="10743"/>
    <cellStyle name="20% - Accent6 3 4 10" xfId="10744"/>
    <cellStyle name="20% - Accent6 3 4 11" xfId="10745"/>
    <cellStyle name="20% - Accent6 3 4 12" xfId="10746"/>
    <cellStyle name="20% - Accent6 3 4 13" xfId="10747"/>
    <cellStyle name="20% - Accent6 3 4 2" xfId="10748"/>
    <cellStyle name="20% - Accent6 3 4 2 10" xfId="10749"/>
    <cellStyle name="20% - Accent6 3 4 2 2" xfId="10750"/>
    <cellStyle name="20% - Accent6 3 4 2 2 2" xfId="10751"/>
    <cellStyle name="20% - Accent6 3 4 2 2 2 2" xfId="10752"/>
    <cellStyle name="20% - Accent6 3 4 2 2 2 2 2" xfId="10753"/>
    <cellStyle name="20% - Accent6 3 4 2 2 2 2 3" xfId="10754"/>
    <cellStyle name="20% - Accent6 3 4 2 2 2 3" xfId="10755"/>
    <cellStyle name="20% - Accent6 3 4 2 2 2 4" xfId="10756"/>
    <cellStyle name="20% - Accent6 3 4 2 2 2 5" xfId="10757"/>
    <cellStyle name="20% - Accent6 3 4 2 2 2 6" xfId="10758"/>
    <cellStyle name="20% - Accent6 3 4 2 2 3" xfId="10759"/>
    <cellStyle name="20% - Accent6 3 4 2 2 3 2" xfId="10760"/>
    <cellStyle name="20% - Accent6 3 4 2 2 3 2 2" xfId="10761"/>
    <cellStyle name="20% - Accent6 3 4 2 2 3 2 3" xfId="10762"/>
    <cellStyle name="20% - Accent6 3 4 2 2 3 3" xfId="10763"/>
    <cellStyle name="20% - Accent6 3 4 2 2 3 4" xfId="10764"/>
    <cellStyle name="20% - Accent6 3 4 2 2 3 5" xfId="10765"/>
    <cellStyle name="20% - Accent6 3 4 2 2 3 6" xfId="10766"/>
    <cellStyle name="20% - Accent6 3 4 2 2 4" xfId="10767"/>
    <cellStyle name="20% - Accent6 3 4 2 2 4 2" xfId="10768"/>
    <cellStyle name="20% - Accent6 3 4 2 2 4 3" xfId="10769"/>
    <cellStyle name="20% - Accent6 3 4 2 2 5" xfId="10770"/>
    <cellStyle name="20% - Accent6 3 4 2 2 6" xfId="10771"/>
    <cellStyle name="20% - Accent6 3 4 2 2 7" xfId="10772"/>
    <cellStyle name="20% - Accent6 3 4 2 2 8" xfId="10773"/>
    <cellStyle name="20% - Accent6 3 4 2 3" xfId="10774"/>
    <cellStyle name="20% - Accent6 3 4 2 3 2" xfId="10775"/>
    <cellStyle name="20% - Accent6 3 4 2 3 2 2" xfId="10776"/>
    <cellStyle name="20% - Accent6 3 4 2 3 2 2 2" xfId="10777"/>
    <cellStyle name="20% - Accent6 3 4 2 3 2 2 3" xfId="10778"/>
    <cellStyle name="20% - Accent6 3 4 2 3 2 3" xfId="10779"/>
    <cellStyle name="20% - Accent6 3 4 2 3 2 4" xfId="10780"/>
    <cellStyle name="20% - Accent6 3 4 2 3 2 5" xfId="10781"/>
    <cellStyle name="20% - Accent6 3 4 2 3 2 6" xfId="10782"/>
    <cellStyle name="20% - Accent6 3 4 2 3 3" xfId="10783"/>
    <cellStyle name="20% - Accent6 3 4 2 3 3 2" xfId="10784"/>
    <cellStyle name="20% - Accent6 3 4 2 3 3 3" xfId="10785"/>
    <cellStyle name="20% - Accent6 3 4 2 3 4" xfId="10786"/>
    <cellStyle name="20% - Accent6 3 4 2 3 5" xfId="10787"/>
    <cellStyle name="20% - Accent6 3 4 2 3 6" xfId="10788"/>
    <cellStyle name="20% - Accent6 3 4 2 3 7" xfId="10789"/>
    <cellStyle name="20% - Accent6 3 4 2 4" xfId="10790"/>
    <cellStyle name="20% - Accent6 3 4 2 4 2" xfId="10791"/>
    <cellStyle name="20% - Accent6 3 4 2 4 2 2" xfId="10792"/>
    <cellStyle name="20% - Accent6 3 4 2 4 2 3" xfId="10793"/>
    <cellStyle name="20% - Accent6 3 4 2 4 3" xfId="10794"/>
    <cellStyle name="20% - Accent6 3 4 2 4 4" xfId="10795"/>
    <cellStyle name="20% - Accent6 3 4 2 4 5" xfId="10796"/>
    <cellStyle name="20% - Accent6 3 4 2 4 6" xfId="10797"/>
    <cellStyle name="20% - Accent6 3 4 2 5" xfId="10798"/>
    <cellStyle name="20% - Accent6 3 4 2 5 2" xfId="10799"/>
    <cellStyle name="20% - Accent6 3 4 2 5 2 2" xfId="10800"/>
    <cellStyle name="20% - Accent6 3 4 2 5 2 3" xfId="10801"/>
    <cellStyle name="20% - Accent6 3 4 2 5 3" xfId="10802"/>
    <cellStyle name="20% - Accent6 3 4 2 5 4" xfId="10803"/>
    <cellStyle name="20% - Accent6 3 4 2 5 5" xfId="10804"/>
    <cellStyle name="20% - Accent6 3 4 2 5 6" xfId="10805"/>
    <cellStyle name="20% - Accent6 3 4 2 6" xfId="10806"/>
    <cellStyle name="20% - Accent6 3 4 2 6 2" xfId="10807"/>
    <cellStyle name="20% - Accent6 3 4 2 6 3" xfId="10808"/>
    <cellStyle name="20% - Accent6 3 4 2 7" xfId="10809"/>
    <cellStyle name="20% - Accent6 3 4 2 8" xfId="10810"/>
    <cellStyle name="20% - Accent6 3 4 2 9" xfId="10811"/>
    <cellStyle name="20% - Accent6 3 4 3" xfId="10812"/>
    <cellStyle name="20% - Accent6 3 4 3 2" xfId="10813"/>
    <cellStyle name="20% - Accent6 3 4 3 2 2" xfId="10814"/>
    <cellStyle name="20% - Accent6 3 4 3 2 2 2" xfId="10815"/>
    <cellStyle name="20% - Accent6 3 4 3 2 2 2 2" xfId="10816"/>
    <cellStyle name="20% - Accent6 3 4 3 2 2 2 3" xfId="10817"/>
    <cellStyle name="20% - Accent6 3 4 3 2 2 3" xfId="10818"/>
    <cellStyle name="20% - Accent6 3 4 3 2 2 4" xfId="10819"/>
    <cellStyle name="20% - Accent6 3 4 3 2 2 5" xfId="10820"/>
    <cellStyle name="20% - Accent6 3 4 3 2 2 6" xfId="10821"/>
    <cellStyle name="20% - Accent6 3 4 3 2 3" xfId="10822"/>
    <cellStyle name="20% - Accent6 3 4 3 2 3 2" xfId="10823"/>
    <cellStyle name="20% - Accent6 3 4 3 2 3 3" xfId="10824"/>
    <cellStyle name="20% - Accent6 3 4 3 2 4" xfId="10825"/>
    <cellStyle name="20% - Accent6 3 4 3 2 5" xfId="10826"/>
    <cellStyle name="20% - Accent6 3 4 3 2 6" xfId="10827"/>
    <cellStyle name="20% - Accent6 3 4 3 2 7" xfId="10828"/>
    <cellStyle name="20% - Accent6 3 4 3 3" xfId="10829"/>
    <cellStyle name="20% - Accent6 3 4 3 3 2" xfId="10830"/>
    <cellStyle name="20% - Accent6 3 4 3 3 2 2" xfId="10831"/>
    <cellStyle name="20% - Accent6 3 4 3 3 2 3" xfId="10832"/>
    <cellStyle name="20% - Accent6 3 4 3 3 3" xfId="10833"/>
    <cellStyle name="20% - Accent6 3 4 3 3 4" xfId="10834"/>
    <cellStyle name="20% - Accent6 3 4 3 3 5" xfId="10835"/>
    <cellStyle name="20% - Accent6 3 4 3 3 6" xfId="10836"/>
    <cellStyle name="20% - Accent6 3 4 3 4" xfId="10837"/>
    <cellStyle name="20% - Accent6 3 4 3 4 2" xfId="10838"/>
    <cellStyle name="20% - Accent6 3 4 3 4 2 2" xfId="10839"/>
    <cellStyle name="20% - Accent6 3 4 3 4 2 3" xfId="10840"/>
    <cellStyle name="20% - Accent6 3 4 3 4 3" xfId="10841"/>
    <cellStyle name="20% - Accent6 3 4 3 4 4" xfId="10842"/>
    <cellStyle name="20% - Accent6 3 4 3 4 5" xfId="10843"/>
    <cellStyle name="20% - Accent6 3 4 3 4 6" xfId="10844"/>
    <cellStyle name="20% - Accent6 3 4 3 5" xfId="10845"/>
    <cellStyle name="20% - Accent6 3 4 3 5 2" xfId="10846"/>
    <cellStyle name="20% - Accent6 3 4 3 5 3" xfId="10847"/>
    <cellStyle name="20% - Accent6 3 4 3 6" xfId="10848"/>
    <cellStyle name="20% - Accent6 3 4 3 7" xfId="10849"/>
    <cellStyle name="20% - Accent6 3 4 3 8" xfId="10850"/>
    <cellStyle name="20% - Accent6 3 4 3 9" xfId="10851"/>
    <cellStyle name="20% - Accent6 3 4 4" xfId="10852"/>
    <cellStyle name="20% - Accent6 3 4 4 2" xfId="10853"/>
    <cellStyle name="20% - Accent6 3 4 4 2 2" xfId="10854"/>
    <cellStyle name="20% - Accent6 3 4 4 2 2 2" xfId="10855"/>
    <cellStyle name="20% - Accent6 3 4 4 2 2 3" xfId="10856"/>
    <cellStyle name="20% - Accent6 3 4 4 2 3" xfId="10857"/>
    <cellStyle name="20% - Accent6 3 4 4 2 4" xfId="10858"/>
    <cellStyle name="20% - Accent6 3 4 4 2 5" xfId="10859"/>
    <cellStyle name="20% - Accent6 3 4 4 2 6" xfId="10860"/>
    <cellStyle name="20% - Accent6 3 4 4 3" xfId="10861"/>
    <cellStyle name="20% - Accent6 3 4 4 3 2" xfId="10862"/>
    <cellStyle name="20% - Accent6 3 4 4 3 3" xfId="10863"/>
    <cellStyle name="20% - Accent6 3 4 4 4" xfId="10864"/>
    <cellStyle name="20% - Accent6 3 4 4 5" xfId="10865"/>
    <cellStyle name="20% - Accent6 3 4 4 6" xfId="10866"/>
    <cellStyle name="20% - Accent6 3 4 4 7" xfId="10867"/>
    <cellStyle name="20% - Accent6 3 4 5" xfId="10868"/>
    <cellStyle name="20% - Accent6 3 4 5 2" xfId="10869"/>
    <cellStyle name="20% - Accent6 3 4 5 2 2" xfId="10870"/>
    <cellStyle name="20% - Accent6 3 4 5 2 3" xfId="10871"/>
    <cellStyle name="20% - Accent6 3 4 5 3" xfId="10872"/>
    <cellStyle name="20% - Accent6 3 4 5 4" xfId="10873"/>
    <cellStyle name="20% - Accent6 3 4 5 5" xfId="10874"/>
    <cellStyle name="20% - Accent6 3 4 5 6" xfId="10875"/>
    <cellStyle name="20% - Accent6 3 4 6" xfId="10876"/>
    <cellStyle name="20% - Accent6 3 4 6 2" xfId="10877"/>
    <cellStyle name="20% - Accent6 3 4 6 2 2" xfId="10878"/>
    <cellStyle name="20% - Accent6 3 4 6 2 3" xfId="10879"/>
    <cellStyle name="20% - Accent6 3 4 6 3" xfId="10880"/>
    <cellStyle name="20% - Accent6 3 4 6 4" xfId="10881"/>
    <cellStyle name="20% - Accent6 3 4 6 5" xfId="10882"/>
    <cellStyle name="20% - Accent6 3 4 6 6" xfId="10883"/>
    <cellStyle name="20% - Accent6 3 4 7" xfId="10884"/>
    <cellStyle name="20% - Accent6 3 4 7 2" xfId="10885"/>
    <cellStyle name="20% - Accent6 3 4 7 2 2" xfId="10886"/>
    <cellStyle name="20% - Accent6 3 4 7 2 3" xfId="10887"/>
    <cellStyle name="20% - Accent6 3 4 7 3" xfId="10888"/>
    <cellStyle name="20% - Accent6 3 4 7 4" xfId="10889"/>
    <cellStyle name="20% - Accent6 3 4 7 5" xfId="10890"/>
    <cellStyle name="20% - Accent6 3 4 7 6" xfId="10891"/>
    <cellStyle name="20% - Accent6 3 4 8" xfId="10892"/>
    <cellStyle name="20% - Accent6 3 4 8 2" xfId="10893"/>
    <cellStyle name="20% - Accent6 3 4 8 2 2" xfId="10894"/>
    <cellStyle name="20% - Accent6 3 4 8 2 3" xfId="10895"/>
    <cellStyle name="20% - Accent6 3 4 8 3" xfId="10896"/>
    <cellStyle name="20% - Accent6 3 4 8 4" xfId="10897"/>
    <cellStyle name="20% - Accent6 3 4 8 5" xfId="10898"/>
    <cellStyle name="20% - Accent6 3 4 8 6" xfId="10899"/>
    <cellStyle name="20% - Accent6 3 4 9" xfId="10900"/>
    <cellStyle name="20% - Accent6 3 4 9 2" xfId="10901"/>
    <cellStyle name="20% - Accent6 3 4 9 3" xfId="10902"/>
    <cellStyle name="20% - Accent6 3 5" xfId="10903"/>
    <cellStyle name="20% - Accent6 3 5 10" xfId="10904"/>
    <cellStyle name="20% - Accent6 3 5 2" xfId="10905"/>
    <cellStyle name="20% - Accent6 3 5 2 2" xfId="10906"/>
    <cellStyle name="20% - Accent6 3 5 2 2 2" xfId="10907"/>
    <cellStyle name="20% - Accent6 3 5 2 2 2 2" xfId="10908"/>
    <cellStyle name="20% - Accent6 3 5 2 2 2 3" xfId="10909"/>
    <cellStyle name="20% - Accent6 3 5 2 2 3" xfId="10910"/>
    <cellStyle name="20% - Accent6 3 5 2 2 4" xfId="10911"/>
    <cellStyle name="20% - Accent6 3 5 2 2 5" xfId="10912"/>
    <cellStyle name="20% - Accent6 3 5 2 2 6" xfId="10913"/>
    <cellStyle name="20% - Accent6 3 5 2 3" xfId="10914"/>
    <cellStyle name="20% - Accent6 3 5 2 3 2" xfId="10915"/>
    <cellStyle name="20% - Accent6 3 5 2 3 2 2" xfId="10916"/>
    <cellStyle name="20% - Accent6 3 5 2 3 2 3" xfId="10917"/>
    <cellStyle name="20% - Accent6 3 5 2 3 3" xfId="10918"/>
    <cellStyle name="20% - Accent6 3 5 2 3 4" xfId="10919"/>
    <cellStyle name="20% - Accent6 3 5 2 3 5" xfId="10920"/>
    <cellStyle name="20% - Accent6 3 5 2 3 6" xfId="10921"/>
    <cellStyle name="20% - Accent6 3 5 2 4" xfId="10922"/>
    <cellStyle name="20% - Accent6 3 5 2 4 2" xfId="10923"/>
    <cellStyle name="20% - Accent6 3 5 2 4 3" xfId="10924"/>
    <cellStyle name="20% - Accent6 3 5 2 5" xfId="10925"/>
    <cellStyle name="20% - Accent6 3 5 2 6" xfId="10926"/>
    <cellStyle name="20% - Accent6 3 5 2 7" xfId="10927"/>
    <cellStyle name="20% - Accent6 3 5 2 8" xfId="10928"/>
    <cellStyle name="20% - Accent6 3 5 3" xfId="10929"/>
    <cellStyle name="20% - Accent6 3 5 3 2" xfId="10930"/>
    <cellStyle name="20% - Accent6 3 5 3 2 2" xfId="10931"/>
    <cellStyle name="20% - Accent6 3 5 3 2 2 2" xfId="10932"/>
    <cellStyle name="20% - Accent6 3 5 3 2 2 3" xfId="10933"/>
    <cellStyle name="20% - Accent6 3 5 3 2 3" xfId="10934"/>
    <cellStyle name="20% - Accent6 3 5 3 2 4" xfId="10935"/>
    <cellStyle name="20% - Accent6 3 5 3 2 5" xfId="10936"/>
    <cellStyle name="20% - Accent6 3 5 3 2 6" xfId="10937"/>
    <cellStyle name="20% - Accent6 3 5 3 3" xfId="10938"/>
    <cellStyle name="20% - Accent6 3 5 3 3 2" xfId="10939"/>
    <cellStyle name="20% - Accent6 3 5 3 3 3" xfId="10940"/>
    <cellStyle name="20% - Accent6 3 5 3 4" xfId="10941"/>
    <cellStyle name="20% - Accent6 3 5 3 5" xfId="10942"/>
    <cellStyle name="20% - Accent6 3 5 3 6" xfId="10943"/>
    <cellStyle name="20% - Accent6 3 5 3 7" xfId="10944"/>
    <cellStyle name="20% - Accent6 3 5 4" xfId="10945"/>
    <cellStyle name="20% - Accent6 3 5 4 2" xfId="10946"/>
    <cellStyle name="20% - Accent6 3 5 4 2 2" xfId="10947"/>
    <cellStyle name="20% - Accent6 3 5 4 2 3" xfId="10948"/>
    <cellStyle name="20% - Accent6 3 5 4 3" xfId="10949"/>
    <cellStyle name="20% - Accent6 3 5 4 4" xfId="10950"/>
    <cellStyle name="20% - Accent6 3 5 4 5" xfId="10951"/>
    <cellStyle name="20% - Accent6 3 5 4 6" xfId="10952"/>
    <cellStyle name="20% - Accent6 3 5 5" xfId="10953"/>
    <cellStyle name="20% - Accent6 3 5 5 2" xfId="10954"/>
    <cellStyle name="20% - Accent6 3 5 5 2 2" xfId="10955"/>
    <cellStyle name="20% - Accent6 3 5 5 2 3" xfId="10956"/>
    <cellStyle name="20% - Accent6 3 5 5 3" xfId="10957"/>
    <cellStyle name="20% - Accent6 3 5 5 4" xfId="10958"/>
    <cellStyle name="20% - Accent6 3 5 5 5" xfId="10959"/>
    <cellStyle name="20% - Accent6 3 5 5 6" xfId="10960"/>
    <cellStyle name="20% - Accent6 3 5 6" xfId="10961"/>
    <cellStyle name="20% - Accent6 3 5 6 2" xfId="10962"/>
    <cellStyle name="20% - Accent6 3 5 6 3" xfId="10963"/>
    <cellStyle name="20% - Accent6 3 5 7" xfId="10964"/>
    <cellStyle name="20% - Accent6 3 5 8" xfId="10965"/>
    <cellStyle name="20% - Accent6 3 5 9" xfId="10966"/>
    <cellStyle name="20% - Accent6 3 6" xfId="10967"/>
    <cellStyle name="20% - Accent6 3 6 2" xfId="10968"/>
    <cellStyle name="20% - Accent6 3 6 2 2" xfId="10969"/>
    <cellStyle name="20% - Accent6 3 6 2 2 2" xfId="10970"/>
    <cellStyle name="20% - Accent6 3 6 2 2 2 2" xfId="10971"/>
    <cellStyle name="20% - Accent6 3 6 2 2 2 3" xfId="10972"/>
    <cellStyle name="20% - Accent6 3 6 2 2 3" xfId="10973"/>
    <cellStyle name="20% - Accent6 3 6 2 2 4" xfId="10974"/>
    <cellStyle name="20% - Accent6 3 6 2 2 5" xfId="10975"/>
    <cellStyle name="20% - Accent6 3 6 2 2 6" xfId="10976"/>
    <cellStyle name="20% - Accent6 3 6 2 3" xfId="10977"/>
    <cellStyle name="20% - Accent6 3 6 2 3 2" xfId="10978"/>
    <cellStyle name="20% - Accent6 3 6 2 3 3" xfId="10979"/>
    <cellStyle name="20% - Accent6 3 6 2 4" xfId="10980"/>
    <cellStyle name="20% - Accent6 3 6 2 5" xfId="10981"/>
    <cellStyle name="20% - Accent6 3 6 2 6" xfId="10982"/>
    <cellStyle name="20% - Accent6 3 6 2 7" xfId="10983"/>
    <cellStyle name="20% - Accent6 3 6 3" xfId="10984"/>
    <cellStyle name="20% - Accent6 3 6 3 2" xfId="10985"/>
    <cellStyle name="20% - Accent6 3 6 3 2 2" xfId="10986"/>
    <cellStyle name="20% - Accent6 3 6 3 2 3" xfId="10987"/>
    <cellStyle name="20% - Accent6 3 6 3 3" xfId="10988"/>
    <cellStyle name="20% - Accent6 3 6 3 4" xfId="10989"/>
    <cellStyle name="20% - Accent6 3 6 3 5" xfId="10990"/>
    <cellStyle name="20% - Accent6 3 6 3 6" xfId="10991"/>
    <cellStyle name="20% - Accent6 3 6 4" xfId="10992"/>
    <cellStyle name="20% - Accent6 3 6 4 2" xfId="10993"/>
    <cellStyle name="20% - Accent6 3 6 4 2 2" xfId="10994"/>
    <cellStyle name="20% - Accent6 3 6 4 2 3" xfId="10995"/>
    <cellStyle name="20% - Accent6 3 6 4 3" xfId="10996"/>
    <cellStyle name="20% - Accent6 3 6 4 4" xfId="10997"/>
    <cellStyle name="20% - Accent6 3 6 4 5" xfId="10998"/>
    <cellStyle name="20% - Accent6 3 6 4 6" xfId="10999"/>
    <cellStyle name="20% - Accent6 3 6 5" xfId="11000"/>
    <cellStyle name="20% - Accent6 3 6 5 2" xfId="11001"/>
    <cellStyle name="20% - Accent6 3 6 5 3" xfId="11002"/>
    <cellStyle name="20% - Accent6 3 6 6" xfId="11003"/>
    <cellStyle name="20% - Accent6 3 6 7" xfId="11004"/>
    <cellStyle name="20% - Accent6 3 6 8" xfId="11005"/>
    <cellStyle name="20% - Accent6 3 6 9" xfId="11006"/>
    <cellStyle name="20% - Accent6 3 7" xfId="11007"/>
    <cellStyle name="20% - Accent6 3 7 2" xfId="11008"/>
    <cellStyle name="20% - Accent6 3 7 2 2" xfId="11009"/>
    <cellStyle name="20% - Accent6 3 7 2 2 2" xfId="11010"/>
    <cellStyle name="20% - Accent6 3 7 2 2 3" xfId="11011"/>
    <cellStyle name="20% - Accent6 3 7 2 3" xfId="11012"/>
    <cellStyle name="20% - Accent6 3 7 2 4" xfId="11013"/>
    <cellStyle name="20% - Accent6 3 7 2 5" xfId="11014"/>
    <cellStyle name="20% - Accent6 3 7 2 6" xfId="11015"/>
    <cellStyle name="20% - Accent6 3 7 3" xfId="11016"/>
    <cellStyle name="20% - Accent6 3 7 3 2" xfId="11017"/>
    <cellStyle name="20% - Accent6 3 7 3 3" xfId="11018"/>
    <cellStyle name="20% - Accent6 3 7 4" xfId="11019"/>
    <cellStyle name="20% - Accent6 3 7 5" xfId="11020"/>
    <cellStyle name="20% - Accent6 3 7 6" xfId="11021"/>
    <cellStyle name="20% - Accent6 3 7 7" xfId="11022"/>
    <cellStyle name="20% - Accent6 3 8" xfId="11023"/>
    <cellStyle name="20% - Accent6 3 8 2" xfId="11024"/>
    <cellStyle name="20% - Accent6 3 8 2 2" xfId="11025"/>
    <cellStyle name="20% - Accent6 3 8 2 3" xfId="11026"/>
    <cellStyle name="20% - Accent6 3 8 3" xfId="11027"/>
    <cellStyle name="20% - Accent6 3 8 4" xfId="11028"/>
    <cellStyle name="20% - Accent6 3 8 5" xfId="11029"/>
    <cellStyle name="20% - Accent6 3 8 6" xfId="11030"/>
    <cellStyle name="20% - Accent6 3 9" xfId="11031"/>
    <cellStyle name="20% - Accent6 3 9 2" xfId="11032"/>
    <cellStyle name="20% - Accent6 3 9 2 2" xfId="11033"/>
    <cellStyle name="20% - Accent6 3 9 2 3" xfId="11034"/>
    <cellStyle name="20% - Accent6 3 9 3" xfId="11035"/>
    <cellStyle name="20% - Accent6 3 9 4" xfId="11036"/>
    <cellStyle name="20% - Accent6 3 9 5" xfId="11037"/>
    <cellStyle name="20% - Accent6 3 9 6" xfId="11038"/>
    <cellStyle name="20% - Accent6 4" xfId="11039"/>
    <cellStyle name="20% - Accent6 4 10" xfId="11040"/>
    <cellStyle name="20% - Accent6 4 10 2" xfId="11041"/>
    <cellStyle name="20% - Accent6 4 10 2 2" xfId="11042"/>
    <cellStyle name="20% - Accent6 4 10 2 3" xfId="11043"/>
    <cellStyle name="20% - Accent6 4 10 3" xfId="11044"/>
    <cellStyle name="20% - Accent6 4 10 4" xfId="11045"/>
    <cellStyle name="20% - Accent6 4 10 5" xfId="11046"/>
    <cellStyle name="20% - Accent6 4 10 6" xfId="11047"/>
    <cellStyle name="20% - Accent6 4 11" xfId="11048"/>
    <cellStyle name="20% - Accent6 4 11 2" xfId="11049"/>
    <cellStyle name="20% - Accent6 4 11 3" xfId="11050"/>
    <cellStyle name="20% - Accent6 4 12" xfId="11051"/>
    <cellStyle name="20% - Accent6 4 13" xfId="11052"/>
    <cellStyle name="20% - Accent6 4 14" xfId="11053"/>
    <cellStyle name="20% - Accent6 4 15" xfId="11054"/>
    <cellStyle name="20% - Accent6 4 2" xfId="11055"/>
    <cellStyle name="20% - Accent6 4 2 10" xfId="11056"/>
    <cellStyle name="20% - Accent6 4 2 10 2" xfId="11057"/>
    <cellStyle name="20% - Accent6 4 2 10 3" xfId="11058"/>
    <cellStyle name="20% - Accent6 4 2 11" xfId="11059"/>
    <cellStyle name="20% - Accent6 4 2 12" xfId="11060"/>
    <cellStyle name="20% - Accent6 4 2 13" xfId="11061"/>
    <cellStyle name="20% - Accent6 4 2 14" xfId="11062"/>
    <cellStyle name="20% - Accent6 4 2 2" xfId="11063"/>
    <cellStyle name="20% - Accent6 4 2 2 10" xfId="11064"/>
    <cellStyle name="20% - Accent6 4 2 2 11" xfId="11065"/>
    <cellStyle name="20% - Accent6 4 2 2 12" xfId="11066"/>
    <cellStyle name="20% - Accent6 4 2 2 13" xfId="11067"/>
    <cellStyle name="20% - Accent6 4 2 2 2" xfId="11068"/>
    <cellStyle name="20% - Accent6 4 2 2 2 10" xfId="11069"/>
    <cellStyle name="20% - Accent6 4 2 2 2 2" xfId="11070"/>
    <cellStyle name="20% - Accent6 4 2 2 2 2 2" xfId="11071"/>
    <cellStyle name="20% - Accent6 4 2 2 2 2 2 2" xfId="11072"/>
    <cellStyle name="20% - Accent6 4 2 2 2 2 2 2 2" xfId="11073"/>
    <cellStyle name="20% - Accent6 4 2 2 2 2 2 2 3" xfId="11074"/>
    <cellStyle name="20% - Accent6 4 2 2 2 2 2 3" xfId="11075"/>
    <cellStyle name="20% - Accent6 4 2 2 2 2 2 4" xfId="11076"/>
    <cellStyle name="20% - Accent6 4 2 2 2 2 2 5" xfId="11077"/>
    <cellStyle name="20% - Accent6 4 2 2 2 2 2 6" xfId="11078"/>
    <cellStyle name="20% - Accent6 4 2 2 2 2 3" xfId="11079"/>
    <cellStyle name="20% - Accent6 4 2 2 2 2 3 2" xfId="11080"/>
    <cellStyle name="20% - Accent6 4 2 2 2 2 3 2 2" xfId="11081"/>
    <cellStyle name="20% - Accent6 4 2 2 2 2 3 2 3" xfId="11082"/>
    <cellStyle name="20% - Accent6 4 2 2 2 2 3 3" xfId="11083"/>
    <cellStyle name="20% - Accent6 4 2 2 2 2 3 4" xfId="11084"/>
    <cellStyle name="20% - Accent6 4 2 2 2 2 3 5" xfId="11085"/>
    <cellStyle name="20% - Accent6 4 2 2 2 2 3 6" xfId="11086"/>
    <cellStyle name="20% - Accent6 4 2 2 2 2 4" xfId="11087"/>
    <cellStyle name="20% - Accent6 4 2 2 2 2 4 2" xfId="11088"/>
    <cellStyle name="20% - Accent6 4 2 2 2 2 4 3" xfId="11089"/>
    <cellStyle name="20% - Accent6 4 2 2 2 2 5" xfId="11090"/>
    <cellStyle name="20% - Accent6 4 2 2 2 2 6" xfId="11091"/>
    <cellStyle name="20% - Accent6 4 2 2 2 2 7" xfId="11092"/>
    <cellStyle name="20% - Accent6 4 2 2 2 2 8" xfId="11093"/>
    <cellStyle name="20% - Accent6 4 2 2 2 3" xfId="11094"/>
    <cellStyle name="20% - Accent6 4 2 2 2 3 2" xfId="11095"/>
    <cellStyle name="20% - Accent6 4 2 2 2 3 2 2" xfId="11096"/>
    <cellStyle name="20% - Accent6 4 2 2 2 3 2 2 2" xfId="11097"/>
    <cellStyle name="20% - Accent6 4 2 2 2 3 2 2 3" xfId="11098"/>
    <cellStyle name="20% - Accent6 4 2 2 2 3 2 3" xfId="11099"/>
    <cellStyle name="20% - Accent6 4 2 2 2 3 2 4" xfId="11100"/>
    <cellStyle name="20% - Accent6 4 2 2 2 3 2 5" xfId="11101"/>
    <cellStyle name="20% - Accent6 4 2 2 2 3 2 6" xfId="11102"/>
    <cellStyle name="20% - Accent6 4 2 2 2 3 3" xfId="11103"/>
    <cellStyle name="20% - Accent6 4 2 2 2 3 3 2" xfId="11104"/>
    <cellStyle name="20% - Accent6 4 2 2 2 3 3 3" xfId="11105"/>
    <cellStyle name="20% - Accent6 4 2 2 2 3 4" xfId="11106"/>
    <cellStyle name="20% - Accent6 4 2 2 2 3 5" xfId="11107"/>
    <cellStyle name="20% - Accent6 4 2 2 2 3 6" xfId="11108"/>
    <cellStyle name="20% - Accent6 4 2 2 2 3 7" xfId="11109"/>
    <cellStyle name="20% - Accent6 4 2 2 2 4" xfId="11110"/>
    <cellStyle name="20% - Accent6 4 2 2 2 4 2" xfId="11111"/>
    <cellStyle name="20% - Accent6 4 2 2 2 4 2 2" xfId="11112"/>
    <cellStyle name="20% - Accent6 4 2 2 2 4 2 3" xfId="11113"/>
    <cellStyle name="20% - Accent6 4 2 2 2 4 3" xfId="11114"/>
    <cellStyle name="20% - Accent6 4 2 2 2 4 4" xfId="11115"/>
    <cellStyle name="20% - Accent6 4 2 2 2 4 5" xfId="11116"/>
    <cellStyle name="20% - Accent6 4 2 2 2 4 6" xfId="11117"/>
    <cellStyle name="20% - Accent6 4 2 2 2 5" xfId="11118"/>
    <cellStyle name="20% - Accent6 4 2 2 2 5 2" xfId="11119"/>
    <cellStyle name="20% - Accent6 4 2 2 2 5 2 2" xfId="11120"/>
    <cellStyle name="20% - Accent6 4 2 2 2 5 2 3" xfId="11121"/>
    <cellStyle name="20% - Accent6 4 2 2 2 5 3" xfId="11122"/>
    <cellStyle name="20% - Accent6 4 2 2 2 5 4" xfId="11123"/>
    <cellStyle name="20% - Accent6 4 2 2 2 5 5" xfId="11124"/>
    <cellStyle name="20% - Accent6 4 2 2 2 5 6" xfId="11125"/>
    <cellStyle name="20% - Accent6 4 2 2 2 6" xfId="11126"/>
    <cellStyle name="20% - Accent6 4 2 2 2 6 2" xfId="11127"/>
    <cellStyle name="20% - Accent6 4 2 2 2 6 3" xfId="11128"/>
    <cellStyle name="20% - Accent6 4 2 2 2 7" xfId="11129"/>
    <cellStyle name="20% - Accent6 4 2 2 2 8" xfId="11130"/>
    <cellStyle name="20% - Accent6 4 2 2 2 9" xfId="11131"/>
    <cellStyle name="20% - Accent6 4 2 2 3" xfId="11132"/>
    <cellStyle name="20% - Accent6 4 2 2 3 2" xfId="11133"/>
    <cellStyle name="20% - Accent6 4 2 2 3 2 2" xfId="11134"/>
    <cellStyle name="20% - Accent6 4 2 2 3 2 2 2" xfId="11135"/>
    <cellStyle name="20% - Accent6 4 2 2 3 2 2 2 2" xfId="11136"/>
    <cellStyle name="20% - Accent6 4 2 2 3 2 2 2 3" xfId="11137"/>
    <cellStyle name="20% - Accent6 4 2 2 3 2 2 3" xfId="11138"/>
    <cellStyle name="20% - Accent6 4 2 2 3 2 2 4" xfId="11139"/>
    <cellStyle name="20% - Accent6 4 2 2 3 2 2 5" xfId="11140"/>
    <cellStyle name="20% - Accent6 4 2 2 3 2 2 6" xfId="11141"/>
    <cellStyle name="20% - Accent6 4 2 2 3 2 3" xfId="11142"/>
    <cellStyle name="20% - Accent6 4 2 2 3 2 3 2" xfId="11143"/>
    <cellStyle name="20% - Accent6 4 2 2 3 2 3 3" xfId="11144"/>
    <cellStyle name="20% - Accent6 4 2 2 3 2 4" xfId="11145"/>
    <cellStyle name="20% - Accent6 4 2 2 3 2 5" xfId="11146"/>
    <cellStyle name="20% - Accent6 4 2 2 3 2 6" xfId="11147"/>
    <cellStyle name="20% - Accent6 4 2 2 3 2 7" xfId="11148"/>
    <cellStyle name="20% - Accent6 4 2 2 3 3" xfId="11149"/>
    <cellStyle name="20% - Accent6 4 2 2 3 3 2" xfId="11150"/>
    <cellStyle name="20% - Accent6 4 2 2 3 3 2 2" xfId="11151"/>
    <cellStyle name="20% - Accent6 4 2 2 3 3 2 3" xfId="11152"/>
    <cellStyle name="20% - Accent6 4 2 2 3 3 3" xfId="11153"/>
    <cellStyle name="20% - Accent6 4 2 2 3 3 4" xfId="11154"/>
    <cellStyle name="20% - Accent6 4 2 2 3 3 5" xfId="11155"/>
    <cellStyle name="20% - Accent6 4 2 2 3 3 6" xfId="11156"/>
    <cellStyle name="20% - Accent6 4 2 2 3 4" xfId="11157"/>
    <cellStyle name="20% - Accent6 4 2 2 3 4 2" xfId="11158"/>
    <cellStyle name="20% - Accent6 4 2 2 3 4 2 2" xfId="11159"/>
    <cellStyle name="20% - Accent6 4 2 2 3 4 2 3" xfId="11160"/>
    <cellStyle name="20% - Accent6 4 2 2 3 4 3" xfId="11161"/>
    <cellStyle name="20% - Accent6 4 2 2 3 4 4" xfId="11162"/>
    <cellStyle name="20% - Accent6 4 2 2 3 4 5" xfId="11163"/>
    <cellStyle name="20% - Accent6 4 2 2 3 4 6" xfId="11164"/>
    <cellStyle name="20% - Accent6 4 2 2 3 5" xfId="11165"/>
    <cellStyle name="20% - Accent6 4 2 2 3 5 2" xfId="11166"/>
    <cellStyle name="20% - Accent6 4 2 2 3 5 3" xfId="11167"/>
    <cellStyle name="20% - Accent6 4 2 2 3 6" xfId="11168"/>
    <cellStyle name="20% - Accent6 4 2 2 3 7" xfId="11169"/>
    <cellStyle name="20% - Accent6 4 2 2 3 8" xfId="11170"/>
    <cellStyle name="20% - Accent6 4 2 2 3 9" xfId="11171"/>
    <cellStyle name="20% - Accent6 4 2 2 4" xfId="11172"/>
    <cellStyle name="20% - Accent6 4 2 2 4 2" xfId="11173"/>
    <cellStyle name="20% - Accent6 4 2 2 4 2 2" xfId="11174"/>
    <cellStyle name="20% - Accent6 4 2 2 4 2 2 2" xfId="11175"/>
    <cellStyle name="20% - Accent6 4 2 2 4 2 2 3" xfId="11176"/>
    <cellStyle name="20% - Accent6 4 2 2 4 2 3" xfId="11177"/>
    <cellStyle name="20% - Accent6 4 2 2 4 2 4" xfId="11178"/>
    <cellStyle name="20% - Accent6 4 2 2 4 2 5" xfId="11179"/>
    <cellStyle name="20% - Accent6 4 2 2 4 2 6" xfId="11180"/>
    <cellStyle name="20% - Accent6 4 2 2 4 3" xfId="11181"/>
    <cellStyle name="20% - Accent6 4 2 2 4 3 2" xfId="11182"/>
    <cellStyle name="20% - Accent6 4 2 2 4 3 3" xfId="11183"/>
    <cellStyle name="20% - Accent6 4 2 2 4 4" xfId="11184"/>
    <cellStyle name="20% - Accent6 4 2 2 4 5" xfId="11185"/>
    <cellStyle name="20% - Accent6 4 2 2 4 6" xfId="11186"/>
    <cellStyle name="20% - Accent6 4 2 2 4 7" xfId="11187"/>
    <cellStyle name="20% - Accent6 4 2 2 5" xfId="11188"/>
    <cellStyle name="20% - Accent6 4 2 2 5 2" xfId="11189"/>
    <cellStyle name="20% - Accent6 4 2 2 5 2 2" xfId="11190"/>
    <cellStyle name="20% - Accent6 4 2 2 5 2 3" xfId="11191"/>
    <cellStyle name="20% - Accent6 4 2 2 5 3" xfId="11192"/>
    <cellStyle name="20% - Accent6 4 2 2 5 4" xfId="11193"/>
    <cellStyle name="20% - Accent6 4 2 2 5 5" xfId="11194"/>
    <cellStyle name="20% - Accent6 4 2 2 5 6" xfId="11195"/>
    <cellStyle name="20% - Accent6 4 2 2 6" xfId="11196"/>
    <cellStyle name="20% - Accent6 4 2 2 6 2" xfId="11197"/>
    <cellStyle name="20% - Accent6 4 2 2 6 2 2" xfId="11198"/>
    <cellStyle name="20% - Accent6 4 2 2 6 2 3" xfId="11199"/>
    <cellStyle name="20% - Accent6 4 2 2 6 3" xfId="11200"/>
    <cellStyle name="20% - Accent6 4 2 2 6 4" xfId="11201"/>
    <cellStyle name="20% - Accent6 4 2 2 6 5" xfId="11202"/>
    <cellStyle name="20% - Accent6 4 2 2 6 6" xfId="11203"/>
    <cellStyle name="20% - Accent6 4 2 2 7" xfId="11204"/>
    <cellStyle name="20% - Accent6 4 2 2 7 2" xfId="11205"/>
    <cellStyle name="20% - Accent6 4 2 2 7 2 2" xfId="11206"/>
    <cellStyle name="20% - Accent6 4 2 2 7 2 3" xfId="11207"/>
    <cellStyle name="20% - Accent6 4 2 2 7 3" xfId="11208"/>
    <cellStyle name="20% - Accent6 4 2 2 7 4" xfId="11209"/>
    <cellStyle name="20% - Accent6 4 2 2 7 5" xfId="11210"/>
    <cellStyle name="20% - Accent6 4 2 2 7 6" xfId="11211"/>
    <cellStyle name="20% - Accent6 4 2 2 8" xfId="11212"/>
    <cellStyle name="20% - Accent6 4 2 2 8 2" xfId="11213"/>
    <cellStyle name="20% - Accent6 4 2 2 8 2 2" xfId="11214"/>
    <cellStyle name="20% - Accent6 4 2 2 8 2 3" xfId="11215"/>
    <cellStyle name="20% - Accent6 4 2 2 8 3" xfId="11216"/>
    <cellStyle name="20% - Accent6 4 2 2 8 4" xfId="11217"/>
    <cellStyle name="20% - Accent6 4 2 2 8 5" xfId="11218"/>
    <cellStyle name="20% - Accent6 4 2 2 8 6" xfId="11219"/>
    <cellStyle name="20% - Accent6 4 2 2 9" xfId="11220"/>
    <cellStyle name="20% - Accent6 4 2 2 9 2" xfId="11221"/>
    <cellStyle name="20% - Accent6 4 2 2 9 3" xfId="11222"/>
    <cellStyle name="20% - Accent6 4 2 3" xfId="11223"/>
    <cellStyle name="20% - Accent6 4 2 3 10" xfId="11224"/>
    <cellStyle name="20% - Accent6 4 2 3 2" xfId="11225"/>
    <cellStyle name="20% - Accent6 4 2 3 2 2" xfId="11226"/>
    <cellStyle name="20% - Accent6 4 2 3 2 2 2" xfId="11227"/>
    <cellStyle name="20% - Accent6 4 2 3 2 2 2 2" xfId="11228"/>
    <cellStyle name="20% - Accent6 4 2 3 2 2 2 3" xfId="11229"/>
    <cellStyle name="20% - Accent6 4 2 3 2 2 3" xfId="11230"/>
    <cellStyle name="20% - Accent6 4 2 3 2 2 4" xfId="11231"/>
    <cellStyle name="20% - Accent6 4 2 3 2 2 5" xfId="11232"/>
    <cellStyle name="20% - Accent6 4 2 3 2 2 6" xfId="11233"/>
    <cellStyle name="20% - Accent6 4 2 3 2 3" xfId="11234"/>
    <cellStyle name="20% - Accent6 4 2 3 2 3 2" xfId="11235"/>
    <cellStyle name="20% - Accent6 4 2 3 2 3 2 2" xfId="11236"/>
    <cellStyle name="20% - Accent6 4 2 3 2 3 2 3" xfId="11237"/>
    <cellStyle name="20% - Accent6 4 2 3 2 3 3" xfId="11238"/>
    <cellStyle name="20% - Accent6 4 2 3 2 3 4" xfId="11239"/>
    <cellStyle name="20% - Accent6 4 2 3 2 3 5" xfId="11240"/>
    <cellStyle name="20% - Accent6 4 2 3 2 3 6" xfId="11241"/>
    <cellStyle name="20% - Accent6 4 2 3 2 4" xfId="11242"/>
    <cellStyle name="20% - Accent6 4 2 3 2 4 2" xfId="11243"/>
    <cellStyle name="20% - Accent6 4 2 3 2 4 3" xfId="11244"/>
    <cellStyle name="20% - Accent6 4 2 3 2 5" xfId="11245"/>
    <cellStyle name="20% - Accent6 4 2 3 2 6" xfId="11246"/>
    <cellStyle name="20% - Accent6 4 2 3 2 7" xfId="11247"/>
    <cellStyle name="20% - Accent6 4 2 3 2 8" xfId="11248"/>
    <cellStyle name="20% - Accent6 4 2 3 3" xfId="11249"/>
    <cellStyle name="20% - Accent6 4 2 3 3 2" xfId="11250"/>
    <cellStyle name="20% - Accent6 4 2 3 3 2 2" xfId="11251"/>
    <cellStyle name="20% - Accent6 4 2 3 3 2 2 2" xfId="11252"/>
    <cellStyle name="20% - Accent6 4 2 3 3 2 2 3" xfId="11253"/>
    <cellStyle name="20% - Accent6 4 2 3 3 2 3" xfId="11254"/>
    <cellStyle name="20% - Accent6 4 2 3 3 2 4" xfId="11255"/>
    <cellStyle name="20% - Accent6 4 2 3 3 2 5" xfId="11256"/>
    <cellStyle name="20% - Accent6 4 2 3 3 2 6" xfId="11257"/>
    <cellStyle name="20% - Accent6 4 2 3 3 3" xfId="11258"/>
    <cellStyle name="20% - Accent6 4 2 3 3 3 2" xfId="11259"/>
    <cellStyle name="20% - Accent6 4 2 3 3 3 3" xfId="11260"/>
    <cellStyle name="20% - Accent6 4 2 3 3 4" xfId="11261"/>
    <cellStyle name="20% - Accent6 4 2 3 3 5" xfId="11262"/>
    <cellStyle name="20% - Accent6 4 2 3 3 6" xfId="11263"/>
    <cellStyle name="20% - Accent6 4 2 3 3 7" xfId="11264"/>
    <cellStyle name="20% - Accent6 4 2 3 4" xfId="11265"/>
    <cellStyle name="20% - Accent6 4 2 3 4 2" xfId="11266"/>
    <cellStyle name="20% - Accent6 4 2 3 4 2 2" xfId="11267"/>
    <cellStyle name="20% - Accent6 4 2 3 4 2 3" xfId="11268"/>
    <cellStyle name="20% - Accent6 4 2 3 4 3" xfId="11269"/>
    <cellStyle name="20% - Accent6 4 2 3 4 4" xfId="11270"/>
    <cellStyle name="20% - Accent6 4 2 3 4 5" xfId="11271"/>
    <cellStyle name="20% - Accent6 4 2 3 4 6" xfId="11272"/>
    <cellStyle name="20% - Accent6 4 2 3 5" xfId="11273"/>
    <cellStyle name="20% - Accent6 4 2 3 5 2" xfId="11274"/>
    <cellStyle name="20% - Accent6 4 2 3 5 2 2" xfId="11275"/>
    <cellStyle name="20% - Accent6 4 2 3 5 2 3" xfId="11276"/>
    <cellStyle name="20% - Accent6 4 2 3 5 3" xfId="11277"/>
    <cellStyle name="20% - Accent6 4 2 3 5 4" xfId="11278"/>
    <cellStyle name="20% - Accent6 4 2 3 5 5" xfId="11279"/>
    <cellStyle name="20% - Accent6 4 2 3 5 6" xfId="11280"/>
    <cellStyle name="20% - Accent6 4 2 3 6" xfId="11281"/>
    <cellStyle name="20% - Accent6 4 2 3 6 2" xfId="11282"/>
    <cellStyle name="20% - Accent6 4 2 3 6 3" xfId="11283"/>
    <cellStyle name="20% - Accent6 4 2 3 7" xfId="11284"/>
    <cellStyle name="20% - Accent6 4 2 3 8" xfId="11285"/>
    <cellStyle name="20% - Accent6 4 2 3 9" xfId="11286"/>
    <cellStyle name="20% - Accent6 4 2 4" xfId="11287"/>
    <cellStyle name="20% - Accent6 4 2 4 2" xfId="11288"/>
    <cellStyle name="20% - Accent6 4 2 4 2 2" xfId="11289"/>
    <cellStyle name="20% - Accent6 4 2 4 2 2 2" xfId="11290"/>
    <cellStyle name="20% - Accent6 4 2 4 2 2 2 2" xfId="11291"/>
    <cellStyle name="20% - Accent6 4 2 4 2 2 2 3" xfId="11292"/>
    <cellStyle name="20% - Accent6 4 2 4 2 2 3" xfId="11293"/>
    <cellStyle name="20% - Accent6 4 2 4 2 2 4" xfId="11294"/>
    <cellStyle name="20% - Accent6 4 2 4 2 2 5" xfId="11295"/>
    <cellStyle name="20% - Accent6 4 2 4 2 2 6" xfId="11296"/>
    <cellStyle name="20% - Accent6 4 2 4 2 3" xfId="11297"/>
    <cellStyle name="20% - Accent6 4 2 4 2 3 2" xfId="11298"/>
    <cellStyle name="20% - Accent6 4 2 4 2 3 3" xfId="11299"/>
    <cellStyle name="20% - Accent6 4 2 4 2 4" xfId="11300"/>
    <cellStyle name="20% - Accent6 4 2 4 2 5" xfId="11301"/>
    <cellStyle name="20% - Accent6 4 2 4 2 6" xfId="11302"/>
    <cellStyle name="20% - Accent6 4 2 4 2 7" xfId="11303"/>
    <cellStyle name="20% - Accent6 4 2 4 3" xfId="11304"/>
    <cellStyle name="20% - Accent6 4 2 4 3 2" xfId="11305"/>
    <cellStyle name="20% - Accent6 4 2 4 3 2 2" xfId="11306"/>
    <cellStyle name="20% - Accent6 4 2 4 3 2 3" xfId="11307"/>
    <cellStyle name="20% - Accent6 4 2 4 3 3" xfId="11308"/>
    <cellStyle name="20% - Accent6 4 2 4 3 4" xfId="11309"/>
    <cellStyle name="20% - Accent6 4 2 4 3 5" xfId="11310"/>
    <cellStyle name="20% - Accent6 4 2 4 3 6" xfId="11311"/>
    <cellStyle name="20% - Accent6 4 2 4 4" xfId="11312"/>
    <cellStyle name="20% - Accent6 4 2 4 4 2" xfId="11313"/>
    <cellStyle name="20% - Accent6 4 2 4 4 2 2" xfId="11314"/>
    <cellStyle name="20% - Accent6 4 2 4 4 2 3" xfId="11315"/>
    <cellStyle name="20% - Accent6 4 2 4 4 3" xfId="11316"/>
    <cellStyle name="20% - Accent6 4 2 4 4 4" xfId="11317"/>
    <cellStyle name="20% - Accent6 4 2 4 4 5" xfId="11318"/>
    <cellStyle name="20% - Accent6 4 2 4 4 6" xfId="11319"/>
    <cellStyle name="20% - Accent6 4 2 4 5" xfId="11320"/>
    <cellStyle name="20% - Accent6 4 2 4 5 2" xfId="11321"/>
    <cellStyle name="20% - Accent6 4 2 4 5 3" xfId="11322"/>
    <cellStyle name="20% - Accent6 4 2 4 6" xfId="11323"/>
    <cellStyle name="20% - Accent6 4 2 4 7" xfId="11324"/>
    <cellStyle name="20% - Accent6 4 2 4 8" xfId="11325"/>
    <cellStyle name="20% - Accent6 4 2 4 9" xfId="11326"/>
    <cellStyle name="20% - Accent6 4 2 5" xfId="11327"/>
    <cellStyle name="20% - Accent6 4 2 5 2" xfId="11328"/>
    <cellStyle name="20% - Accent6 4 2 5 2 2" xfId="11329"/>
    <cellStyle name="20% - Accent6 4 2 5 2 2 2" xfId="11330"/>
    <cellStyle name="20% - Accent6 4 2 5 2 2 3" xfId="11331"/>
    <cellStyle name="20% - Accent6 4 2 5 2 3" xfId="11332"/>
    <cellStyle name="20% - Accent6 4 2 5 2 4" xfId="11333"/>
    <cellStyle name="20% - Accent6 4 2 5 2 5" xfId="11334"/>
    <cellStyle name="20% - Accent6 4 2 5 2 6" xfId="11335"/>
    <cellStyle name="20% - Accent6 4 2 5 3" xfId="11336"/>
    <cellStyle name="20% - Accent6 4 2 5 3 2" xfId="11337"/>
    <cellStyle name="20% - Accent6 4 2 5 3 3" xfId="11338"/>
    <cellStyle name="20% - Accent6 4 2 5 4" xfId="11339"/>
    <cellStyle name="20% - Accent6 4 2 5 5" xfId="11340"/>
    <cellStyle name="20% - Accent6 4 2 5 6" xfId="11341"/>
    <cellStyle name="20% - Accent6 4 2 5 7" xfId="11342"/>
    <cellStyle name="20% - Accent6 4 2 6" xfId="11343"/>
    <cellStyle name="20% - Accent6 4 2 6 2" xfId="11344"/>
    <cellStyle name="20% - Accent6 4 2 6 2 2" xfId="11345"/>
    <cellStyle name="20% - Accent6 4 2 6 2 3" xfId="11346"/>
    <cellStyle name="20% - Accent6 4 2 6 3" xfId="11347"/>
    <cellStyle name="20% - Accent6 4 2 6 4" xfId="11348"/>
    <cellStyle name="20% - Accent6 4 2 6 5" xfId="11349"/>
    <cellStyle name="20% - Accent6 4 2 6 6" xfId="11350"/>
    <cellStyle name="20% - Accent6 4 2 7" xfId="11351"/>
    <cellStyle name="20% - Accent6 4 2 7 2" xfId="11352"/>
    <cellStyle name="20% - Accent6 4 2 7 2 2" xfId="11353"/>
    <cellStyle name="20% - Accent6 4 2 7 2 3" xfId="11354"/>
    <cellStyle name="20% - Accent6 4 2 7 3" xfId="11355"/>
    <cellStyle name="20% - Accent6 4 2 7 4" xfId="11356"/>
    <cellStyle name="20% - Accent6 4 2 7 5" xfId="11357"/>
    <cellStyle name="20% - Accent6 4 2 7 6" xfId="11358"/>
    <cellStyle name="20% - Accent6 4 2 8" xfId="11359"/>
    <cellStyle name="20% - Accent6 4 2 8 2" xfId="11360"/>
    <cellStyle name="20% - Accent6 4 2 8 2 2" xfId="11361"/>
    <cellStyle name="20% - Accent6 4 2 8 2 3" xfId="11362"/>
    <cellStyle name="20% - Accent6 4 2 8 3" xfId="11363"/>
    <cellStyle name="20% - Accent6 4 2 8 4" xfId="11364"/>
    <cellStyle name="20% - Accent6 4 2 8 5" xfId="11365"/>
    <cellStyle name="20% - Accent6 4 2 8 6" xfId="11366"/>
    <cellStyle name="20% - Accent6 4 2 9" xfId="11367"/>
    <cellStyle name="20% - Accent6 4 2 9 2" xfId="11368"/>
    <cellStyle name="20% - Accent6 4 2 9 2 2" xfId="11369"/>
    <cellStyle name="20% - Accent6 4 2 9 2 3" xfId="11370"/>
    <cellStyle name="20% - Accent6 4 2 9 3" xfId="11371"/>
    <cellStyle name="20% - Accent6 4 2 9 4" xfId="11372"/>
    <cellStyle name="20% - Accent6 4 2 9 5" xfId="11373"/>
    <cellStyle name="20% - Accent6 4 2 9 6" xfId="11374"/>
    <cellStyle name="20% - Accent6 4 3" xfId="11375"/>
    <cellStyle name="20% - Accent6 4 3 10" xfId="11376"/>
    <cellStyle name="20% - Accent6 4 3 11" xfId="11377"/>
    <cellStyle name="20% - Accent6 4 3 12" xfId="11378"/>
    <cellStyle name="20% - Accent6 4 3 13" xfId="11379"/>
    <cellStyle name="20% - Accent6 4 3 2" xfId="11380"/>
    <cellStyle name="20% - Accent6 4 3 2 10" xfId="11381"/>
    <cellStyle name="20% - Accent6 4 3 2 2" xfId="11382"/>
    <cellStyle name="20% - Accent6 4 3 2 2 2" xfId="11383"/>
    <cellStyle name="20% - Accent6 4 3 2 2 2 2" xfId="11384"/>
    <cellStyle name="20% - Accent6 4 3 2 2 2 2 2" xfId="11385"/>
    <cellStyle name="20% - Accent6 4 3 2 2 2 2 3" xfId="11386"/>
    <cellStyle name="20% - Accent6 4 3 2 2 2 3" xfId="11387"/>
    <cellStyle name="20% - Accent6 4 3 2 2 2 4" xfId="11388"/>
    <cellStyle name="20% - Accent6 4 3 2 2 2 5" xfId="11389"/>
    <cellStyle name="20% - Accent6 4 3 2 2 2 6" xfId="11390"/>
    <cellStyle name="20% - Accent6 4 3 2 2 3" xfId="11391"/>
    <cellStyle name="20% - Accent6 4 3 2 2 3 2" xfId="11392"/>
    <cellStyle name="20% - Accent6 4 3 2 2 3 2 2" xfId="11393"/>
    <cellStyle name="20% - Accent6 4 3 2 2 3 2 3" xfId="11394"/>
    <cellStyle name="20% - Accent6 4 3 2 2 3 3" xfId="11395"/>
    <cellStyle name="20% - Accent6 4 3 2 2 3 4" xfId="11396"/>
    <cellStyle name="20% - Accent6 4 3 2 2 3 5" xfId="11397"/>
    <cellStyle name="20% - Accent6 4 3 2 2 3 6" xfId="11398"/>
    <cellStyle name="20% - Accent6 4 3 2 2 4" xfId="11399"/>
    <cellStyle name="20% - Accent6 4 3 2 2 4 2" xfId="11400"/>
    <cellStyle name="20% - Accent6 4 3 2 2 4 3" xfId="11401"/>
    <cellStyle name="20% - Accent6 4 3 2 2 5" xfId="11402"/>
    <cellStyle name="20% - Accent6 4 3 2 2 6" xfId="11403"/>
    <cellStyle name="20% - Accent6 4 3 2 2 7" xfId="11404"/>
    <cellStyle name="20% - Accent6 4 3 2 2 8" xfId="11405"/>
    <cellStyle name="20% - Accent6 4 3 2 3" xfId="11406"/>
    <cellStyle name="20% - Accent6 4 3 2 3 2" xfId="11407"/>
    <cellStyle name="20% - Accent6 4 3 2 3 2 2" xfId="11408"/>
    <cellStyle name="20% - Accent6 4 3 2 3 2 2 2" xfId="11409"/>
    <cellStyle name="20% - Accent6 4 3 2 3 2 2 3" xfId="11410"/>
    <cellStyle name="20% - Accent6 4 3 2 3 2 3" xfId="11411"/>
    <cellStyle name="20% - Accent6 4 3 2 3 2 4" xfId="11412"/>
    <cellStyle name="20% - Accent6 4 3 2 3 2 5" xfId="11413"/>
    <cellStyle name="20% - Accent6 4 3 2 3 2 6" xfId="11414"/>
    <cellStyle name="20% - Accent6 4 3 2 3 3" xfId="11415"/>
    <cellStyle name="20% - Accent6 4 3 2 3 3 2" xfId="11416"/>
    <cellStyle name="20% - Accent6 4 3 2 3 3 3" xfId="11417"/>
    <cellStyle name="20% - Accent6 4 3 2 3 4" xfId="11418"/>
    <cellStyle name="20% - Accent6 4 3 2 3 5" xfId="11419"/>
    <cellStyle name="20% - Accent6 4 3 2 3 6" xfId="11420"/>
    <cellStyle name="20% - Accent6 4 3 2 3 7" xfId="11421"/>
    <cellStyle name="20% - Accent6 4 3 2 4" xfId="11422"/>
    <cellStyle name="20% - Accent6 4 3 2 4 2" xfId="11423"/>
    <cellStyle name="20% - Accent6 4 3 2 4 2 2" xfId="11424"/>
    <cellStyle name="20% - Accent6 4 3 2 4 2 3" xfId="11425"/>
    <cellStyle name="20% - Accent6 4 3 2 4 3" xfId="11426"/>
    <cellStyle name="20% - Accent6 4 3 2 4 4" xfId="11427"/>
    <cellStyle name="20% - Accent6 4 3 2 4 5" xfId="11428"/>
    <cellStyle name="20% - Accent6 4 3 2 4 6" xfId="11429"/>
    <cellStyle name="20% - Accent6 4 3 2 5" xfId="11430"/>
    <cellStyle name="20% - Accent6 4 3 2 5 2" xfId="11431"/>
    <cellStyle name="20% - Accent6 4 3 2 5 2 2" xfId="11432"/>
    <cellStyle name="20% - Accent6 4 3 2 5 2 3" xfId="11433"/>
    <cellStyle name="20% - Accent6 4 3 2 5 3" xfId="11434"/>
    <cellStyle name="20% - Accent6 4 3 2 5 4" xfId="11435"/>
    <cellStyle name="20% - Accent6 4 3 2 5 5" xfId="11436"/>
    <cellStyle name="20% - Accent6 4 3 2 5 6" xfId="11437"/>
    <cellStyle name="20% - Accent6 4 3 2 6" xfId="11438"/>
    <cellStyle name="20% - Accent6 4 3 2 6 2" xfId="11439"/>
    <cellStyle name="20% - Accent6 4 3 2 6 3" xfId="11440"/>
    <cellStyle name="20% - Accent6 4 3 2 7" xfId="11441"/>
    <cellStyle name="20% - Accent6 4 3 2 8" xfId="11442"/>
    <cellStyle name="20% - Accent6 4 3 2 9" xfId="11443"/>
    <cellStyle name="20% - Accent6 4 3 3" xfId="11444"/>
    <cellStyle name="20% - Accent6 4 3 3 2" xfId="11445"/>
    <cellStyle name="20% - Accent6 4 3 3 2 2" xfId="11446"/>
    <cellStyle name="20% - Accent6 4 3 3 2 2 2" xfId="11447"/>
    <cellStyle name="20% - Accent6 4 3 3 2 2 2 2" xfId="11448"/>
    <cellStyle name="20% - Accent6 4 3 3 2 2 2 3" xfId="11449"/>
    <cellStyle name="20% - Accent6 4 3 3 2 2 3" xfId="11450"/>
    <cellStyle name="20% - Accent6 4 3 3 2 2 4" xfId="11451"/>
    <cellStyle name="20% - Accent6 4 3 3 2 2 5" xfId="11452"/>
    <cellStyle name="20% - Accent6 4 3 3 2 2 6" xfId="11453"/>
    <cellStyle name="20% - Accent6 4 3 3 2 3" xfId="11454"/>
    <cellStyle name="20% - Accent6 4 3 3 2 3 2" xfId="11455"/>
    <cellStyle name="20% - Accent6 4 3 3 2 3 3" xfId="11456"/>
    <cellStyle name="20% - Accent6 4 3 3 2 4" xfId="11457"/>
    <cellStyle name="20% - Accent6 4 3 3 2 5" xfId="11458"/>
    <cellStyle name="20% - Accent6 4 3 3 2 6" xfId="11459"/>
    <cellStyle name="20% - Accent6 4 3 3 2 7" xfId="11460"/>
    <cellStyle name="20% - Accent6 4 3 3 3" xfId="11461"/>
    <cellStyle name="20% - Accent6 4 3 3 3 2" xfId="11462"/>
    <cellStyle name="20% - Accent6 4 3 3 3 2 2" xfId="11463"/>
    <cellStyle name="20% - Accent6 4 3 3 3 2 3" xfId="11464"/>
    <cellStyle name="20% - Accent6 4 3 3 3 3" xfId="11465"/>
    <cellStyle name="20% - Accent6 4 3 3 3 4" xfId="11466"/>
    <cellStyle name="20% - Accent6 4 3 3 3 5" xfId="11467"/>
    <cellStyle name="20% - Accent6 4 3 3 3 6" xfId="11468"/>
    <cellStyle name="20% - Accent6 4 3 3 4" xfId="11469"/>
    <cellStyle name="20% - Accent6 4 3 3 4 2" xfId="11470"/>
    <cellStyle name="20% - Accent6 4 3 3 4 2 2" xfId="11471"/>
    <cellStyle name="20% - Accent6 4 3 3 4 2 3" xfId="11472"/>
    <cellStyle name="20% - Accent6 4 3 3 4 3" xfId="11473"/>
    <cellStyle name="20% - Accent6 4 3 3 4 4" xfId="11474"/>
    <cellStyle name="20% - Accent6 4 3 3 4 5" xfId="11475"/>
    <cellStyle name="20% - Accent6 4 3 3 4 6" xfId="11476"/>
    <cellStyle name="20% - Accent6 4 3 3 5" xfId="11477"/>
    <cellStyle name="20% - Accent6 4 3 3 5 2" xfId="11478"/>
    <cellStyle name="20% - Accent6 4 3 3 5 3" xfId="11479"/>
    <cellStyle name="20% - Accent6 4 3 3 6" xfId="11480"/>
    <cellStyle name="20% - Accent6 4 3 3 7" xfId="11481"/>
    <cellStyle name="20% - Accent6 4 3 3 8" xfId="11482"/>
    <cellStyle name="20% - Accent6 4 3 3 9" xfId="11483"/>
    <cellStyle name="20% - Accent6 4 3 4" xfId="11484"/>
    <cellStyle name="20% - Accent6 4 3 4 2" xfId="11485"/>
    <cellStyle name="20% - Accent6 4 3 4 2 2" xfId="11486"/>
    <cellStyle name="20% - Accent6 4 3 4 2 2 2" xfId="11487"/>
    <cellStyle name="20% - Accent6 4 3 4 2 2 3" xfId="11488"/>
    <cellStyle name="20% - Accent6 4 3 4 2 3" xfId="11489"/>
    <cellStyle name="20% - Accent6 4 3 4 2 4" xfId="11490"/>
    <cellStyle name="20% - Accent6 4 3 4 2 5" xfId="11491"/>
    <cellStyle name="20% - Accent6 4 3 4 2 6" xfId="11492"/>
    <cellStyle name="20% - Accent6 4 3 4 3" xfId="11493"/>
    <cellStyle name="20% - Accent6 4 3 4 3 2" xfId="11494"/>
    <cellStyle name="20% - Accent6 4 3 4 3 3" xfId="11495"/>
    <cellStyle name="20% - Accent6 4 3 4 4" xfId="11496"/>
    <cellStyle name="20% - Accent6 4 3 4 5" xfId="11497"/>
    <cellStyle name="20% - Accent6 4 3 4 6" xfId="11498"/>
    <cellStyle name="20% - Accent6 4 3 4 7" xfId="11499"/>
    <cellStyle name="20% - Accent6 4 3 5" xfId="11500"/>
    <cellStyle name="20% - Accent6 4 3 5 2" xfId="11501"/>
    <cellStyle name="20% - Accent6 4 3 5 2 2" xfId="11502"/>
    <cellStyle name="20% - Accent6 4 3 5 2 3" xfId="11503"/>
    <cellStyle name="20% - Accent6 4 3 5 3" xfId="11504"/>
    <cellStyle name="20% - Accent6 4 3 5 4" xfId="11505"/>
    <cellStyle name="20% - Accent6 4 3 5 5" xfId="11506"/>
    <cellStyle name="20% - Accent6 4 3 5 6" xfId="11507"/>
    <cellStyle name="20% - Accent6 4 3 6" xfId="11508"/>
    <cellStyle name="20% - Accent6 4 3 6 2" xfId="11509"/>
    <cellStyle name="20% - Accent6 4 3 6 2 2" xfId="11510"/>
    <cellStyle name="20% - Accent6 4 3 6 2 3" xfId="11511"/>
    <cellStyle name="20% - Accent6 4 3 6 3" xfId="11512"/>
    <cellStyle name="20% - Accent6 4 3 6 4" xfId="11513"/>
    <cellStyle name="20% - Accent6 4 3 6 5" xfId="11514"/>
    <cellStyle name="20% - Accent6 4 3 6 6" xfId="11515"/>
    <cellStyle name="20% - Accent6 4 3 7" xfId="11516"/>
    <cellStyle name="20% - Accent6 4 3 7 2" xfId="11517"/>
    <cellStyle name="20% - Accent6 4 3 7 2 2" xfId="11518"/>
    <cellStyle name="20% - Accent6 4 3 7 2 3" xfId="11519"/>
    <cellStyle name="20% - Accent6 4 3 7 3" xfId="11520"/>
    <cellStyle name="20% - Accent6 4 3 7 4" xfId="11521"/>
    <cellStyle name="20% - Accent6 4 3 7 5" xfId="11522"/>
    <cellStyle name="20% - Accent6 4 3 7 6" xfId="11523"/>
    <cellStyle name="20% - Accent6 4 3 8" xfId="11524"/>
    <cellStyle name="20% - Accent6 4 3 8 2" xfId="11525"/>
    <cellStyle name="20% - Accent6 4 3 8 2 2" xfId="11526"/>
    <cellStyle name="20% - Accent6 4 3 8 2 3" xfId="11527"/>
    <cellStyle name="20% - Accent6 4 3 8 3" xfId="11528"/>
    <cellStyle name="20% - Accent6 4 3 8 4" xfId="11529"/>
    <cellStyle name="20% - Accent6 4 3 8 5" xfId="11530"/>
    <cellStyle name="20% - Accent6 4 3 8 6" xfId="11531"/>
    <cellStyle name="20% - Accent6 4 3 9" xfId="11532"/>
    <cellStyle name="20% - Accent6 4 3 9 2" xfId="11533"/>
    <cellStyle name="20% - Accent6 4 3 9 3" xfId="11534"/>
    <cellStyle name="20% - Accent6 4 4" xfId="11535"/>
    <cellStyle name="20% - Accent6 4 4 10" xfId="11536"/>
    <cellStyle name="20% - Accent6 4 4 2" xfId="11537"/>
    <cellStyle name="20% - Accent6 4 4 2 2" xfId="11538"/>
    <cellStyle name="20% - Accent6 4 4 2 2 2" xfId="11539"/>
    <cellStyle name="20% - Accent6 4 4 2 2 2 2" xfId="11540"/>
    <cellStyle name="20% - Accent6 4 4 2 2 2 3" xfId="11541"/>
    <cellStyle name="20% - Accent6 4 4 2 2 3" xfId="11542"/>
    <cellStyle name="20% - Accent6 4 4 2 2 4" xfId="11543"/>
    <cellStyle name="20% - Accent6 4 4 2 2 5" xfId="11544"/>
    <cellStyle name="20% - Accent6 4 4 2 2 6" xfId="11545"/>
    <cellStyle name="20% - Accent6 4 4 2 3" xfId="11546"/>
    <cellStyle name="20% - Accent6 4 4 2 3 2" xfId="11547"/>
    <cellStyle name="20% - Accent6 4 4 2 3 2 2" xfId="11548"/>
    <cellStyle name="20% - Accent6 4 4 2 3 2 3" xfId="11549"/>
    <cellStyle name="20% - Accent6 4 4 2 3 3" xfId="11550"/>
    <cellStyle name="20% - Accent6 4 4 2 3 4" xfId="11551"/>
    <cellStyle name="20% - Accent6 4 4 2 3 5" xfId="11552"/>
    <cellStyle name="20% - Accent6 4 4 2 3 6" xfId="11553"/>
    <cellStyle name="20% - Accent6 4 4 2 4" xfId="11554"/>
    <cellStyle name="20% - Accent6 4 4 2 4 2" xfId="11555"/>
    <cellStyle name="20% - Accent6 4 4 2 4 3" xfId="11556"/>
    <cellStyle name="20% - Accent6 4 4 2 5" xfId="11557"/>
    <cellStyle name="20% - Accent6 4 4 2 6" xfId="11558"/>
    <cellStyle name="20% - Accent6 4 4 2 7" xfId="11559"/>
    <cellStyle name="20% - Accent6 4 4 2 8" xfId="11560"/>
    <cellStyle name="20% - Accent6 4 4 3" xfId="11561"/>
    <cellStyle name="20% - Accent6 4 4 3 2" xfId="11562"/>
    <cellStyle name="20% - Accent6 4 4 3 2 2" xfId="11563"/>
    <cellStyle name="20% - Accent6 4 4 3 2 2 2" xfId="11564"/>
    <cellStyle name="20% - Accent6 4 4 3 2 2 3" xfId="11565"/>
    <cellStyle name="20% - Accent6 4 4 3 2 3" xfId="11566"/>
    <cellStyle name="20% - Accent6 4 4 3 2 4" xfId="11567"/>
    <cellStyle name="20% - Accent6 4 4 3 2 5" xfId="11568"/>
    <cellStyle name="20% - Accent6 4 4 3 2 6" xfId="11569"/>
    <cellStyle name="20% - Accent6 4 4 3 3" xfId="11570"/>
    <cellStyle name="20% - Accent6 4 4 3 3 2" xfId="11571"/>
    <cellStyle name="20% - Accent6 4 4 3 3 3" xfId="11572"/>
    <cellStyle name="20% - Accent6 4 4 3 4" xfId="11573"/>
    <cellStyle name="20% - Accent6 4 4 3 5" xfId="11574"/>
    <cellStyle name="20% - Accent6 4 4 3 6" xfId="11575"/>
    <cellStyle name="20% - Accent6 4 4 3 7" xfId="11576"/>
    <cellStyle name="20% - Accent6 4 4 4" xfId="11577"/>
    <cellStyle name="20% - Accent6 4 4 4 2" xfId="11578"/>
    <cellStyle name="20% - Accent6 4 4 4 2 2" xfId="11579"/>
    <cellStyle name="20% - Accent6 4 4 4 2 3" xfId="11580"/>
    <cellStyle name="20% - Accent6 4 4 4 3" xfId="11581"/>
    <cellStyle name="20% - Accent6 4 4 4 4" xfId="11582"/>
    <cellStyle name="20% - Accent6 4 4 4 5" xfId="11583"/>
    <cellStyle name="20% - Accent6 4 4 4 6" xfId="11584"/>
    <cellStyle name="20% - Accent6 4 4 5" xfId="11585"/>
    <cellStyle name="20% - Accent6 4 4 5 2" xfId="11586"/>
    <cellStyle name="20% - Accent6 4 4 5 2 2" xfId="11587"/>
    <cellStyle name="20% - Accent6 4 4 5 2 3" xfId="11588"/>
    <cellStyle name="20% - Accent6 4 4 5 3" xfId="11589"/>
    <cellStyle name="20% - Accent6 4 4 5 4" xfId="11590"/>
    <cellStyle name="20% - Accent6 4 4 5 5" xfId="11591"/>
    <cellStyle name="20% - Accent6 4 4 5 6" xfId="11592"/>
    <cellStyle name="20% - Accent6 4 4 6" xfId="11593"/>
    <cellStyle name="20% - Accent6 4 4 6 2" xfId="11594"/>
    <cellStyle name="20% - Accent6 4 4 6 3" xfId="11595"/>
    <cellStyle name="20% - Accent6 4 4 7" xfId="11596"/>
    <cellStyle name="20% - Accent6 4 4 8" xfId="11597"/>
    <cellStyle name="20% - Accent6 4 4 9" xfId="11598"/>
    <cellStyle name="20% - Accent6 4 5" xfId="11599"/>
    <cellStyle name="20% - Accent6 4 5 2" xfId="11600"/>
    <cellStyle name="20% - Accent6 4 5 2 2" xfId="11601"/>
    <cellStyle name="20% - Accent6 4 5 2 2 2" xfId="11602"/>
    <cellStyle name="20% - Accent6 4 5 2 2 2 2" xfId="11603"/>
    <cellStyle name="20% - Accent6 4 5 2 2 2 3" xfId="11604"/>
    <cellStyle name="20% - Accent6 4 5 2 2 3" xfId="11605"/>
    <cellStyle name="20% - Accent6 4 5 2 2 4" xfId="11606"/>
    <cellStyle name="20% - Accent6 4 5 2 2 5" xfId="11607"/>
    <cellStyle name="20% - Accent6 4 5 2 2 6" xfId="11608"/>
    <cellStyle name="20% - Accent6 4 5 2 3" xfId="11609"/>
    <cellStyle name="20% - Accent6 4 5 2 3 2" xfId="11610"/>
    <cellStyle name="20% - Accent6 4 5 2 3 3" xfId="11611"/>
    <cellStyle name="20% - Accent6 4 5 2 4" xfId="11612"/>
    <cellStyle name="20% - Accent6 4 5 2 5" xfId="11613"/>
    <cellStyle name="20% - Accent6 4 5 2 6" xfId="11614"/>
    <cellStyle name="20% - Accent6 4 5 2 7" xfId="11615"/>
    <cellStyle name="20% - Accent6 4 5 3" xfId="11616"/>
    <cellStyle name="20% - Accent6 4 5 3 2" xfId="11617"/>
    <cellStyle name="20% - Accent6 4 5 3 2 2" xfId="11618"/>
    <cellStyle name="20% - Accent6 4 5 3 2 3" xfId="11619"/>
    <cellStyle name="20% - Accent6 4 5 3 3" xfId="11620"/>
    <cellStyle name="20% - Accent6 4 5 3 4" xfId="11621"/>
    <cellStyle name="20% - Accent6 4 5 3 5" xfId="11622"/>
    <cellStyle name="20% - Accent6 4 5 3 6" xfId="11623"/>
    <cellStyle name="20% - Accent6 4 5 4" xfId="11624"/>
    <cellStyle name="20% - Accent6 4 5 4 2" xfId="11625"/>
    <cellStyle name="20% - Accent6 4 5 4 2 2" xfId="11626"/>
    <cellStyle name="20% - Accent6 4 5 4 2 3" xfId="11627"/>
    <cellStyle name="20% - Accent6 4 5 4 3" xfId="11628"/>
    <cellStyle name="20% - Accent6 4 5 4 4" xfId="11629"/>
    <cellStyle name="20% - Accent6 4 5 4 5" xfId="11630"/>
    <cellStyle name="20% - Accent6 4 5 4 6" xfId="11631"/>
    <cellStyle name="20% - Accent6 4 5 5" xfId="11632"/>
    <cellStyle name="20% - Accent6 4 5 5 2" xfId="11633"/>
    <cellStyle name="20% - Accent6 4 5 5 3" xfId="11634"/>
    <cellStyle name="20% - Accent6 4 5 6" xfId="11635"/>
    <cellStyle name="20% - Accent6 4 5 7" xfId="11636"/>
    <cellStyle name="20% - Accent6 4 5 8" xfId="11637"/>
    <cellStyle name="20% - Accent6 4 5 9" xfId="11638"/>
    <cellStyle name="20% - Accent6 4 6" xfId="11639"/>
    <cellStyle name="20% - Accent6 4 6 2" xfId="11640"/>
    <cellStyle name="20% - Accent6 4 6 2 2" xfId="11641"/>
    <cellStyle name="20% - Accent6 4 6 2 2 2" xfId="11642"/>
    <cellStyle name="20% - Accent6 4 6 2 2 3" xfId="11643"/>
    <cellStyle name="20% - Accent6 4 6 2 3" xfId="11644"/>
    <cellStyle name="20% - Accent6 4 6 2 4" xfId="11645"/>
    <cellStyle name="20% - Accent6 4 6 2 5" xfId="11646"/>
    <cellStyle name="20% - Accent6 4 6 2 6" xfId="11647"/>
    <cellStyle name="20% - Accent6 4 6 3" xfId="11648"/>
    <cellStyle name="20% - Accent6 4 6 3 2" xfId="11649"/>
    <cellStyle name="20% - Accent6 4 6 3 3" xfId="11650"/>
    <cellStyle name="20% - Accent6 4 6 4" xfId="11651"/>
    <cellStyle name="20% - Accent6 4 6 5" xfId="11652"/>
    <cellStyle name="20% - Accent6 4 6 6" xfId="11653"/>
    <cellStyle name="20% - Accent6 4 6 7" xfId="11654"/>
    <cellStyle name="20% - Accent6 4 7" xfId="11655"/>
    <cellStyle name="20% - Accent6 4 7 2" xfId="11656"/>
    <cellStyle name="20% - Accent6 4 7 2 2" xfId="11657"/>
    <cellStyle name="20% - Accent6 4 7 2 3" xfId="11658"/>
    <cellStyle name="20% - Accent6 4 7 3" xfId="11659"/>
    <cellStyle name="20% - Accent6 4 7 4" xfId="11660"/>
    <cellStyle name="20% - Accent6 4 7 5" xfId="11661"/>
    <cellStyle name="20% - Accent6 4 7 6" xfId="11662"/>
    <cellStyle name="20% - Accent6 4 8" xfId="11663"/>
    <cellStyle name="20% - Accent6 4 8 2" xfId="11664"/>
    <cellStyle name="20% - Accent6 4 8 2 2" xfId="11665"/>
    <cellStyle name="20% - Accent6 4 8 2 3" xfId="11666"/>
    <cellStyle name="20% - Accent6 4 8 3" xfId="11667"/>
    <cellStyle name="20% - Accent6 4 8 4" xfId="11668"/>
    <cellStyle name="20% - Accent6 4 8 5" xfId="11669"/>
    <cellStyle name="20% - Accent6 4 8 6" xfId="11670"/>
    <cellStyle name="20% - Accent6 4 9" xfId="11671"/>
    <cellStyle name="20% - Accent6 4 9 2" xfId="11672"/>
    <cellStyle name="20% - Accent6 4 9 2 2" xfId="11673"/>
    <cellStyle name="20% - Accent6 4 9 2 3" xfId="11674"/>
    <cellStyle name="20% - Accent6 4 9 3" xfId="11675"/>
    <cellStyle name="20% - Accent6 4 9 4" xfId="11676"/>
    <cellStyle name="20% - Accent6 4 9 5" xfId="11677"/>
    <cellStyle name="20% - Accent6 4 9 6" xfId="11678"/>
    <cellStyle name="20% - Accent6 5" xfId="11679"/>
    <cellStyle name="20% - Accent6 5 10" xfId="11680"/>
    <cellStyle name="20% - Accent6 5 11" xfId="11681"/>
    <cellStyle name="20% - Accent6 5 12" xfId="11682"/>
    <cellStyle name="20% - Accent6 5 13" xfId="11683"/>
    <cellStyle name="20% - Accent6 5 2" xfId="11684"/>
    <cellStyle name="20% - Accent6 5 2 10" xfId="11685"/>
    <cellStyle name="20% - Accent6 5 2 2" xfId="11686"/>
    <cellStyle name="20% - Accent6 5 2 2 2" xfId="11687"/>
    <cellStyle name="20% - Accent6 5 2 2 2 2" xfId="11688"/>
    <cellStyle name="20% - Accent6 5 2 2 2 2 2" xfId="11689"/>
    <cellStyle name="20% - Accent6 5 2 2 2 2 3" xfId="11690"/>
    <cellStyle name="20% - Accent6 5 2 2 2 3" xfId="11691"/>
    <cellStyle name="20% - Accent6 5 2 2 2 4" xfId="11692"/>
    <cellStyle name="20% - Accent6 5 2 2 2 5" xfId="11693"/>
    <cellStyle name="20% - Accent6 5 2 2 2 6" xfId="11694"/>
    <cellStyle name="20% - Accent6 5 2 2 3" xfId="11695"/>
    <cellStyle name="20% - Accent6 5 2 2 3 2" xfId="11696"/>
    <cellStyle name="20% - Accent6 5 2 2 3 2 2" xfId="11697"/>
    <cellStyle name="20% - Accent6 5 2 2 3 2 3" xfId="11698"/>
    <cellStyle name="20% - Accent6 5 2 2 3 3" xfId="11699"/>
    <cellStyle name="20% - Accent6 5 2 2 3 4" xfId="11700"/>
    <cellStyle name="20% - Accent6 5 2 2 3 5" xfId="11701"/>
    <cellStyle name="20% - Accent6 5 2 2 3 6" xfId="11702"/>
    <cellStyle name="20% - Accent6 5 2 2 4" xfId="11703"/>
    <cellStyle name="20% - Accent6 5 2 2 4 2" xfId="11704"/>
    <cellStyle name="20% - Accent6 5 2 2 4 3" xfId="11705"/>
    <cellStyle name="20% - Accent6 5 2 2 5" xfId="11706"/>
    <cellStyle name="20% - Accent6 5 2 2 6" xfId="11707"/>
    <cellStyle name="20% - Accent6 5 2 2 7" xfId="11708"/>
    <cellStyle name="20% - Accent6 5 2 2 8" xfId="11709"/>
    <cellStyle name="20% - Accent6 5 2 3" xfId="11710"/>
    <cellStyle name="20% - Accent6 5 2 3 2" xfId="11711"/>
    <cellStyle name="20% - Accent6 5 2 3 2 2" xfId="11712"/>
    <cellStyle name="20% - Accent6 5 2 3 2 2 2" xfId="11713"/>
    <cellStyle name="20% - Accent6 5 2 3 2 2 3" xfId="11714"/>
    <cellStyle name="20% - Accent6 5 2 3 2 3" xfId="11715"/>
    <cellStyle name="20% - Accent6 5 2 3 2 4" xfId="11716"/>
    <cellStyle name="20% - Accent6 5 2 3 2 5" xfId="11717"/>
    <cellStyle name="20% - Accent6 5 2 3 2 6" xfId="11718"/>
    <cellStyle name="20% - Accent6 5 2 3 3" xfId="11719"/>
    <cellStyle name="20% - Accent6 5 2 3 3 2" xfId="11720"/>
    <cellStyle name="20% - Accent6 5 2 3 3 3" xfId="11721"/>
    <cellStyle name="20% - Accent6 5 2 3 4" xfId="11722"/>
    <cellStyle name="20% - Accent6 5 2 3 5" xfId="11723"/>
    <cellStyle name="20% - Accent6 5 2 3 6" xfId="11724"/>
    <cellStyle name="20% - Accent6 5 2 3 7" xfId="11725"/>
    <cellStyle name="20% - Accent6 5 2 4" xfId="11726"/>
    <cellStyle name="20% - Accent6 5 2 4 2" xfId="11727"/>
    <cellStyle name="20% - Accent6 5 2 4 2 2" xfId="11728"/>
    <cellStyle name="20% - Accent6 5 2 4 2 3" xfId="11729"/>
    <cellStyle name="20% - Accent6 5 2 4 3" xfId="11730"/>
    <cellStyle name="20% - Accent6 5 2 4 4" xfId="11731"/>
    <cellStyle name="20% - Accent6 5 2 4 5" xfId="11732"/>
    <cellStyle name="20% - Accent6 5 2 4 6" xfId="11733"/>
    <cellStyle name="20% - Accent6 5 2 5" xfId="11734"/>
    <cellStyle name="20% - Accent6 5 2 5 2" xfId="11735"/>
    <cellStyle name="20% - Accent6 5 2 5 2 2" xfId="11736"/>
    <cellStyle name="20% - Accent6 5 2 5 2 3" xfId="11737"/>
    <cellStyle name="20% - Accent6 5 2 5 3" xfId="11738"/>
    <cellStyle name="20% - Accent6 5 2 5 4" xfId="11739"/>
    <cellStyle name="20% - Accent6 5 2 5 5" xfId="11740"/>
    <cellStyle name="20% - Accent6 5 2 5 6" xfId="11741"/>
    <cellStyle name="20% - Accent6 5 2 6" xfId="11742"/>
    <cellStyle name="20% - Accent6 5 2 6 2" xfId="11743"/>
    <cellStyle name="20% - Accent6 5 2 6 3" xfId="11744"/>
    <cellStyle name="20% - Accent6 5 2 7" xfId="11745"/>
    <cellStyle name="20% - Accent6 5 2 8" xfId="11746"/>
    <cellStyle name="20% - Accent6 5 2 9" xfId="11747"/>
    <cellStyle name="20% - Accent6 5 3" xfId="11748"/>
    <cellStyle name="20% - Accent6 5 3 2" xfId="11749"/>
    <cellStyle name="20% - Accent6 5 3 2 2" xfId="11750"/>
    <cellStyle name="20% - Accent6 5 3 2 2 2" xfId="11751"/>
    <cellStyle name="20% - Accent6 5 3 2 2 2 2" xfId="11752"/>
    <cellStyle name="20% - Accent6 5 3 2 2 2 3" xfId="11753"/>
    <cellStyle name="20% - Accent6 5 3 2 2 3" xfId="11754"/>
    <cellStyle name="20% - Accent6 5 3 2 2 4" xfId="11755"/>
    <cellStyle name="20% - Accent6 5 3 2 2 5" xfId="11756"/>
    <cellStyle name="20% - Accent6 5 3 2 2 6" xfId="11757"/>
    <cellStyle name="20% - Accent6 5 3 2 3" xfId="11758"/>
    <cellStyle name="20% - Accent6 5 3 2 3 2" xfId="11759"/>
    <cellStyle name="20% - Accent6 5 3 2 3 3" xfId="11760"/>
    <cellStyle name="20% - Accent6 5 3 2 4" xfId="11761"/>
    <cellStyle name="20% - Accent6 5 3 2 5" xfId="11762"/>
    <cellStyle name="20% - Accent6 5 3 2 6" xfId="11763"/>
    <cellStyle name="20% - Accent6 5 3 2 7" xfId="11764"/>
    <cellStyle name="20% - Accent6 5 3 3" xfId="11765"/>
    <cellStyle name="20% - Accent6 5 3 3 2" xfId="11766"/>
    <cellStyle name="20% - Accent6 5 3 3 2 2" xfId="11767"/>
    <cellStyle name="20% - Accent6 5 3 3 2 3" xfId="11768"/>
    <cellStyle name="20% - Accent6 5 3 3 3" xfId="11769"/>
    <cellStyle name="20% - Accent6 5 3 3 4" xfId="11770"/>
    <cellStyle name="20% - Accent6 5 3 3 5" xfId="11771"/>
    <cellStyle name="20% - Accent6 5 3 3 6" xfId="11772"/>
    <cellStyle name="20% - Accent6 5 3 4" xfId="11773"/>
    <cellStyle name="20% - Accent6 5 3 4 2" xfId="11774"/>
    <cellStyle name="20% - Accent6 5 3 4 2 2" xfId="11775"/>
    <cellStyle name="20% - Accent6 5 3 4 2 3" xfId="11776"/>
    <cellStyle name="20% - Accent6 5 3 4 3" xfId="11777"/>
    <cellStyle name="20% - Accent6 5 3 4 4" xfId="11778"/>
    <cellStyle name="20% - Accent6 5 3 4 5" xfId="11779"/>
    <cellStyle name="20% - Accent6 5 3 4 6" xfId="11780"/>
    <cellStyle name="20% - Accent6 5 3 5" xfId="11781"/>
    <cellStyle name="20% - Accent6 5 3 5 2" xfId="11782"/>
    <cellStyle name="20% - Accent6 5 3 5 3" xfId="11783"/>
    <cellStyle name="20% - Accent6 5 3 6" xfId="11784"/>
    <cellStyle name="20% - Accent6 5 3 7" xfId="11785"/>
    <cellStyle name="20% - Accent6 5 3 8" xfId="11786"/>
    <cellStyle name="20% - Accent6 5 3 9" xfId="11787"/>
    <cellStyle name="20% - Accent6 5 4" xfId="11788"/>
    <cellStyle name="20% - Accent6 5 4 2" xfId="11789"/>
    <cellStyle name="20% - Accent6 5 4 2 2" xfId="11790"/>
    <cellStyle name="20% - Accent6 5 4 2 2 2" xfId="11791"/>
    <cellStyle name="20% - Accent6 5 4 2 2 3" xfId="11792"/>
    <cellStyle name="20% - Accent6 5 4 2 3" xfId="11793"/>
    <cellStyle name="20% - Accent6 5 4 2 4" xfId="11794"/>
    <cellStyle name="20% - Accent6 5 4 2 5" xfId="11795"/>
    <cellStyle name="20% - Accent6 5 4 2 6" xfId="11796"/>
    <cellStyle name="20% - Accent6 5 4 3" xfId="11797"/>
    <cellStyle name="20% - Accent6 5 4 3 2" xfId="11798"/>
    <cellStyle name="20% - Accent6 5 4 3 3" xfId="11799"/>
    <cellStyle name="20% - Accent6 5 4 4" xfId="11800"/>
    <cellStyle name="20% - Accent6 5 4 5" xfId="11801"/>
    <cellStyle name="20% - Accent6 5 4 6" xfId="11802"/>
    <cellStyle name="20% - Accent6 5 4 7" xfId="11803"/>
    <cellStyle name="20% - Accent6 5 5" xfId="11804"/>
    <cellStyle name="20% - Accent6 5 5 2" xfId="11805"/>
    <cellStyle name="20% - Accent6 5 5 2 2" xfId="11806"/>
    <cellStyle name="20% - Accent6 5 5 2 3" xfId="11807"/>
    <cellStyle name="20% - Accent6 5 5 3" xfId="11808"/>
    <cellStyle name="20% - Accent6 5 5 4" xfId="11809"/>
    <cellStyle name="20% - Accent6 5 5 5" xfId="11810"/>
    <cellStyle name="20% - Accent6 5 5 6" xfId="11811"/>
    <cellStyle name="20% - Accent6 5 6" xfId="11812"/>
    <cellStyle name="20% - Accent6 5 6 2" xfId="11813"/>
    <cellStyle name="20% - Accent6 5 6 2 2" xfId="11814"/>
    <cellStyle name="20% - Accent6 5 6 2 3" xfId="11815"/>
    <cellStyle name="20% - Accent6 5 6 3" xfId="11816"/>
    <cellStyle name="20% - Accent6 5 6 4" xfId="11817"/>
    <cellStyle name="20% - Accent6 5 6 5" xfId="11818"/>
    <cellStyle name="20% - Accent6 5 6 6" xfId="11819"/>
    <cellStyle name="20% - Accent6 5 7" xfId="11820"/>
    <cellStyle name="20% - Accent6 5 7 2" xfId="11821"/>
    <cellStyle name="20% - Accent6 5 7 2 2" xfId="11822"/>
    <cellStyle name="20% - Accent6 5 7 2 3" xfId="11823"/>
    <cellStyle name="20% - Accent6 5 7 3" xfId="11824"/>
    <cellStyle name="20% - Accent6 5 7 4" xfId="11825"/>
    <cellStyle name="20% - Accent6 5 7 5" xfId="11826"/>
    <cellStyle name="20% - Accent6 5 7 6" xfId="11827"/>
    <cellStyle name="20% - Accent6 5 8" xfId="11828"/>
    <cellStyle name="20% - Accent6 5 8 2" xfId="11829"/>
    <cellStyle name="20% - Accent6 5 8 2 2" xfId="11830"/>
    <cellStyle name="20% - Accent6 5 8 2 3" xfId="11831"/>
    <cellStyle name="20% - Accent6 5 8 3" xfId="11832"/>
    <cellStyle name="20% - Accent6 5 8 4" xfId="11833"/>
    <cellStyle name="20% - Accent6 5 8 5" xfId="11834"/>
    <cellStyle name="20% - Accent6 5 8 6" xfId="11835"/>
    <cellStyle name="20% - Accent6 5 9" xfId="11836"/>
    <cellStyle name="20% - Accent6 5 9 2" xfId="11837"/>
    <cellStyle name="20% - Accent6 5 9 3" xfId="11838"/>
    <cellStyle name="20% - Accent6 6" xfId="11839"/>
    <cellStyle name="20% - Accent6 6 10" xfId="11840"/>
    <cellStyle name="20% - Accent6 6 11" xfId="11841"/>
    <cellStyle name="20% - Accent6 6 2" xfId="11842"/>
    <cellStyle name="20% - Accent6 6 2 2" xfId="11843"/>
    <cellStyle name="20% - Accent6 6 2 2 2" xfId="11844"/>
    <cellStyle name="20% - Accent6 6 2 2 2 2" xfId="11845"/>
    <cellStyle name="20% - Accent6 6 2 2 2 3" xfId="11846"/>
    <cellStyle name="20% - Accent6 6 2 2 3" xfId="11847"/>
    <cellStyle name="20% - Accent6 6 2 2 4" xfId="11848"/>
    <cellStyle name="20% - Accent6 6 2 2 5" xfId="11849"/>
    <cellStyle name="20% - Accent6 6 2 2 6" xfId="11850"/>
    <cellStyle name="20% - Accent6 6 2 3" xfId="11851"/>
    <cellStyle name="20% - Accent6 6 2 3 2" xfId="11852"/>
    <cellStyle name="20% - Accent6 6 2 3 2 2" xfId="11853"/>
    <cellStyle name="20% - Accent6 6 2 3 2 3" xfId="11854"/>
    <cellStyle name="20% - Accent6 6 2 3 3" xfId="11855"/>
    <cellStyle name="20% - Accent6 6 2 3 4" xfId="11856"/>
    <cellStyle name="20% - Accent6 6 2 3 5" xfId="11857"/>
    <cellStyle name="20% - Accent6 6 2 3 6" xfId="11858"/>
    <cellStyle name="20% - Accent6 6 2 4" xfId="11859"/>
    <cellStyle name="20% - Accent6 6 2 4 2" xfId="11860"/>
    <cellStyle name="20% - Accent6 6 2 4 3" xfId="11861"/>
    <cellStyle name="20% - Accent6 6 2 5" xfId="11862"/>
    <cellStyle name="20% - Accent6 6 2 6" xfId="11863"/>
    <cellStyle name="20% - Accent6 6 2 7" xfId="11864"/>
    <cellStyle name="20% - Accent6 6 2 8" xfId="11865"/>
    <cellStyle name="20% - Accent6 6 3" xfId="11866"/>
    <cellStyle name="20% - Accent6 6 3 2" xfId="11867"/>
    <cellStyle name="20% - Accent6 6 3 2 2" xfId="11868"/>
    <cellStyle name="20% - Accent6 6 3 2 2 2" xfId="11869"/>
    <cellStyle name="20% - Accent6 6 3 2 2 3" xfId="11870"/>
    <cellStyle name="20% - Accent6 6 3 2 3" xfId="11871"/>
    <cellStyle name="20% - Accent6 6 3 2 4" xfId="11872"/>
    <cellStyle name="20% - Accent6 6 3 2 5" xfId="11873"/>
    <cellStyle name="20% - Accent6 6 3 2 6" xfId="11874"/>
    <cellStyle name="20% - Accent6 6 3 3" xfId="11875"/>
    <cellStyle name="20% - Accent6 6 3 3 2" xfId="11876"/>
    <cellStyle name="20% - Accent6 6 3 3 3" xfId="11877"/>
    <cellStyle name="20% - Accent6 6 3 4" xfId="11878"/>
    <cellStyle name="20% - Accent6 6 3 5" xfId="11879"/>
    <cellStyle name="20% - Accent6 6 3 6" xfId="11880"/>
    <cellStyle name="20% - Accent6 6 3 7" xfId="11881"/>
    <cellStyle name="20% - Accent6 6 4" xfId="11882"/>
    <cellStyle name="20% - Accent6 6 4 2" xfId="11883"/>
    <cellStyle name="20% - Accent6 6 4 2 2" xfId="11884"/>
    <cellStyle name="20% - Accent6 6 4 2 3" xfId="11885"/>
    <cellStyle name="20% - Accent6 6 4 3" xfId="11886"/>
    <cellStyle name="20% - Accent6 6 4 4" xfId="11887"/>
    <cellStyle name="20% - Accent6 6 4 5" xfId="11888"/>
    <cellStyle name="20% - Accent6 6 4 6" xfId="11889"/>
    <cellStyle name="20% - Accent6 6 5" xfId="11890"/>
    <cellStyle name="20% - Accent6 6 5 2" xfId="11891"/>
    <cellStyle name="20% - Accent6 6 5 2 2" xfId="11892"/>
    <cellStyle name="20% - Accent6 6 5 2 3" xfId="11893"/>
    <cellStyle name="20% - Accent6 6 5 3" xfId="11894"/>
    <cellStyle name="20% - Accent6 6 5 4" xfId="11895"/>
    <cellStyle name="20% - Accent6 6 5 5" xfId="11896"/>
    <cellStyle name="20% - Accent6 6 5 6" xfId="11897"/>
    <cellStyle name="20% - Accent6 6 6" xfId="11898"/>
    <cellStyle name="20% - Accent6 6 6 2" xfId="11899"/>
    <cellStyle name="20% - Accent6 6 6 2 2" xfId="11900"/>
    <cellStyle name="20% - Accent6 6 6 2 3" xfId="11901"/>
    <cellStyle name="20% - Accent6 6 6 3" xfId="11902"/>
    <cellStyle name="20% - Accent6 6 6 4" xfId="11903"/>
    <cellStyle name="20% - Accent6 6 6 5" xfId="11904"/>
    <cellStyle name="20% - Accent6 6 6 6" xfId="11905"/>
    <cellStyle name="20% - Accent6 6 7" xfId="11906"/>
    <cellStyle name="20% - Accent6 6 7 2" xfId="11907"/>
    <cellStyle name="20% - Accent6 6 7 3" xfId="11908"/>
    <cellStyle name="20% - Accent6 6 8" xfId="11909"/>
    <cellStyle name="20% - Accent6 6 9" xfId="11910"/>
    <cellStyle name="20% - Accent6 7" xfId="11911"/>
    <cellStyle name="20% - Accent6 7 2" xfId="11912"/>
    <cellStyle name="20% - Accent6 7 2 2" xfId="11913"/>
    <cellStyle name="20% - Accent6 7 2 3" xfId="11914"/>
    <cellStyle name="20% - Accent6 7 3" xfId="11915"/>
    <cellStyle name="20% - Accent6 7 4" xfId="11916"/>
    <cellStyle name="20% - Accent6 7 5" xfId="11917"/>
    <cellStyle name="20% - Accent6 7 6" xfId="11918"/>
    <cellStyle name="20% - Accent6 8" xfId="11919"/>
    <cellStyle name="20% - Accent6 8 2" xfId="11920"/>
    <cellStyle name="20% - Accent6 8 2 2" xfId="11921"/>
    <cellStyle name="20% - Accent6 8 2 3" xfId="11922"/>
    <cellStyle name="20% - Accent6 8 3" xfId="11923"/>
    <cellStyle name="20% - Accent6 8 4" xfId="11924"/>
    <cellStyle name="20% - Accent6 8 5" xfId="11925"/>
    <cellStyle name="20% - Accent6 8 6" xfId="11926"/>
    <cellStyle name="20% - Accent6 9" xfId="11927"/>
    <cellStyle name="20% - Accent6 9 2" xfId="11928"/>
    <cellStyle name="20% - Accent6 9 2 2" xfId="11929"/>
    <cellStyle name="20% - Accent6 9 2 3" xfId="11930"/>
    <cellStyle name="20% - Accent6 9 3" xfId="11931"/>
    <cellStyle name="20% - Accent6 9 4" xfId="11932"/>
    <cellStyle name="20% - Accent6 9 5" xfId="11933"/>
    <cellStyle name="20% - Accent6 9 6" xfId="11934"/>
    <cellStyle name="40% - Accent1" xfId="22" builtinId="31" customBuiltin="1"/>
    <cellStyle name="40% - Accent1 10" xfId="11935"/>
    <cellStyle name="40% - Accent1 10 2" xfId="11936"/>
    <cellStyle name="40% - Accent1 10 2 2" xfId="11937"/>
    <cellStyle name="40% - Accent1 10 2 3" xfId="11938"/>
    <cellStyle name="40% - Accent1 10 3" xfId="11939"/>
    <cellStyle name="40% - Accent1 10 4" xfId="11940"/>
    <cellStyle name="40% - Accent1 10 5" xfId="11941"/>
    <cellStyle name="40% - Accent1 10 6" xfId="11942"/>
    <cellStyle name="40% - Accent1 11" xfId="11943"/>
    <cellStyle name="40% - Accent1 11 2" xfId="11944"/>
    <cellStyle name="40% - Accent1 11 2 2" xfId="11945"/>
    <cellStyle name="40% - Accent1 11 2 3" xfId="11946"/>
    <cellStyle name="40% - Accent1 11 3" xfId="11947"/>
    <cellStyle name="40% - Accent1 11 4" xfId="11948"/>
    <cellStyle name="40% - Accent1 11 5" xfId="11949"/>
    <cellStyle name="40% - Accent1 11 6" xfId="11950"/>
    <cellStyle name="40% - Accent1 12" xfId="11951"/>
    <cellStyle name="40% - Accent1 12 2" xfId="11952"/>
    <cellStyle name="40% - Accent1 12 2 2" xfId="11953"/>
    <cellStyle name="40% - Accent1 12 2 3" xfId="11954"/>
    <cellStyle name="40% - Accent1 12 3" xfId="11955"/>
    <cellStyle name="40% - Accent1 12 4" xfId="11956"/>
    <cellStyle name="40% - Accent1 12 5" xfId="11957"/>
    <cellStyle name="40% - Accent1 12 6" xfId="11958"/>
    <cellStyle name="40% - Accent1 13" xfId="11959"/>
    <cellStyle name="40% - Accent1 13 2" xfId="11960"/>
    <cellStyle name="40% - Accent1 13 3" xfId="11961"/>
    <cellStyle name="40% - Accent1 14" xfId="11962"/>
    <cellStyle name="40% - Accent1 15" xfId="11963"/>
    <cellStyle name="40% - Accent1 16" xfId="11964"/>
    <cellStyle name="40% - Accent1 17" xfId="11965"/>
    <cellStyle name="40% - Accent1 18" xfId="11966"/>
    <cellStyle name="40% - Accent1 2" xfId="58"/>
    <cellStyle name="40% - Accent1 2 2" xfId="297"/>
    <cellStyle name="40% - Accent1 2 3" xfId="298"/>
    <cellStyle name="40% - Accent1 3" xfId="299"/>
    <cellStyle name="40% - Accent1 3 10" xfId="11967"/>
    <cellStyle name="40% - Accent1 3 10 2" xfId="11968"/>
    <cellStyle name="40% - Accent1 3 10 2 2" xfId="11969"/>
    <cellStyle name="40% - Accent1 3 10 2 3" xfId="11970"/>
    <cellStyle name="40% - Accent1 3 10 3" xfId="11971"/>
    <cellStyle name="40% - Accent1 3 10 4" xfId="11972"/>
    <cellStyle name="40% - Accent1 3 10 5" xfId="11973"/>
    <cellStyle name="40% - Accent1 3 10 6" xfId="11974"/>
    <cellStyle name="40% - Accent1 3 11" xfId="11975"/>
    <cellStyle name="40% - Accent1 3 11 2" xfId="11976"/>
    <cellStyle name="40% - Accent1 3 11 2 2" xfId="11977"/>
    <cellStyle name="40% - Accent1 3 11 2 3" xfId="11978"/>
    <cellStyle name="40% - Accent1 3 11 3" xfId="11979"/>
    <cellStyle name="40% - Accent1 3 11 4" xfId="11980"/>
    <cellStyle name="40% - Accent1 3 11 5" xfId="11981"/>
    <cellStyle name="40% - Accent1 3 11 6" xfId="11982"/>
    <cellStyle name="40% - Accent1 3 12" xfId="11983"/>
    <cellStyle name="40% - Accent1 3 12 2" xfId="11984"/>
    <cellStyle name="40% - Accent1 3 12 3" xfId="11985"/>
    <cellStyle name="40% - Accent1 3 13" xfId="11986"/>
    <cellStyle name="40% - Accent1 3 14" xfId="11987"/>
    <cellStyle name="40% - Accent1 3 15" xfId="11988"/>
    <cellStyle name="40% - Accent1 3 16" xfId="11989"/>
    <cellStyle name="40% - Accent1 3 2" xfId="11990"/>
    <cellStyle name="40% - Accent1 3 2 10" xfId="11991"/>
    <cellStyle name="40% - Accent1 3 2 10 2" xfId="11992"/>
    <cellStyle name="40% - Accent1 3 2 10 3" xfId="11993"/>
    <cellStyle name="40% - Accent1 3 2 11" xfId="11994"/>
    <cellStyle name="40% - Accent1 3 2 12" xfId="11995"/>
    <cellStyle name="40% - Accent1 3 2 13" xfId="11996"/>
    <cellStyle name="40% - Accent1 3 2 14" xfId="11997"/>
    <cellStyle name="40% - Accent1 3 2 2" xfId="11998"/>
    <cellStyle name="40% - Accent1 3 2 2 10" xfId="11999"/>
    <cellStyle name="40% - Accent1 3 2 2 11" xfId="12000"/>
    <cellStyle name="40% - Accent1 3 2 2 12" xfId="12001"/>
    <cellStyle name="40% - Accent1 3 2 2 13" xfId="12002"/>
    <cellStyle name="40% - Accent1 3 2 2 2" xfId="12003"/>
    <cellStyle name="40% - Accent1 3 2 2 2 10" xfId="12004"/>
    <cellStyle name="40% - Accent1 3 2 2 2 2" xfId="12005"/>
    <cellStyle name="40% - Accent1 3 2 2 2 2 2" xfId="12006"/>
    <cellStyle name="40% - Accent1 3 2 2 2 2 2 2" xfId="12007"/>
    <cellStyle name="40% - Accent1 3 2 2 2 2 2 2 2" xfId="12008"/>
    <cellStyle name="40% - Accent1 3 2 2 2 2 2 2 3" xfId="12009"/>
    <cellStyle name="40% - Accent1 3 2 2 2 2 2 3" xfId="12010"/>
    <cellStyle name="40% - Accent1 3 2 2 2 2 2 4" xfId="12011"/>
    <cellStyle name="40% - Accent1 3 2 2 2 2 2 5" xfId="12012"/>
    <cellStyle name="40% - Accent1 3 2 2 2 2 2 6" xfId="12013"/>
    <cellStyle name="40% - Accent1 3 2 2 2 2 3" xfId="12014"/>
    <cellStyle name="40% - Accent1 3 2 2 2 2 3 2" xfId="12015"/>
    <cellStyle name="40% - Accent1 3 2 2 2 2 3 2 2" xfId="12016"/>
    <cellStyle name="40% - Accent1 3 2 2 2 2 3 2 3" xfId="12017"/>
    <cellStyle name="40% - Accent1 3 2 2 2 2 3 3" xfId="12018"/>
    <cellStyle name="40% - Accent1 3 2 2 2 2 3 4" xfId="12019"/>
    <cellStyle name="40% - Accent1 3 2 2 2 2 3 5" xfId="12020"/>
    <cellStyle name="40% - Accent1 3 2 2 2 2 3 6" xfId="12021"/>
    <cellStyle name="40% - Accent1 3 2 2 2 2 4" xfId="12022"/>
    <cellStyle name="40% - Accent1 3 2 2 2 2 4 2" xfId="12023"/>
    <cellStyle name="40% - Accent1 3 2 2 2 2 4 3" xfId="12024"/>
    <cellStyle name="40% - Accent1 3 2 2 2 2 5" xfId="12025"/>
    <cellStyle name="40% - Accent1 3 2 2 2 2 6" xfId="12026"/>
    <cellStyle name="40% - Accent1 3 2 2 2 2 7" xfId="12027"/>
    <cellStyle name="40% - Accent1 3 2 2 2 2 8" xfId="12028"/>
    <cellStyle name="40% - Accent1 3 2 2 2 3" xfId="12029"/>
    <cellStyle name="40% - Accent1 3 2 2 2 3 2" xfId="12030"/>
    <cellStyle name="40% - Accent1 3 2 2 2 3 2 2" xfId="12031"/>
    <cellStyle name="40% - Accent1 3 2 2 2 3 2 2 2" xfId="12032"/>
    <cellStyle name="40% - Accent1 3 2 2 2 3 2 2 3" xfId="12033"/>
    <cellStyle name="40% - Accent1 3 2 2 2 3 2 3" xfId="12034"/>
    <cellStyle name="40% - Accent1 3 2 2 2 3 2 4" xfId="12035"/>
    <cellStyle name="40% - Accent1 3 2 2 2 3 2 5" xfId="12036"/>
    <cellStyle name="40% - Accent1 3 2 2 2 3 2 6" xfId="12037"/>
    <cellStyle name="40% - Accent1 3 2 2 2 3 3" xfId="12038"/>
    <cellStyle name="40% - Accent1 3 2 2 2 3 3 2" xfId="12039"/>
    <cellStyle name="40% - Accent1 3 2 2 2 3 3 3" xfId="12040"/>
    <cellStyle name="40% - Accent1 3 2 2 2 3 4" xfId="12041"/>
    <cellStyle name="40% - Accent1 3 2 2 2 3 5" xfId="12042"/>
    <cellStyle name="40% - Accent1 3 2 2 2 3 6" xfId="12043"/>
    <cellStyle name="40% - Accent1 3 2 2 2 3 7" xfId="12044"/>
    <cellStyle name="40% - Accent1 3 2 2 2 4" xfId="12045"/>
    <cellStyle name="40% - Accent1 3 2 2 2 4 2" xfId="12046"/>
    <cellStyle name="40% - Accent1 3 2 2 2 4 2 2" xfId="12047"/>
    <cellStyle name="40% - Accent1 3 2 2 2 4 2 3" xfId="12048"/>
    <cellStyle name="40% - Accent1 3 2 2 2 4 3" xfId="12049"/>
    <cellStyle name="40% - Accent1 3 2 2 2 4 4" xfId="12050"/>
    <cellStyle name="40% - Accent1 3 2 2 2 4 5" xfId="12051"/>
    <cellStyle name="40% - Accent1 3 2 2 2 4 6" xfId="12052"/>
    <cellStyle name="40% - Accent1 3 2 2 2 5" xfId="12053"/>
    <cellStyle name="40% - Accent1 3 2 2 2 5 2" xfId="12054"/>
    <cellStyle name="40% - Accent1 3 2 2 2 5 2 2" xfId="12055"/>
    <cellStyle name="40% - Accent1 3 2 2 2 5 2 3" xfId="12056"/>
    <cellStyle name="40% - Accent1 3 2 2 2 5 3" xfId="12057"/>
    <cellStyle name="40% - Accent1 3 2 2 2 5 4" xfId="12058"/>
    <cellStyle name="40% - Accent1 3 2 2 2 5 5" xfId="12059"/>
    <cellStyle name="40% - Accent1 3 2 2 2 5 6" xfId="12060"/>
    <cellStyle name="40% - Accent1 3 2 2 2 6" xfId="12061"/>
    <cellStyle name="40% - Accent1 3 2 2 2 6 2" xfId="12062"/>
    <cellStyle name="40% - Accent1 3 2 2 2 6 3" xfId="12063"/>
    <cellStyle name="40% - Accent1 3 2 2 2 7" xfId="12064"/>
    <cellStyle name="40% - Accent1 3 2 2 2 8" xfId="12065"/>
    <cellStyle name="40% - Accent1 3 2 2 2 9" xfId="12066"/>
    <cellStyle name="40% - Accent1 3 2 2 3" xfId="12067"/>
    <cellStyle name="40% - Accent1 3 2 2 3 2" xfId="12068"/>
    <cellStyle name="40% - Accent1 3 2 2 3 2 2" xfId="12069"/>
    <cellStyle name="40% - Accent1 3 2 2 3 2 2 2" xfId="12070"/>
    <cellStyle name="40% - Accent1 3 2 2 3 2 2 2 2" xfId="12071"/>
    <cellStyle name="40% - Accent1 3 2 2 3 2 2 2 3" xfId="12072"/>
    <cellStyle name="40% - Accent1 3 2 2 3 2 2 3" xfId="12073"/>
    <cellStyle name="40% - Accent1 3 2 2 3 2 2 4" xfId="12074"/>
    <cellStyle name="40% - Accent1 3 2 2 3 2 2 5" xfId="12075"/>
    <cellStyle name="40% - Accent1 3 2 2 3 2 2 6" xfId="12076"/>
    <cellStyle name="40% - Accent1 3 2 2 3 2 3" xfId="12077"/>
    <cellStyle name="40% - Accent1 3 2 2 3 2 3 2" xfId="12078"/>
    <cellStyle name="40% - Accent1 3 2 2 3 2 3 3" xfId="12079"/>
    <cellStyle name="40% - Accent1 3 2 2 3 2 4" xfId="12080"/>
    <cellStyle name="40% - Accent1 3 2 2 3 2 5" xfId="12081"/>
    <cellStyle name="40% - Accent1 3 2 2 3 2 6" xfId="12082"/>
    <cellStyle name="40% - Accent1 3 2 2 3 2 7" xfId="12083"/>
    <cellStyle name="40% - Accent1 3 2 2 3 3" xfId="12084"/>
    <cellStyle name="40% - Accent1 3 2 2 3 3 2" xfId="12085"/>
    <cellStyle name="40% - Accent1 3 2 2 3 3 2 2" xfId="12086"/>
    <cellStyle name="40% - Accent1 3 2 2 3 3 2 3" xfId="12087"/>
    <cellStyle name="40% - Accent1 3 2 2 3 3 3" xfId="12088"/>
    <cellStyle name="40% - Accent1 3 2 2 3 3 4" xfId="12089"/>
    <cellStyle name="40% - Accent1 3 2 2 3 3 5" xfId="12090"/>
    <cellStyle name="40% - Accent1 3 2 2 3 3 6" xfId="12091"/>
    <cellStyle name="40% - Accent1 3 2 2 3 4" xfId="12092"/>
    <cellStyle name="40% - Accent1 3 2 2 3 4 2" xfId="12093"/>
    <cellStyle name="40% - Accent1 3 2 2 3 4 2 2" xfId="12094"/>
    <cellStyle name="40% - Accent1 3 2 2 3 4 2 3" xfId="12095"/>
    <cellStyle name="40% - Accent1 3 2 2 3 4 3" xfId="12096"/>
    <cellStyle name="40% - Accent1 3 2 2 3 4 4" xfId="12097"/>
    <cellStyle name="40% - Accent1 3 2 2 3 4 5" xfId="12098"/>
    <cellStyle name="40% - Accent1 3 2 2 3 4 6" xfId="12099"/>
    <cellStyle name="40% - Accent1 3 2 2 3 5" xfId="12100"/>
    <cellStyle name="40% - Accent1 3 2 2 3 5 2" xfId="12101"/>
    <cellStyle name="40% - Accent1 3 2 2 3 5 3" xfId="12102"/>
    <cellStyle name="40% - Accent1 3 2 2 3 6" xfId="12103"/>
    <cellStyle name="40% - Accent1 3 2 2 3 7" xfId="12104"/>
    <cellStyle name="40% - Accent1 3 2 2 3 8" xfId="12105"/>
    <cellStyle name="40% - Accent1 3 2 2 3 9" xfId="12106"/>
    <cellStyle name="40% - Accent1 3 2 2 4" xfId="12107"/>
    <cellStyle name="40% - Accent1 3 2 2 4 2" xfId="12108"/>
    <cellStyle name="40% - Accent1 3 2 2 4 2 2" xfId="12109"/>
    <cellStyle name="40% - Accent1 3 2 2 4 2 2 2" xfId="12110"/>
    <cellStyle name="40% - Accent1 3 2 2 4 2 2 3" xfId="12111"/>
    <cellStyle name="40% - Accent1 3 2 2 4 2 3" xfId="12112"/>
    <cellStyle name="40% - Accent1 3 2 2 4 2 4" xfId="12113"/>
    <cellStyle name="40% - Accent1 3 2 2 4 2 5" xfId="12114"/>
    <cellStyle name="40% - Accent1 3 2 2 4 2 6" xfId="12115"/>
    <cellStyle name="40% - Accent1 3 2 2 4 3" xfId="12116"/>
    <cellStyle name="40% - Accent1 3 2 2 4 3 2" xfId="12117"/>
    <cellStyle name="40% - Accent1 3 2 2 4 3 3" xfId="12118"/>
    <cellStyle name="40% - Accent1 3 2 2 4 4" xfId="12119"/>
    <cellStyle name="40% - Accent1 3 2 2 4 5" xfId="12120"/>
    <cellStyle name="40% - Accent1 3 2 2 4 6" xfId="12121"/>
    <cellStyle name="40% - Accent1 3 2 2 4 7" xfId="12122"/>
    <cellStyle name="40% - Accent1 3 2 2 5" xfId="12123"/>
    <cellStyle name="40% - Accent1 3 2 2 5 2" xfId="12124"/>
    <cellStyle name="40% - Accent1 3 2 2 5 2 2" xfId="12125"/>
    <cellStyle name="40% - Accent1 3 2 2 5 2 3" xfId="12126"/>
    <cellStyle name="40% - Accent1 3 2 2 5 3" xfId="12127"/>
    <cellStyle name="40% - Accent1 3 2 2 5 4" xfId="12128"/>
    <cellStyle name="40% - Accent1 3 2 2 5 5" xfId="12129"/>
    <cellStyle name="40% - Accent1 3 2 2 5 6" xfId="12130"/>
    <cellStyle name="40% - Accent1 3 2 2 6" xfId="12131"/>
    <cellStyle name="40% - Accent1 3 2 2 6 2" xfId="12132"/>
    <cellStyle name="40% - Accent1 3 2 2 6 2 2" xfId="12133"/>
    <cellStyle name="40% - Accent1 3 2 2 6 2 3" xfId="12134"/>
    <cellStyle name="40% - Accent1 3 2 2 6 3" xfId="12135"/>
    <cellStyle name="40% - Accent1 3 2 2 6 4" xfId="12136"/>
    <cellStyle name="40% - Accent1 3 2 2 6 5" xfId="12137"/>
    <cellStyle name="40% - Accent1 3 2 2 6 6" xfId="12138"/>
    <cellStyle name="40% - Accent1 3 2 2 7" xfId="12139"/>
    <cellStyle name="40% - Accent1 3 2 2 7 2" xfId="12140"/>
    <cellStyle name="40% - Accent1 3 2 2 7 2 2" xfId="12141"/>
    <cellStyle name="40% - Accent1 3 2 2 7 2 3" xfId="12142"/>
    <cellStyle name="40% - Accent1 3 2 2 7 3" xfId="12143"/>
    <cellStyle name="40% - Accent1 3 2 2 7 4" xfId="12144"/>
    <cellStyle name="40% - Accent1 3 2 2 7 5" xfId="12145"/>
    <cellStyle name="40% - Accent1 3 2 2 7 6" xfId="12146"/>
    <cellStyle name="40% - Accent1 3 2 2 8" xfId="12147"/>
    <cellStyle name="40% - Accent1 3 2 2 8 2" xfId="12148"/>
    <cellStyle name="40% - Accent1 3 2 2 8 2 2" xfId="12149"/>
    <cellStyle name="40% - Accent1 3 2 2 8 2 3" xfId="12150"/>
    <cellStyle name="40% - Accent1 3 2 2 8 3" xfId="12151"/>
    <cellStyle name="40% - Accent1 3 2 2 8 4" xfId="12152"/>
    <cellStyle name="40% - Accent1 3 2 2 8 5" xfId="12153"/>
    <cellStyle name="40% - Accent1 3 2 2 8 6" xfId="12154"/>
    <cellStyle name="40% - Accent1 3 2 2 9" xfId="12155"/>
    <cellStyle name="40% - Accent1 3 2 2 9 2" xfId="12156"/>
    <cellStyle name="40% - Accent1 3 2 2 9 3" xfId="12157"/>
    <cellStyle name="40% - Accent1 3 2 3" xfId="12158"/>
    <cellStyle name="40% - Accent1 3 2 3 10" xfId="12159"/>
    <cellStyle name="40% - Accent1 3 2 3 2" xfId="12160"/>
    <cellStyle name="40% - Accent1 3 2 3 2 2" xfId="12161"/>
    <cellStyle name="40% - Accent1 3 2 3 2 2 2" xfId="12162"/>
    <cellStyle name="40% - Accent1 3 2 3 2 2 2 2" xfId="12163"/>
    <cellStyle name="40% - Accent1 3 2 3 2 2 2 3" xfId="12164"/>
    <cellStyle name="40% - Accent1 3 2 3 2 2 3" xfId="12165"/>
    <cellStyle name="40% - Accent1 3 2 3 2 2 4" xfId="12166"/>
    <cellStyle name="40% - Accent1 3 2 3 2 2 5" xfId="12167"/>
    <cellStyle name="40% - Accent1 3 2 3 2 2 6" xfId="12168"/>
    <cellStyle name="40% - Accent1 3 2 3 2 3" xfId="12169"/>
    <cellStyle name="40% - Accent1 3 2 3 2 3 2" xfId="12170"/>
    <cellStyle name="40% - Accent1 3 2 3 2 3 2 2" xfId="12171"/>
    <cellStyle name="40% - Accent1 3 2 3 2 3 2 3" xfId="12172"/>
    <cellStyle name="40% - Accent1 3 2 3 2 3 3" xfId="12173"/>
    <cellStyle name="40% - Accent1 3 2 3 2 3 4" xfId="12174"/>
    <cellStyle name="40% - Accent1 3 2 3 2 3 5" xfId="12175"/>
    <cellStyle name="40% - Accent1 3 2 3 2 3 6" xfId="12176"/>
    <cellStyle name="40% - Accent1 3 2 3 2 4" xfId="12177"/>
    <cellStyle name="40% - Accent1 3 2 3 2 4 2" xfId="12178"/>
    <cellStyle name="40% - Accent1 3 2 3 2 4 3" xfId="12179"/>
    <cellStyle name="40% - Accent1 3 2 3 2 5" xfId="12180"/>
    <cellStyle name="40% - Accent1 3 2 3 2 6" xfId="12181"/>
    <cellStyle name="40% - Accent1 3 2 3 2 7" xfId="12182"/>
    <cellStyle name="40% - Accent1 3 2 3 2 8" xfId="12183"/>
    <cellStyle name="40% - Accent1 3 2 3 3" xfId="12184"/>
    <cellStyle name="40% - Accent1 3 2 3 3 2" xfId="12185"/>
    <cellStyle name="40% - Accent1 3 2 3 3 2 2" xfId="12186"/>
    <cellStyle name="40% - Accent1 3 2 3 3 2 2 2" xfId="12187"/>
    <cellStyle name="40% - Accent1 3 2 3 3 2 2 3" xfId="12188"/>
    <cellStyle name="40% - Accent1 3 2 3 3 2 3" xfId="12189"/>
    <cellStyle name="40% - Accent1 3 2 3 3 2 4" xfId="12190"/>
    <cellStyle name="40% - Accent1 3 2 3 3 2 5" xfId="12191"/>
    <cellStyle name="40% - Accent1 3 2 3 3 2 6" xfId="12192"/>
    <cellStyle name="40% - Accent1 3 2 3 3 3" xfId="12193"/>
    <cellStyle name="40% - Accent1 3 2 3 3 3 2" xfId="12194"/>
    <cellStyle name="40% - Accent1 3 2 3 3 3 3" xfId="12195"/>
    <cellStyle name="40% - Accent1 3 2 3 3 4" xfId="12196"/>
    <cellStyle name="40% - Accent1 3 2 3 3 5" xfId="12197"/>
    <cellStyle name="40% - Accent1 3 2 3 3 6" xfId="12198"/>
    <cellStyle name="40% - Accent1 3 2 3 3 7" xfId="12199"/>
    <cellStyle name="40% - Accent1 3 2 3 4" xfId="12200"/>
    <cellStyle name="40% - Accent1 3 2 3 4 2" xfId="12201"/>
    <cellStyle name="40% - Accent1 3 2 3 4 2 2" xfId="12202"/>
    <cellStyle name="40% - Accent1 3 2 3 4 2 3" xfId="12203"/>
    <cellStyle name="40% - Accent1 3 2 3 4 3" xfId="12204"/>
    <cellStyle name="40% - Accent1 3 2 3 4 4" xfId="12205"/>
    <cellStyle name="40% - Accent1 3 2 3 4 5" xfId="12206"/>
    <cellStyle name="40% - Accent1 3 2 3 4 6" xfId="12207"/>
    <cellStyle name="40% - Accent1 3 2 3 5" xfId="12208"/>
    <cellStyle name="40% - Accent1 3 2 3 5 2" xfId="12209"/>
    <cellStyle name="40% - Accent1 3 2 3 5 2 2" xfId="12210"/>
    <cellStyle name="40% - Accent1 3 2 3 5 2 3" xfId="12211"/>
    <cellStyle name="40% - Accent1 3 2 3 5 3" xfId="12212"/>
    <cellStyle name="40% - Accent1 3 2 3 5 4" xfId="12213"/>
    <cellStyle name="40% - Accent1 3 2 3 5 5" xfId="12214"/>
    <cellStyle name="40% - Accent1 3 2 3 5 6" xfId="12215"/>
    <cellStyle name="40% - Accent1 3 2 3 6" xfId="12216"/>
    <cellStyle name="40% - Accent1 3 2 3 6 2" xfId="12217"/>
    <cellStyle name="40% - Accent1 3 2 3 6 3" xfId="12218"/>
    <cellStyle name="40% - Accent1 3 2 3 7" xfId="12219"/>
    <cellStyle name="40% - Accent1 3 2 3 8" xfId="12220"/>
    <cellStyle name="40% - Accent1 3 2 3 9" xfId="12221"/>
    <cellStyle name="40% - Accent1 3 2 4" xfId="12222"/>
    <cellStyle name="40% - Accent1 3 2 4 2" xfId="12223"/>
    <cellStyle name="40% - Accent1 3 2 4 2 2" xfId="12224"/>
    <cellStyle name="40% - Accent1 3 2 4 2 2 2" xfId="12225"/>
    <cellStyle name="40% - Accent1 3 2 4 2 2 2 2" xfId="12226"/>
    <cellStyle name="40% - Accent1 3 2 4 2 2 2 3" xfId="12227"/>
    <cellStyle name="40% - Accent1 3 2 4 2 2 3" xfId="12228"/>
    <cellStyle name="40% - Accent1 3 2 4 2 2 4" xfId="12229"/>
    <cellStyle name="40% - Accent1 3 2 4 2 2 5" xfId="12230"/>
    <cellStyle name="40% - Accent1 3 2 4 2 2 6" xfId="12231"/>
    <cellStyle name="40% - Accent1 3 2 4 2 3" xfId="12232"/>
    <cellStyle name="40% - Accent1 3 2 4 2 3 2" xfId="12233"/>
    <cellStyle name="40% - Accent1 3 2 4 2 3 3" xfId="12234"/>
    <cellStyle name="40% - Accent1 3 2 4 2 4" xfId="12235"/>
    <cellStyle name="40% - Accent1 3 2 4 2 5" xfId="12236"/>
    <cellStyle name="40% - Accent1 3 2 4 2 6" xfId="12237"/>
    <cellStyle name="40% - Accent1 3 2 4 2 7" xfId="12238"/>
    <cellStyle name="40% - Accent1 3 2 4 3" xfId="12239"/>
    <cellStyle name="40% - Accent1 3 2 4 3 2" xfId="12240"/>
    <cellStyle name="40% - Accent1 3 2 4 3 2 2" xfId="12241"/>
    <cellStyle name="40% - Accent1 3 2 4 3 2 3" xfId="12242"/>
    <cellStyle name="40% - Accent1 3 2 4 3 3" xfId="12243"/>
    <cellStyle name="40% - Accent1 3 2 4 3 4" xfId="12244"/>
    <cellStyle name="40% - Accent1 3 2 4 3 5" xfId="12245"/>
    <cellStyle name="40% - Accent1 3 2 4 3 6" xfId="12246"/>
    <cellStyle name="40% - Accent1 3 2 4 4" xfId="12247"/>
    <cellStyle name="40% - Accent1 3 2 4 4 2" xfId="12248"/>
    <cellStyle name="40% - Accent1 3 2 4 4 2 2" xfId="12249"/>
    <cellStyle name="40% - Accent1 3 2 4 4 2 3" xfId="12250"/>
    <cellStyle name="40% - Accent1 3 2 4 4 3" xfId="12251"/>
    <cellStyle name="40% - Accent1 3 2 4 4 4" xfId="12252"/>
    <cellStyle name="40% - Accent1 3 2 4 4 5" xfId="12253"/>
    <cellStyle name="40% - Accent1 3 2 4 4 6" xfId="12254"/>
    <cellStyle name="40% - Accent1 3 2 4 5" xfId="12255"/>
    <cellStyle name="40% - Accent1 3 2 4 5 2" xfId="12256"/>
    <cellStyle name="40% - Accent1 3 2 4 5 3" xfId="12257"/>
    <cellStyle name="40% - Accent1 3 2 4 6" xfId="12258"/>
    <cellStyle name="40% - Accent1 3 2 4 7" xfId="12259"/>
    <cellStyle name="40% - Accent1 3 2 4 8" xfId="12260"/>
    <cellStyle name="40% - Accent1 3 2 4 9" xfId="12261"/>
    <cellStyle name="40% - Accent1 3 2 5" xfId="12262"/>
    <cellStyle name="40% - Accent1 3 2 5 2" xfId="12263"/>
    <cellStyle name="40% - Accent1 3 2 5 2 2" xfId="12264"/>
    <cellStyle name="40% - Accent1 3 2 5 2 2 2" xfId="12265"/>
    <cellStyle name="40% - Accent1 3 2 5 2 2 3" xfId="12266"/>
    <cellStyle name="40% - Accent1 3 2 5 2 3" xfId="12267"/>
    <cellStyle name="40% - Accent1 3 2 5 2 4" xfId="12268"/>
    <cellStyle name="40% - Accent1 3 2 5 2 5" xfId="12269"/>
    <cellStyle name="40% - Accent1 3 2 5 2 6" xfId="12270"/>
    <cellStyle name="40% - Accent1 3 2 5 3" xfId="12271"/>
    <cellStyle name="40% - Accent1 3 2 5 3 2" xfId="12272"/>
    <cellStyle name="40% - Accent1 3 2 5 3 3" xfId="12273"/>
    <cellStyle name="40% - Accent1 3 2 5 4" xfId="12274"/>
    <cellStyle name="40% - Accent1 3 2 5 5" xfId="12275"/>
    <cellStyle name="40% - Accent1 3 2 5 6" xfId="12276"/>
    <cellStyle name="40% - Accent1 3 2 5 7" xfId="12277"/>
    <cellStyle name="40% - Accent1 3 2 6" xfId="12278"/>
    <cellStyle name="40% - Accent1 3 2 6 2" xfId="12279"/>
    <cellStyle name="40% - Accent1 3 2 6 2 2" xfId="12280"/>
    <cellStyle name="40% - Accent1 3 2 6 2 3" xfId="12281"/>
    <cellStyle name="40% - Accent1 3 2 6 3" xfId="12282"/>
    <cellStyle name="40% - Accent1 3 2 6 4" xfId="12283"/>
    <cellStyle name="40% - Accent1 3 2 6 5" xfId="12284"/>
    <cellStyle name="40% - Accent1 3 2 6 6" xfId="12285"/>
    <cellStyle name="40% - Accent1 3 2 7" xfId="12286"/>
    <cellStyle name="40% - Accent1 3 2 7 2" xfId="12287"/>
    <cellStyle name="40% - Accent1 3 2 7 2 2" xfId="12288"/>
    <cellStyle name="40% - Accent1 3 2 7 2 3" xfId="12289"/>
    <cellStyle name="40% - Accent1 3 2 7 3" xfId="12290"/>
    <cellStyle name="40% - Accent1 3 2 7 4" xfId="12291"/>
    <cellStyle name="40% - Accent1 3 2 7 5" xfId="12292"/>
    <cellStyle name="40% - Accent1 3 2 7 6" xfId="12293"/>
    <cellStyle name="40% - Accent1 3 2 8" xfId="12294"/>
    <cellStyle name="40% - Accent1 3 2 8 2" xfId="12295"/>
    <cellStyle name="40% - Accent1 3 2 8 2 2" xfId="12296"/>
    <cellStyle name="40% - Accent1 3 2 8 2 3" xfId="12297"/>
    <cellStyle name="40% - Accent1 3 2 8 3" xfId="12298"/>
    <cellStyle name="40% - Accent1 3 2 8 4" xfId="12299"/>
    <cellStyle name="40% - Accent1 3 2 8 5" xfId="12300"/>
    <cellStyle name="40% - Accent1 3 2 8 6" xfId="12301"/>
    <cellStyle name="40% - Accent1 3 2 9" xfId="12302"/>
    <cellStyle name="40% - Accent1 3 2 9 2" xfId="12303"/>
    <cellStyle name="40% - Accent1 3 2 9 2 2" xfId="12304"/>
    <cellStyle name="40% - Accent1 3 2 9 2 3" xfId="12305"/>
    <cellStyle name="40% - Accent1 3 2 9 3" xfId="12306"/>
    <cellStyle name="40% - Accent1 3 2 9 4" xfId="12307"/>
    <cellStyle name="40% - Accent1 3 2 9 5" xfId="12308"/>
    <cellStyle name="40% - Accent1 3 2 9 6" xfId="12309"/>
    <cellStyle name="40% - Accent1 3 3" xfId="12310"/>
    <cellStyle name="40% - Accent1 3 3 10" xfId="12311"/>
    <cellStyle name="40% - Accent1 3 3 10 2" xfId="12312"/>
    <cellStyle name="40% - Accent1 3 3 10 3" xfId="12313"/>
    <cellStyle name="40% - Accent1 3 3 11" xfId="12314"/>
    <cellStyle name="40% - Accent1 3 3 12" xfId="12315"/>
    <cellStyle name="40% - Accent1 3 3 13" xfId="12316"/>
    <cellStyle name="40% - Accent1 3 3 14" xfId="12317"/>
    <cellStyle name="40% - Accent1 3 3 2" xfId="12318"/>
    <cellStyle name="40% - Accent1 3 3 2 10" xfId="12319"/>
    <cellStyle name="40% - Accent1 3 3 2 11" xfId="12320"/>
    <cellStyle name="40% - Accent1 3 3 2 12" xfId="12321"/>
    <cellStyle name="40% - Accent1 3 3 2 13" xfId="12322"/>
    <cellStyle name="40% - Accent1 3 3 2 2" xfId="12323"/>
    <cellStyle name="40% - Accent1 3 3 2 2 10" xfId="12324"/>
    <cellStyle name="40% - Accent1 3 3 2 2 2" xfId="12325"/>
    <cellStyle name="40% - Accent1 3 3 2 2 2 2" xfId="12326"/>
    <cellStyle name="40% - Accent1 3 3 2 2 2 2 2" xfId="12327"/>
    <cellStyle name="40% - Accent1 3 3 2 2 2 2 2 2" xfId="12328"/>
    <cellStyle name="40% - Accent1 3 3 2 2 2 2 2 3" xfId="12329"/>
    <cellStyle name="40% - Accent1 3 3 2 2 2 2 3" xfId="12330"/>
    <cellStyle name="40% - Accent1 3 3 2 2 2 2 4" xfId="12331"/>
    <cellStyle name="40% - Accent1 3 3 2 2 2 2 5" xfId="12332"/>
    <cellStyle name="40% - Accent1 3 3 2 2 2 2 6" xfId="12333"/>
    <cellStyle name="40% - Accent1 3 3 2 2 2 3" xfId="12334"/>
    <cellStyle name="40% - Accent1 3 3 2 2 2 3 2" xfId="12335"/>
    <cellStyle name="40% - Accent1 3 3 2 2 2 3 2 2" xfId="12336"/>
    <cellStyle name="40% - Accent1 3 3 2 2 2 3 2 3" xfId="12337"/>
    <cellStyle name="40% - Accent1 3 3 2 2 2 3 3" xfId="12338"/>
    <cellStyle name="40% - Accent1 3 3 2 2 2 3 4" xfId="12339"/>
    <cellStyle name="40% - Accent1 3 3 2 2 2 3 5" xfId="12340"/>
    <cellStyle name="40% - Accent1 3 3 2 2 2 3 6" xfId="12341"/>
    <cellStyle name="40% - Accent1 3 3 2 2 2 4" xfId="12342"/>
    <cellStyle name="40% - Accent1 3 3 2 2 2 4 2" xfId="12343"/>
    <cellStyle name="40% - Accent1 3 3 2 2 2 4 3" xfId="12344"/>
    <cellStyle name="40% - Accent1 3 3 2 2 2 5" xfId="12345"/>
    <cellStyle name="40% - Accent1 3 3 2 2 2 6" xfId="12346"/>
    <cellStyle name="40% - Accent1 3 3 2 2 2 7" xfId="12347"/>
    <cellStyle name="40% - Accent1 3 3 2 2 2 8" xfId="12348"/>
    <cellStyle name="40% - Accent1 3 3 2 2 3" xfId="12349"/>
    <cellStyle name="40% - Accent1 3 3 2 2 3 2" xfId="12350"/>
    <cellStyle name="40% - Accent1 3 3 2 2 3 2 2" xfId="12351"/>
    <cellStyle name="40% - Accent1 3 3 2 2 3 2 2 2" xfId="12352"/>
    <cellStyle name="40% - Accent1 3 3 2 2 3 2 2 3" xfId="12353"/>
    <cellStyle name="40% - Accent1 3 3 2 2 3 2 3" xfId="12354"/>
    <cellStyle name="40% - Accent1 3 3 2 2 3 2 4" xfId="12355"/>
    <cellStyle name="40% - Accent1 3 3 2 2 3 2 5" xfId="12356"/>
    <cellStyle name="40% - Accent1 3 3 2 2 3 2 6" xfId="12357"/>
    <cellStyle name="40% - Accent1 3 3 2 2 3 3" xfId="12358"/>
    <cellStyle name="40% - Accent1 3 3 2 2 3 3 2" xfId="12359"/>
    <cellStyle name="40% - Accent1 3 3 2 2 3 3 3" xfId="12360"/>
    <cellStyle name="40% - Accent1 3 3 2 2 3 4" xfId="12361"/>
    <cellStyle name="40% - Accent1 3 3 2 2 3 5" xfId="12362"/>
    <cellStyle name="40% - Accent1 3 3 2 2 3 6" xfId="12363"/>
    <cellStyle name="40% - Accent1 3 3 2 2 3 7" xfId="12364"/>
    <cellStyle name="40% - Accent1 3 3 2 2 4" xfId="12365"/>
    <cellStyle name="40% - Accent1 3 3 2 2 4 2" xfId="12366"/>
    <cellStyle name="40% - Accent1 3 3 2 2 4 2 2" xfId="12367"/>
    <cellStyle name="40% - Accent1 3 3 2 2 4 2 3" xfId="12368"/>
    <cellStyle name="40% - Accent1 3 3 2 2 4 3" xfId="12369"/>
    <cellStyle name="40% - Accent1 3 3 2 2 4 4" xfId="12370"/>
    <cellStyle name="40% - Accent1 3 3 2 2 4 5" xfId="12371"/>
    <cellStyle name="40% - Accent1 3 3 2 2 4 6" xfId="12372"/>
    <cellStyle name="40% - Accent1 3 3 2 2 5" xfId="12373"/>
    <cellStyle name="40% - Accent1 3 3 2 2 5 2" xfId="12374"/>
    <cellStyle name="40% - Accent1 3 3 2 2 5 2 2" xfId="12375"/>
    <cellStyle name="40% - Accent1 3 3 2 2 5 2 3" xfId="12376"/>
    <cellStyle name="40% - Accent1 3 3 2 2 5 3" xfId="12377"/>
    <cellStyle name="40% - Accent1 3 3 2 2 5 4" xfId="12378"/>
    <cellStyle name="40% - Accent1 3 3 2 2 5 5" xfId="12379"/>
    <cellStyle name="40% - Accent1 3 3 2 2 5 6" xfId="12380"/>
    <cellStyle name="40% - Accent1 3 3 2 2 6" xfId="12381"/>
    <cellStyle name="40% - Accent1 3 3 2 2 6 2" xfId="12382"/>
    <cellStyle name="40% - Accent1 3 3 2 2 6 3" xfId="12383"/>
    <cellStyle name="40% - Accent1 3 3 2 2 7" xfId="12384"/>
    <cellStyle name="40% - Accent1 3 3 2 2 8" xfId="12385"/>
    <cellStyle name="40% - Accent1 3 3 2 2 9" xfId="12386"/>
    <cellStyle name="40% - Accent1 3 3 2 3" xfId="12387"/>
    <cellStyle name="40% - Accent1 3 3 2 3 2" xfId="12388"/>
    <cellStyle name="40% - Accent1 3 3 2 3 2 2" xfId="12389"/>
    <cellStyle name="40% - Accent1 3 3 2 3 2 2 2" xfId="12390"/>
    <cellStyle name="40% - Accent1 3 3 2 3 2 2 2 2" xfId="12391"/>
    <cellStyle name="40% - Accent1 3 3 2 3 2 2 2 3" xfId="12392"/>
    <cellStyle name="40% - Accent1 3 3 2 3 2 2 3" xfId="12393"/>
    <cellStyle name="40% - Accent1 3 3 2 3 2 2 4" xfId="12394"/>
    <cellStyle name="40% - Accent1 3 3 2 3 2 2 5" xfId="12395"/>
    <cellStyle name="40% - Accent1 3 3 2 3 2 2 6" xfId="12396"/>
    <cellStyle name="40% - Accent1 3 3 2 3 2 3" xfId="12397"/>
    <cellStyle name="40% - Accent1 3 3 2 3 2 3 2" xfId="12398"/>
    <cellStyle name="40% - Accent1 3 3 2 3 2 3 3" xfId="12399"/>
    <cellStyle name="40% - Accent1 3 3 2 3 2 4" xfId="12400"/>
    <cellStyle name="40% - Accent1 3 3 2 3 2 5" xfId="12401"/>
    <cellStyle name="40% - Accent1 3 3 2 3 2 6" xfId="12402"/>
    <cellStyle name="40% - Accent1 3 3 2 3 2 7" xfId="12403"/>
    <cellStyle name="40% - Accent1 3 3 2 3 3" xfId="12404"/>
    <cellStyle name="40% - Accent1 3 3 2 3 3 2" xfId="12405"/>
    <cellStyle name="40% - Accent1 3 3 2 3 3 2 2" xfId="12406"/>
    <cellStyle name="40% - Accent1 3 3 2 3 3 2 3" xfId="12407"/>
    <cellStyle name="40% - Accent1 3 3 2 3 3 3" xfId="12408"/>
    <cellStyle name="40% - Accent1 3 3 2 3 3 4" xfId="12409"/>
    <cellStyle name="40% - Accent1 3 3 2 3 3 5" xfId="12410"/>
    <cellStyle name="40% - Accent1 3 3 2 3 3 6" xfId="12411"/>
    <cellStyle name="40% - Accent1 3 3 2 3 4" xfId="12412"/>
    <cellStyle name="40% - Accent1 3 3 2 3 4 2" xfId="12413"/>
    <cellStyle name="40% - Accent1 3 3 2 3 4 2 2" xfId="12414"/>
    <cellStyle name="40% - Accent1 3 3 2 3 4 2 3" xfId="12415"/>
    <cellStyle name="40% - Accent1 3 3 2 3 4 3" xfId="12416"/>
    <cellStyle name="40% - Accent1 3 3 2 3 4 4" xfId="12417"/>
    <cellStyle name="40% - Accent1 3 3 2 3 4 5" xfId="12418"/>
    <cellStyle name="40% - Accent1 3 3 2 3 4 6" xfId="12419"/>
    <cellStyle name="40% - Accent1 3 3 2 3 5" xfId="12420"/>
    <cellStyle name="40% - Accent1 3 3 2 3 5 2" xfId="12421"/>
    <cellStyle name="40% - Accent1 3 3 2 3 5 3" xfId="12422"/>
    <cellStyle name="40% - Accent1 3 3 2 3 6" xfId="12423"/>
    <cellStyle name="40% - Accent1 3 3 2 3 7" xfId="12424"/>
    <cellStyle name="40% - Accent1 3 3 2 3 8" xfId="12425"/>
    <cellStyle name="40% - Accent1 3 3 2 3 9" xfId="12426"/>
    <cellStyle name="40% - Accent1 3 3 2 4" xfId="12427"/>
    <cellStyle name="40% - Accent1 3 3 2 4 2" xfId="12428"/>
    <cellStyle name="40% - Accent1 3 3 2 4 2 2" xfId="12429"/>
    <cellStyle name="40% - Accent1 3 3 2 4 2 2 2" xfId="12430"/>
    <cellStyle name="40% - Accent1 3 3 2 4 2 2 3" xfId="12431"/>
    <cellStyle name="40% - Accent1 3 3 2 4 2 3" xfId="12432"/>
    <cellStyle name="40% - Accent1 3 3 2 4 2 4" xfId="12433"/>
    <cellStyle name="40% - Accent1 3 3 2 4 2 5" xfId="12434"/>
    <cellStyle name="40% - Accent1 3 3 2 4 2 6" xfId="12435"/>
    <cellStyle name="40% - Accent1 3 3 2 4 3" xfId="12436"/>
    <cellStyle name="40% - Accent1 3 3 2 4 3 2" xfId="12437"/>
    <cellStyle name="40% - Accent1 3 3 2 4 3 3" xfId="12438"/>
    <cellStyle name="40% - Accent1 3 3 2 4 4" xfId="12439"/>
    <cellStyle name="40% - Accent1 3 3 2 4 5" xfId="12440"/>
    <cellStyle name="40% - Accent1 3 3 2 4 6" xfId="12441"/>
    <cellStyle name="40% - Accent1 3 3 2 4 7" xfId="12442"/>
    <cellStyle name="40% - Accent1 3 3 2 5" xfId="12443"/>
    <cellStyle name="40% - Accent1 3 3 2 5 2" xfId="12444"/>
    <cellStyle name="40% - Accent1 3 3 2 5 2 2" xfId="12445"/>
    <cellStyle name="40% - Accent1 3 3 2 5 2 3" xfId="12446"/>
    <cellStyle name="40% - Accent1 3 3 2 5 3" xfId="12447"/>
    <cellStyle name="40% - Accent1 3 3 2 5 4" xfId="12448"/>
    <cellStyle name="40% - Accent1 3 3 2 5 5" xfId="12449"/>
    <cellStyle name="40% - Accent1 3 3 2 5 6" xfId="12450"/>
    <cellStyle name="40% - Accent1 3 3 2 6" xfId="12451"/>
    <cellStyle name="40% - Accent1 3 3 2 6 2" xfId="12452"/>
    <cellStyle name="40% - Accent1 3 3 2 6 2 2" xfId="12453"/>
    <cellStyle name="40% - Accent1 3 3 2 6 2 3" xfId="12454"/>
    <cellStyle name="40% - Accent1 3 3 2 6 3" xfId="12455"/>
    <cellStyle name="40% - Accent1 3 3 2 6 4" xfId="12456"/>
    <cellStyle name="40% - Accent1 3 3 2 6 5" xfId="12457"/>
    <cellStyle name="40% - Accent1 3 3 2 6 6" xfId="12458"/>
    <cellStyle name="40% - Accent1 3 3 2 7" xfId="12459"/>
    <cellStyle name="40% - Accent1 3 3 2 7 2" xfId="12460"/>
    <cellStyle name="40% - Accent1 3 3 2 7 2 2" xfId="12461"/>
    <cellStyle name="40% - Accent1 3 3 2 7 2 3" xfId="12462"/>
    <cellStyle name="40% - Accent1 3 3 2 7 3" xfId="12463"/>
    <cellStyle name="40% - Accent1 3 3 2 7 4" xfId="12464"/>
    <cellStyle name="40% - Accent1 3 3 2 7 5" xfId="12465"/>
    <cellStyle name="40% - Accent1 3 3 2 7 6" xfId="12466"/>
    <cellStyle name="40% - Accent1 3 3 2 8" xfId="12467"/>
    <cellStyle name="40% - Accent1 3 3 2 8 2" xfId="12468"/>
    <cellStyle name="40% - Accent1 3 3 2 8 2 2" xfId="12469"/>
    <cellStyle name="40% - Accent1 3 3 2 8 2 3" xfId="12470"/>
    <cellStyle name="40% - Accent1 3 3 2 8 3" xfId="12471"/>
    <cellStyle name="40% - Accent1 3 3 2 8 4" xfId="12472"/>
    <cellStyle name="40% - Accent1 3 3 2 8 5" xfId="12473"/>
    <cellStyle name="40% - Accent1 3 3 2 8 6" xfId="12474"/>
    <cellStyle name="40% - Accent1 3 3 2 9" xfId="12475"/>
    <cellStyle name="40% - Accent1 3 3 2 9 2" xfId="12476"/>
    <cellStyle name="40% - Accent1 3 3 2 9 3" xfId="12477"/>
    <cellStyle name="40% - Accent1 3 3 3" xfId="12478"/>
    <cellStyle name="40% - Accent1 3 3 3 10" xfId="12479"/>
    <cellStyle name="40% - Accent1 3 3 3 2" xfId="12480"/>
    <cellStyle name="40% - Accent1 3 3 3 2 2" xfId="12481"/>
    <cellStyle name="40% - Accent1 3 3 3 2 2 2" xfId="12482"/>
    <cellStyle name="40% - Accent1 3 3 3 2 2 2 2" xfId="12483"/>
    <cellStyle name="40% - Accent1 3 3 3 2 2 2 3" xfId="12484"/>
    <cellStyle name="40% - Accent1 3 3 3 2 2 3" xfId="12485"/>
    <cellStyle name="40% - Accent1 3 3 3 2 2 4" xfId="12486"/>
    <cellStyle name="40% - Accent1 3 3 3 2 2 5" xfId="12487"/>
    <cellStyle name="40% - Accent1 3 3 3 2 2 6" xfId="12488"/>
    <cellStyle name="40% - Accent1 3 3 3 2 3" xfId="12489"/>
    <cellStyle name="40% - Accent1 3 3 3 2 3 2" xfId="12490"/>
    <cellStyle name="40% - Accent1 3 3 3 2 3 2 2" xfId="12491"/>
    <cellStyle name="40% - Accent1 3 3 3 2 3 2 3" xfId="12492"/>
    <cellStyle name="40% - Accent1 3 3 3 2 3 3" xfId="12493"/>
    <cellStyle name="40% - Accent1 3 3 3 2 3 4" xfId="12494"/>
    <cellStyle name="40% - Accent1 3 3 3 2 3 5" xfId="12495"/>
    <cellStyle name="40% - Accent1 3 3 3 2 3 6" xfId="12496"/>
    <cellStyle name="40% - Accent1 3 3 3 2 4" xfId="12497"/>
    <cellStyle name="40% - Accent1 3 3 3 2 4 2" xfId="12498"/>
    <cellStyle name="40% - Accent1 3 3 3 2 4 3" xfId="12499"/>
    <cellStyle name="40% - Accent1 3 3 3 2 5" xfId="12500"/>
    <cellStyle name="40% - Accent1 3 3 3 2 6" xfId="12501"/>
    <cellStyle name="40% - Accent1 3 3 3 2 7" xfId="12502"/>
    <cellStyle name="40% - Accent1 3 3 3 2 8" xfId="12503"/>
    <cellStyle name="40% - Accent1 3 3 3 3" xfId="12504"/>
    <cellStyle name="40% - Accent1 3 3 3 3 2" xfId="12505"/>
    <cellStyle name="40% - Accent1 3 3 3 3 2 2" xfId="12506"/>
    <cellStyle name="40% - Accent1 3 3 3 3 2 2 2" xfId="12507"/>
    <cellStyle name="40% - Accent1 3 3 3 3 2 2 3" xfId="12508"/>
    <cellStyle name="40% - Accent1 3 3 3 3 2 3" xfId="12509"/>
    <cellStyle name="40% - Accent1 3 3 3 3 2 4" xfId="12510"/>
    <cellStyle name="40% - Accent1 3 3 3 3 2 5" xfId="12511"/>
    <cellStyle name="40% - Accent1 3 3 3 3 2 6" xfId="12512"/>
    <cellStyle name="40% - Accent1 3 3 3 3 3" xfId="12513"/>
    <cellStyle name="40% - Accent1 3 3 3 3 3 2" xfId="12514"/>
    <cellStyle name="40% - Accent1 3 3 3 3 3 3" xfId="12515"/>
    <cellStyle name="40% - Accent1 3 3 3 3 4" xfId="12516"/>
    <cellStyle name="40% - Accent1 3 3 3 3 5" xfId="12517"/>
    <cellStyle name="40% - Accent1 3 3 3 3 6" xfId="12518"/>
    <cellStyle name="40% - Accent1 3 3 3 3 7" xfId="12519"/>
    <cellStyle name="40% - Accent1 3 3 3 4" xfId="12520"/>
    <cellStyle name="40% - Accent1 3 3 3 4 2" xfId="12521"/>
    <cellStyle name="40% - Accent1 3 3 3 4 2 2" xfId="12522"/>
    <cellStyle name="40% - Accent1 3 3 3 4 2 3" xfId="12523"/>
    <cellStyle name="40% - Accent1 3 3 3 4 3" xfId="12524"/>
    <cellStyle name="40% - Accent1 3 3 3 4 4" xfId="12525"/>
    <cellStyle name="40% - Accent1 3 3 3 4 5" xfId="12526"/>
    <cellStyle name="40% - Accent1 3 3 3 4 6" xfId="12527"/>
    <cellStyle name="40% - Accent1 3 3 3 5" xfId="12528"/>
    <cellStyle name="40% - Accent1 3 3 3 5 2" xfId="12529"/>
    <cellStyle name="40% - Accent1 3 3 3 5 2 2" xfId="12530"/>
    <cellStyle name="40% - Accent1 3 3 3 5 2 3" xfId="12531"/>
    <cellStyle name="40% - Accent1 3 3 3 5 3" xfId="12532"/>
    <cellStyle name="40% - Accent1 3 3 3 5 4" xfId="12533"/>
    <cellStyle name="40% - Accent1 3 3 3 5 5" xfId="12534"/>
    <cellStyle name="40% - Accent1 3 3 3 5 6" xfId="12535"/>
    <cellStyle name="40% - Accent1 3 3 3 6" xfId="12536"/>
    <cellStyle name="40% - Accent1 3 3 3 6 2" xfId="12537"/>
    <cellStyle name="40% - Accent1 3 3 3 6 3" xfId="12538"/>
    <cellStyle name="40% - Accent1 3 3 3 7" xfId="12539"/>
    <cellStyle name="40% - Accent1 3 3 3 8" xfId="12540"/>
    <cellStyle name="40% - Accent1 3 3 3 9" xfId="12541"/>
    <cellStyle name="40% - Accent1 3 3 4" xfId="12542"/>
    <cellStyle name="40% - Accent1 3 3 4 2" xfId="12543"/>
    <cellStyle name="40% - Accent1 3 3 4 2 2" xfId="12544"/>
    <cellStyle name="40% - Accent1 3 3 4 2 2 2" xfId="12545"/>
    <cellStyle name="40% - Accent1 3 3 4 2 2 2 2" xfId="12546"/>
    <cellStyle name="40% - Accent1 3 3 4 2 2 2 3" xfId="12547"/>
    <cellStyle name="40% - Accent1 3 3 4 2 2 3" xfId="12548"/>
    <cellStyle name="40% - Accent1 3 3 4 2 2 4" xfId="12549"/>
    <cellStyle name="40% - Accent1 3 3 4 2 2 5" xfId="12550"/>
    <cellStyle name="40% - Accent1 3 3 4 2 2 6" xfId="12551"/>
    <cellStyle name="40% - Accent1 3 3 4 2 3" xfId="12552"/>
    <cellStyle name="40% - Accent1 3 3 4 2 3 2" xfId="12553"/>
    <cellStyle name="40% - Accent1 3 3 4 2 3 3" xfId="12554"/>
    <cellStyle name="40% - Accent1 3 3 4 2 4" xfId="12555"/>
    <cellStyle name="40% - Accent1 3 3 4 2 5" xfId="12556"/>
    <cellStyle name="40% - Accent1 3 3 4 2 6" xfId="12557"/>
    <cellStyle name="40% - Accent1 3 3 4 2 7" xfId="12558"/>
    <cellStyle name="40% - Accent1 3 3 4 3" xfId="12559"/>
    <cellStyle name="40% - Accent1 3 3 4 3 2" xfId="12560"/>
    <cellStyle name="40% - Accent1 3 3 4 3 2 2" xfId="12561"/>
    <cellStyle name="40% - Accent1 3 3 4 3 2 3" xfId="12562"/>
    <cellStyle name="40% - Accent1 3 3 4 3 3" xfId="12563"/>
    <cellStyle name="40% - Accent1 3 3 4 3 4" xfId="12564"/>
    <cellStyle name="40% - Accent1 3 3 4 3 5" xfId="12565"/>
    <cellStyle name="40% - Accent1 3 3 4 3 6" xfId="12566"/>
    <cellStyle name="40% - Accent1 3 3 4 4" xfId="12567"/>
    <cellStyle name="40% - Accent1 3 3 4 4 2" xfId="12568"/>
    <cellStyle name="40% - Accent1 3 3 4 4 2 2" xfId="12569"/>
    <cellStyle name="40% - Accent1 3 3 4 4 2 3" xfId="12570"/>
    <cellStyle name="40% - Accent1 3 3 4 4 3" xfId="12571"/>
    <cellStyle name="40% - Accent1 3 3 4 4 4" xfId="12572"/>
    <cellStyle name="40% - Accent1 3 3 4 4 5" xfId="12573"/>
    <cellStyle name="40% - Accent1 3 3 4 4 6" xfId="12574"/>
    <cellStyle name="40% - Accent1 3 3 4 5" xfId="12575"/>
    <cellStyle name="40% - Accent1 3 3 4 5 2" xfId="12576"/>
    <cellStyle name="40% - Accent1 3 3 4 5 3" xfId="12577"/>
    <cellStyle name="40% - Accent1 3 3 4 6" xfId="12578"/>
    <cellStyle name="40% - Accent1 3 3 4 7" xfId="12579"/>
    <cellStyle name="40% - Accent1 3 3 4 8" xfId="12580"/>
    <cellStyle name="40% - Accent1 3 3 4 9" xfId="12581"/>
    <cellStyle name="40% - Accent1 3 3 5" xfId="12582"/>
    <cellStyle name="40% - Accent1 3 3 5 2" xfId="12583"/>
    <cellStyle name="40% - Accent1 3 3 5 2 2" xfId="12584"/>
    <cellStyle name="40% - Accent1 3 3 5 2 2 2" xfId="12585"/>
    <cellStyle name="40% - Accent1 3 3 5 2 2 3" xfId="12586"/>
    <cellStyle name="40% - Accent1 3 3 5 2 3" xfId="12587"/>
    <cellStyle name="40% - Accent1 3 3 5 2 4" xfId="12588"/>
    <cellStyle name="40% - Accent1 3 3 5 2 5" xfId="12589"/>
    <cellStyle name="40% - Accent1 3 3 5 2 6" xfId="12590"/>
    <cellStyle name="40% - Accent1 3 3 5 3" xfId="12591"/>
    <cellStyle name="40% - Accent1 3 3 5 3 2" xfId="12592"/>
    <cellStyle name="40% - Accent1 3 3 5 3 3" xfId="12593"/>
    <cellStyle name="40% - Accent1 3 3 5 4" xfId="12594"/>
    <cellStyle name="40% - Accent1 3 3 5 5" xfId="12595"/>
    <cellStyle name="40% - Accent1 3 3 5 6" xfId="12596"/>
    <cellStyle name="40% - Accent1 3 3 5 7" xfId="12597"/>
    <cellStyle name="40% - Accent1 3 3 6" xfId="12598"/>
    <cellStyle name="40% - Accent1 3 3 6 2" xfId="12599"/>
    <cellStyle name="40% - Accent1 3 3 6 2 2" xfId="12600"/>
    <cellStyle name="40% - Accent1 3 3 6 2 3" xfId="12601"/>
    <cellStyle name="40% - Accent1 3 3 6 3" xfId="12602"/>
    <cellStyle name="40% - Accent1 3 3 6 4" xfId="12603"/>
    <cellStyle name="40% - Accent1 3 3 6 5" xfId="12604"/>
    <cellStyle name="40% - Accent1 3 3 6 6" xfId="12605"/>
    <cellStyle name="40% - Accent1 3 3 7" xfId="12606"/>
    <cellStyle name="40% - Accent1 3 3 7 2" xfId="12607"/>
    <cellStyle name="40% - Accent1 3 3 7 2 2" xfId="12608"/>
    <cellStyle name="40% - Accent1 3 3 7 2 3" xfId="12609"/>
    <cellStyle name="40% - Accent1 3 3 7 3" xfId="12610"/>
    <cellStyle name="40% - Accent1 3 3 7 4" xfId="12611"/>
    <cellStyle name="40% - Accent1 3 3 7 5" xfId="12612"/>
    <cellStyle name="40% - Accent1 3 3 7 6" xfId="12613"/>
    <cellStyle name="40% - Accent1 3 3 8" xfId="12614"/>
    <cellStyle name="40% - Accent1 3 3 8 2" xfId="12615"/>
    <cellStyle name="40% - Accent1 3 3 8 2 2" xfId="12616"/>
    <cellStyle name="40% - Accent1 3 3 8 2 3" xfId="12617"/>
    <cellStyle name="40% - Accent1 3 3 8 3" xfId="12618"/>
    <cellStyle name="40% - Accent1 3 3 8 4" xfId="12619"/>
    <cellStyle name="40% - Accent1 3 3 8 5" xfId="12620"/>
    <cellStyle name="40% - Accent1 3 3 8 6" xfId="12621"/>
    <cellStyle name="40% - Accent1 3 3 9" xfId="12622"/>
    <cellStyle name="40% - Accent1 3 3 9 2" xfId="12623"/>
    <cellStyle name="40% - Accent1 3 3 9 2 2" xfId="12624"/>
    <cellStyle name="40% - Accent1 3 3 9 2 3" xfId="12625"/>
    <cellStyle name="40% - Accent1 3 3 9 3" xfId="12626"/>
    <cellStyle name="40% - Accent1 3 3 9 4" xfId="12627"/>
    <cellStyle name="40% - Accent1 3 3 9 5" xfId="12628"/>
    <cellStyle name="40% - Accent1 3 3 9 6" xfId="12629"/>
    <cellStyle name="40% - Accent1 3 4" xfId="12630"/>
    <cellStyle name="40% - Accent1 3 4 10" xfId="12631"/>
    <cellStyle name="40% - Accent1 3 4 11" xfId="12632"/>
    <cellStyle name="40% - Accent1 3 4 12" xfId="12633"/>
    <cellStyle name="40% - Accent1 3 4 13" xfId="12634"/>
    <cellStyle name="40% - Accent1 3 4 2" xfId="12635"/>
    <cellStyle name="40% - Accent1 3 4 2 10" xfId="12636"/>
    <cellStyle name="40% - Accent1 3 4 2 2" xfId="12637"/>
    <cellStyle name="40% - Accent1 3 4 2 2 2" xfId="12638"/>
    <cellStyle name="40% - Accent1 3 4 2 2 2 2" xfId="12639"/>
    <cellStyle name="40% - Accent1 3 4 2 2 2 2 2" xfId="12640"/>
    <cellStyle name="40% - Accent1 3 4 2 2 2 2 3" xfId="12641"/>
    <cellStyle name="40% - Accent1 3 4 2 2 2 3" xfId="12642"/>
    <cellStyle name="40% - Accent1 3 4 2 2 2 4" xfId="12643"/>
    <cellStyle name="40% - Accent1 3 4 2 2 2 5" xfId="12644"/>
    <cellStyle name="40% - Accent1 3 4 2 2 2 6" xfId="12645"/>
    <cellStyle name="40% - Accent1 3 4 2 2 3" xfId="12646"/>
    <cellStyle name="40% - Accent1 3 4 2 2 3 2" xfId="12647"/>
    <cellStyle name="40% - Accent1 3 4 2 2 3 2 2" xfId="12648"/>
    <cellStyle name="40% - Accent1 3 4 2 2 3 2 3" xfId="12649"/>
    <cellStyle name="40% - Accent1 3 4 2 2 3 3" xfId="12650"/>
    <cellStyle name="40% - Accent1 3 4 2 2 3 4" xfId="12651"/>
    <cellStyle name="40% - Accent1 3 4 2 2 3 5" xfId="12652"/>
    <cellStyle name="40% - Accent1 3 4 2 2 3 6" xfId="12653"/>
    <cellStyle name="40% - Accent1 3 4 2 2 4" xfId="12654"/>
    <cellStyle name="40% - Accent1 3 4 2 2 4 2" xfId="12655"/>
    <cellStyle name="40% - Accent1 3 4 2 2 4 3" xfId="12656"/>
    <cellStyle name="40% - Accent1 3 4 2 2 5" xfId="12657"/>
    <cellStyle name="40% - Accent1 3 4 2 2 6" xfId="12658"/>
    <cellStyle name="40% - Accent1 3 4 2 2 7" xfId="12659"/>
    <cellStyle name="40% - Accent1 3 4 2 2 8" xfId="12660"/>
    <cellStyle name="40% - Accent1 3 4 2 3" xfId="12661"/>
    <cellStyle name="40% - Accent1 3 4 2 3 2" xfId="12662"/>
    <cellStyle name="40% - Accent1 3 4 2 3 2 2" xfId="12663"/>
    <cellStyle name="40% - Accent1 3 4 2 3 2 2 2" xfId="12664"/>
    <cellStyle name="40% - Accent1 3 4 2 3 2 2 3" xfId="12665"/>
    <cellStyle name="40% - Accent1 3 4 2 3 2 3" xfId="12666"/>
    <cellStyle name="40% - Accent1 3 4 2 3 2 4" xfId="12667"/>
    <cellStyle name="40% - Accent1 3 4 2 3 2 5" xfId="12668"/>
    <cellStyle name="40% - Accent1 3 4 2 3 2 6" xfId="12669"/>
    <cellStyle name="40% - Accent1 3 4 2 3 3" xfId="12670"/>
    <cellStyle name="40% - Accent1 3 4 2 3 3 2" xfId="12671"/>
    <cellStyle name="40% - Accent1 3 4 2 3 3 3" xfId="12672"/>
    <cellStyle name="40% - Accent1 3 4 2 3 4" xfId="12673"/>
    <cellStyle name="40% - Accent1 3 4 2 3 5" xfId="12674"/>
    <cellStyle name="40% - Accent1 3 4 2 3 6" xfId="12675"/>
    <cellStyle name="40% - Accent1 3 4 2 3 7" xfId="12676"/>
    <cellStyle name="40% - Accent1 3 4 2 4" xfId="12677"/>
    <cellStyle name="40% - Accent1 3 4 2 4 2" xfId="12678"/>
    <cellStyle name="40% - Accent1 3 4 2 4 2 2" xfId="12679"/>
    <cellStyle name="40% - Accent1 3 4 2 4 2 3" xfId="12680"/>
    <cellStyle name="40% - Accent1 3 4 2 4 3" xfId="12681"/>
    <cellStyle name="40% - Accent1 3 4 2 4 4" xfId="12682"/>
    <cellStyle name="40% - Accent1 3 4 2 4 5" xfId="12683"/>
    <cellStyle name="40% - Accent1 3 4 2 4 6" xfId="12684"/>
    <cellStyle name="40% - Accent1 3 4 2 5" xfId="12685"/>
    <cellStyle name="40% - Accent1 3 4 2 5 2" xfId="12686"/>
    <cellStyle name="40% - Accent1 3 4 2 5 2 2" xfId="12687"/>
    <cellStyle name="40% - Accent1 3 4 2 5 2 3" xfId="12688"/>
    <cellStyle name="40% - Accent1 3 4 2 5 3" xfId="12689"/>
    <cellStyle name="40% - Accent1 3 4 2 5 4" xfId="12690"/>
    <cellStyle name="40% - Accent1 3 4 2 5 5" xfId="12691"/>
    <cellStyle name="40% - Accent1 3 4 2 5 6" xfId="12692"/>
    <cellStyle name="40% - Accent1 3 4 2 6" xfId="12693"/>
    <cellStyle name="40% - Accent1 3 4 2 6 2" xfId="12694"/>
    <cellStyle name="40% - Accent1 3 4 2 6 3" xfId="12695"/>
    <cellStyle name="40% - Accent1 3 4 2 7" xfId="12696"/>
    <cellStyle name="40% - Accent1 3 4 2 8" xfId="12697"/>
    <cellStyle name="40% - Accent1 3 4 2 9" xfId="12698"/>
    <cellStyle name="40% - Accent1 3 4 3" xfId="12699"/>
    <cellStyle name="40% - Accent1 3 4 3 2" xfId="12700"/>
    <cellStyle name="40% - Accent1 3 4 3 2 2" xfId="12701"/>
    <cellStyle name="40% - Accent1 3 4 3 2 2 2" xfId="12702"/>
    <cellStyle name="40% - Accent1 3 4 3 2 2 2 2" xfId="12703"/>
    <cellStyle name="40% - Accent1 3 4 3 2 2 2 3" xfId="12704"/>
    <cellStyle name="40% - Accent1 3 4 3 2 2 3" xfId="12705"/>
    <cellStyle name="40% - Accent1 3 4 3 2 2 4" xfId="12706"/>
    <cellStyle name="40% - Accent1 3 4 3 2 2 5" xfId="12707"/>
    <cellStyle name="40% - Accent1 3 4 3 2 2 6" xfId="12708"/>
    <cellStyle name="40% - Accent1 3 4 3 2 3" xfId="12709"/>
    <cellStyle name="40% - Accent1 3 4 3 2 3 2" xfId="12710"/>
    <cellStyle name="40% - Accent1 3 4 3 2 3 3" xfId="12711"/>
    <cellStyle name="40% - Accent1 3 4 3 2 4" xfId="12712"/>
    <cellStyle name="40% - Accent1 3 4 3 2 5" xfId="12713"/>
    <cellStyle name="40% - Accent1 3 4 3 2 6" xfId="12714"/>
    <cellStyle name="40% - Accent1 3 4 3 2 7" xfId="12715"/>
    <cellStyle name="40% - Accent1 3 4 3 3" xfId="12716"/>
    <cellStyle name="40% - Accent1 3 4 3 3 2" xfId="12717"/>
    <cellStyle name="40% - Accent1 3 4 3 3 2 2" xfId="12718"/>
    <cellStyle name="40% - Accent1 3 4 3 3 2 3" xfId="12719"/>
    <cellStyle name="40% - Accent1 3 4 3 3 3" xfId="12720"/>
    <cellStyle name="40% - Accent1 3 4 3 3 4" xfId="12721"/>
    <cellStyle name="40% - Accent1 3 4 3 3 5" xfId="12722"/>
    <cellStyle name="40% - Accent1 3 4 3 3 6" xfId="12723"/>
    <cellStyle name="40% - Accent1 3 4 3 4" xfId="12724"/>
    <cellStyle name="40% - Accent1 3 4 3 4 2" xfId="12725"/>
    <cellStyle name="40% - Accent1 3 4 3 4 2 2" xfId="12726"/>
    <cellStyle name="40% - Accent1 3 4 3 4 2 3" xfId="12727"/>
    <cellStyle name="40% - Accent1 3 4 3 4 3" xfId="12728"/>
    <cellStyle name="40% - Accent1 3 4 3 4 4" xfId="12729"/>
    <cellStyle name="40% - Accent1 3 4 3 4 5" xfId="12730"/>
    <cellStyle name="40% - Accent1 3 4 3 4 6" xfId="12731"/>
    <cellStyle name="40% - Accent1 3 4 3 5" xfId="12732"/>
    <cellStyle name="40% - Accent1 3 4 3 5 2" xfId="12733"/>
    <cellStyle name="40% - Accent1 3 4 3 5 3" xfId="12734"/>
    <cellStyle name="40% - Accent1 3 4 3 6" xfId="12735"/>
    <cellStyle name="40% - Accent1 3 4 3 7" xfId="12736"/>
    <cellStyle name="40% - Accent1 3 4 3 8" xfId="12737"/>
    <cellStyle name="40% - Accent1 3 4 3 9" xfId="12738"/>
    <cellStyle name="40% - Accent1 3 4 4" xfId="12739"/>
    <cellStyle name="40% - Accent1 3 4 4 2" xfId="12740"/>
    <cellStyle name="40% - Accent1 3 4 4 2 2" xfId="12741"/>
    <cellStyle name="40% - Accent1 3 4 4 2 2 2" xfId="12742"/>
    <cellStyle name="40% - Accent1 3 4 4 2 2 3" xfId="12743"/>
    <cellStyle name="40% - Accent1 3 4 4 2 3" xfId="12744"/>
    <cellStyle name="40% - Accent1 3 4 4 2 4" xfId="12745"/>
    <cellStyle name="40% - Accent1 3 4 4 2 5" xfId="12746"/>
    <cellStyle name="40% - Accent1 3 4 4 2 6" xfId="12747"/>
    <cellStyle name="40% - Accent1 3 4 4 3" xfId="12748"/>
    <cellStyle name="40% - Accent1 3 4 4 3 2" xfId="12749"/>
    <cellStyle name="40% - Accent1 3 4 4 3 3" xfId="12750"/>
    <cellStyle name="40% - Accent1 3 4 4 4" xfId="12751"/>
    <cellStyle name="40% - Accent1 3 4 4 5" xfId="12752"/>
    <cellStyle name="40% - Accent1 3 4 4 6" xfId="12753"/>
    <cellStyle name="40% - Accent1 3 4 4 7" xfId="12754"/>
    <cellStyle name="40% - Accent1 3 4 5" xfId="12755"/>
    <cellStyle name="40% - Accent1 3 4 5 2" xfId="12756"/>
    <cellStyle name="40% - Accent1 3 4 5 2 2" xfId="12757"/>
    <cellStyle name="40% - Accent1 3 4 5 2 3" xfId="12758"/>
    <cellStyle name="40% - Accent1 3 4 5 3" xfId="12759"/>
    <cellStyle name="40% - Accent1 3 4 5 4" xfId="12760"/>
    <cellStyle name="40% - Accent1 3 4 5 5" xfId="12761"/>
    <cellStyle name="40% - Accent1 3 4 5 6" xfId="12762"/>
    <cellStyle name="40% - Accent1 3 4 6" xfId="12763"/>
    <cellStyle name="40% - Accent1 3 4 6 2" xfId="12764"/>
    <cellStyle name="40% - Accent1 3 4 6 2 2" xfId="12765"/>
    <cellStyle name="40% - Accent1 3 4 6 2 3" xfId="12766"/>
    <cellStyle name="40% - Accent1 3 4 6 3" xfId="12767"/>
    <cellStyle name="40% - Accent1 3 4 6 4" xfId="12768"/>
    <cellStyle name="40% - Accent1 3 4 6 5" xfId="12769"/>
    <cellStyle name="40% - Accent1 3 4 6 6" xfId="12770"/>
    <cellStyle name="40% - Accent1 3 4 7" xfId="12771"/>
    <cellStyle name="40% - Accent1 3 4 7 2" xfId="12772"/>
    <cellStyle name="40% - Accent1 3 4 7 2 2" xfId="12773"/>
    <cellStyle name="40% - Accent1 3 4 7 2 3" xfId="12774"/>
    <cellStyle name="40% - Accent1 3 4 7 3" xfId="12775"/>
    <cellStyle name="40% - Accent1 3 4 7 4" xfId="12776"/>
    <cellStyle name="40% - Accent1 3 4 7 5" xfId="12777"/>
    <cellStyle name="40% - Accent1 3 4 7 6" xfId="12778"/>
    <cellStyle name="40% - Accent1 3 4 8" xfId="12779"/>
    <cellStyle name="40% - Accent1 3 4 8 2" xfId="12780"/>
    <cellStyle name="40% - Accent1 3 4 8 2 2" xfId="12781"/>
    <cellStyle name="40% - Accent1 3 4 8 2 3" xfId="12782"/>
    <cellStyle name="40% - Accent1 3 4 8 3" xfId="12783"/>
    <cellStyle name="40% - Accent1 3 4 8 4" xfId="12784"/>
    <cellStyle name="40% - Accent1 3 4 8 5" xfId="12785"/>
    <cellStyle name="40% - Accent1 3 4 8 6" xfId="12786"/>
    <cellStyle name="40% - Accent1 3 4 9" xfId="12787"/>
    <cellStyle name="40% - Accent1 3 4 9 2" xfId="12788"/>
    <cellStyle name="40% - Accent1 3 4 9 3" xfId="12789"/>
    <cellStyle name="40% - Accent1 3 5" xfId="12790"/>
    <cellStyle name="40% - Accent1 3 5 10" xfId="12791"/>
    <cellStyle name="40% - Accent1 3 5 2" xfId="12792"/>
    <cellStyle name="40% - Accent1 3 5 2 2" xfId="12793"/>
    <cellStyle name="40% - Accent1 3 5 2 2 2" xfId="12794"/>
    <cellStyle name="40% - Accent1 3 5 2 2 2 2" xfId="12795"/>
    <cellStyle name="40% - Accent1 3 5 2 2 2 3" xfId="12796"/>
    <cellStyle name="40% - Accent1 3 5 2 2 3" xfId="12797"/>
    <cellStyle name="40% - Accent1 3 5 2 2 4" xfId="12798"/>
    <cellStyle name="40% - Accent1 3 5 2 2 5" xfId="12799"/>
    <cellStyle name="40% - Accent1 3 5 2 2 6" xfId="12800"/>
    <cellStyle name="40% - Accent1 3 5 2 3" xfId="12801"/>
    <cellStyle name="40% - Accent1 3 5 2 3 2" xfId="12802"/>
    <cellStyle name="40% - Accent1 3 5 2 3 2 2" xfId="12803"/>
    <cellStyle name="40% - Accent1 3 5 2 3 2 3" xfId="12804"/>
    <cellStyle name="40% - Accent1 3 5 2 3 3" xfId="12805"/>
    <cellStyle name="40% - Accent1 3 5 2 3 4" xfId="12806"/>
    <cellStyle name="40% - Accent1 3 5 2 3 5" xfId="12807"/>
    <cellStyle name="40% - Accent1 3 5 2 3 6" xfId="12808"/>
    <cellStyle name="40% - Accent1 3 5 2 4" xfId="12809"/>
    <cellStyle name="40% - Accent1 3 5 2 4 2" xfId="12810"/>
    <cellStyle name="40% - Accent1 3 5 2 4 3" xfId="12811"/>
    <cellStyle name="40% - Accent1 3 5 2 5" xfId="12812"/>
    <cellStyle name="40% - Accent1 3 5 2 6" xfId="12813"/>
    <cellStyle name="40% - Accent1 3 5 2 7" xfId="12814"/>
    <cellStyle name="40% - Accent1 3 5 2 8" xfId="12815"/>
    <cellStyle name="40% - Accent1 3 5 3" xfId="12816"/>
    <cellStyle name="40% - Accent1 3 5 3 2" xfId="12817"/>
    <cellStyle name="40% - Accent1 3 5 3 2 2" xfId="12818"/>
    <cellStyle name="40% - Accent1 3 5 3 2 2 2" xfId="12819"/>
    <cellStyle name="40% - Accent1 3 5 3 2 2 3" xfId="12820"/>
    <cellStyle name="40% - Accent1 3 5 3 2 3" xfId="12821"/>
    <cellStyle name="40% - Accent1 3 5 3 2 4" xfId="12822"/>
    <cellStyle name="40% - Accent1 3 5 3 2 5" xfId="12823"/>
    <cellStyle name="40% - Accent1 3 5 3 2 6" xfId="12824"/>
    <cellStyle name="40% - Accent1 3 5 3 3" xfId="12825"/>
    <cellStyle name="40% - Accent1 3 5 3 3 2" xfId="12826"/>
    <cellStyle name="40% - Accent1 3 5 3 3 3" xfId="12827"/>
    <cellStyle name="40% - Accent1 3 5 3 4" xfId="12828"/>
    <cellStyle name="40% - Accent1 3 5 3 5" xfId="12829"/>
    <cellStyle name="40% - Accent1 3 5 3 6" xfId="12830"/>
    <cellStyle name="40% - Accent1 3 5 3 7" xfId="12831"/>
    <cellStyle name="40% - Accent1 3 5 4" xfId="12832"/>
    <cellStyle name="40% - Accent1 3 5 4 2" xfId="12833"/>
    <cellStyle name="40% - Accent1 3 5 4 2 2" xfId="12834"/>
    <cellStyle name="40% - Accent1 3 5 4 2 3" xfId="12835"/>
    <cellStyle name="40% - Accent1 3 5 4 3" xfId="12836"/>
    <cellStyle name="40% - Accent1 3 5 4 4" xfId="12837"/>
    <cellStyle name="40% - Accent1 3 5 4 5" xfId="12838"/>
    <cellStyle name="40% - Accent1 3 5 4 6" xfId="12839"/>
    <cellStyle name="40% - Accent1 3 5 5" xfId="12840"/>
    <cellStyle name="40% - Accent1 3 5 5 2" xfId="12841"/>
    <cellStyle name="40% - Accent1 3 5 5 2 2" xfId="12842"/>
    <cellStyle name="40% - Accent1 3 5 5 2 3" xfId="12843"/>
    <cellStyle name="40% - Accent1 3 5 5 3" xfId="12844"/>
    <cellStyle name="40% - Accent1 3 5 5 4" xfId="12845"/>
    <cellStyle name="40% - Accent1 3 5 5 5" xfId="12846"/>
    <cellStyle name="40% - Accent1 3 5 5 6" xfId="12847"/>
    <cellStyle name="40% - Accent1 3 5 6" xfId="12848"/>
    <cellStyle name="40% - Accent1 3 5 6 2" xfId="12849"/>
    <cellStyle name="40% - Accent1 3 5 6 3" xfId="12850"/>
    <cellStyle name="40% - Accent1 3 5 7" xfId="12851"/>
    <cellStyle name="40% - Accent1 3 5 8" xfId="12852"/>
    <cellStyle name="40% - Accent1 3 5 9" xfId="12853"/>
    <cellStyle name="40% - Accent1 3 6" xfId="12854"/>
    <cellStyle name="40% - Accent1 3 6 2" xfId="12855"/>
    <cellStyle name="40% - Accent1 3 6 2 2" xfId="12856"/>
    <cellStyle name="40% - Accent1 3 6 2 2 2" xfId="12857"/>
    <cellStyle name="40% - Accent1 3 6 2 2 2 2" xfId="12858"/>
    <cellStyle name="40% - Accent1 3 6 2 2 2 3" xfId="12859"/>
    <cellStyle name="40% - Accent1 3 6 2 2 3" xfId="12860"/>
    <cellStyle name="40% - Accent1 3 6 2 2 4" xfId="12861"/>
    <cellStyle name="40% - Accent1 3 6 2 2 5" xfId="12862"/>
    <cellStyle name="40% - Accent1 3 6 2 2 6" xfId="12863"/>
    <cellStyle name="40% - Accent1 3 6 2 3" xfId="12864"/>
    <cellStyle name="40% - Accent1 3 6 2 3 2" xfId="12865"/>
    <cellStyle name="40% - Accent1 3 6 2 3 3" xfId="12866"/>
    <cellStyle name="40% - Accent1 3 6 2 4" xfId="12867"/>
    <cellStyle name="40% - Accent1 3 6 2 5" xfId="12868"/>
    <cellStyle name="40% - Accent1 3 6 2 6" xfId="12869"/>
    <cellStyle name="40% - Accent1 3 6 2 7" xfId="12870"/>
    <cellStyle name="40% - Accent1 3 6 3" xfId="12871"/>
    <cellStyle name="40% - Accent1 3 6 3 2" xfId="12872"/>
    <cellStyle name="40% - Accent1 3 6 3 2 2" xfId="12873"/>
    <cellStyle name="40% - Accent1 3 6 3 2 3" xfId="12874"/>
    <cellStyle name="40% - Accent1 3 6 3 3" xfId="12875"/>
    <cellStyle name="40% - Accent1 3 6 3 4" xfId="12876"/>
    <cellStyle name="40% - Accent1 3 6 3 5" xfId="12877"/>
    <cellStyle name="40% - Accent1 3 6 3 6" xfId="12878"/>
    <cellStyle name="40% - Accent1 3 6 4" xfId="12879"/>
    <cellStyle name="40% - Accent1 3 6 4 2" xfId="12880"/>
    <cellStyle name="40% - Accent1 3 6 4 2 2" xfId="12881"/>
    <cellStyle name="40% - Accent1 3 6 4 2 3" xfId="12882"/>
    <cellStyle name="40% - Accent1 3 6 4 3" xfId="12883"/>
    <cellStyle name="40% - Accent1 3 6 4 4" xfId="12884"/>
    <cellStyle name="40% - Accent1 3 6 4 5" xfId="12885"/>
    <cellStyle name="40% - Accent1 3 6 4 6" xfId="12886"/>
    <cellStyle name="40% - Accent1 3 6 5" xfId="12887"/>
    <cellStyle name="40% - Accent1 3 6 5 2" xfId="12888"/>
    <cellStyle name="40% - Accent1 3 6 5 3" xfId="12889"/>
    <cellStyle name="40% - Accent1 3 6 6" xfId="12890"/>
    <cellStyle name="40% - Accent1 3 6 7" xfId="12891"/>
    <cellStyle name="40% - Accent1 3 6 8" xfId="12892"/>
    <cellStyle name="40% - Accent1 3 6 9" xfId="12893"/>
    <cellStyle name="40% - Accent1 3 7" xfId="12894"/>
    <cellStyle name="40% - Accent1 3 7 2" xfId="12895"/>
    <cellStyle name="40% - Accent1 3 7 2 2" xfId="12896"/>
    <cellStyle name="40% - Accent1 3 7 2 2 2" xfId="12897"/>
    <cellStyle name="40% - Accent1 3 7 2 2 3" xfId="12898"/>
    <cellStyle name="40% - Accent1 3 7 2 3" xfId="12899"/>
    <cellStyle name="40% - Accent1 3 7 2 4" xfId="12900"/>
    <cellStyle name="40% - Accent1 3 7 2 5" xfId="12901"/>
    <cellStyle name="40% - Accent1 3 7 2 6" xfId="12902"/>
    <cellStyle name="40% - Accent1 3 7 3" xfId="12903"/>
    <cellStyle name="40% - Accent1 3 7 3 2" xfId="12904"/>
    <cellStyle name="40% - Accent1 3 7 3 3" xfId="12905"/>
    <cellStyle name="40% - Accent1 3 7 4" xfId="12906"/>
    <cellStyle name="40% - Accent1 3 7 5" xfId="12907"/>
    <cellStyle name="40% - Accent1 3 7 6" xfId="12908"/>
    <cellStyle name="40% - Accent1 3 7 7" xfId="12909"/>
    <cellStyle name="40% - Accent1 3 8" xfId="12910"/>
    <cellStyle name="40% - Accent1 3 8 2" xfId="12911"/>
    <cellStyle name="40% - Accent1 3 8 2 2" xfId="12912"/>
    <cellStyle name="40% - Accent1 3 8 2 3" xfId="12913"/>
    <cellStyle name="40% - Accent1 3 8 3" xfId="12914"/>
    <cellStyle name="40% - Accent1 3 8 4" xfId="12915"/>
    <cellStyle name="40% - Accent1 3 8 5" xfId="12916"/>
    <cellStyle name="40% - Accent1 3 8 6" xfId="12917"/>
    <cellStyle name="40% - Accent1 3 9" xfId="12918"/>
    <cellStyle name="40% - Accent1 3 9 2" xfId="12919"/>
    <cellStyle name="40% - Accent1 3 9 2 2" xfId="12920"/>
    <cellStyle name="40% - Accent1 3 9 2 3" xfId="12921"/>
    <cellStyle name="40% - Accent1 3 9 3" xfId="12922"/>
    <cellStyle name="40% - Accent1 3 9 4" xfId="12923"/>
    <cellStyle name="40% - Accent1 3 9 5" xfId="12924"/>
    <cellStyle name="40% - Accent1 3 9 6" xfId="12925"/>
    <cellStyle name="40% - Accent1 4" xfId="12926"/>
    <cellStyle name="40% - Accent1 4 10" xfId="12927"/>
    <cellStyle name="40% - Accent1 4 10 2" xfId="12928"/>
    <cellStyle name="40% - Accent1 4 10 2 2" xfId="12929"/>
    <cellStyle name="40% - Accent1 4 10 2 3" xfId="12930"/>
    <cellStyle name="40% - Accent1 4 10 3" xfId="12931"/>
    <cellStyle name="40% - Accent1 4 10 4" xfId="12932"/>
    <cellStyle name="40% - Accent1 4 10 5" xfId="12933"/>
    <cellStyle name="40% - Accent1 4 10 6" xfId="12934"/>
    <cellStyle name="40% - Accent1 4 11" xfId="12935"/>
    <cellStyle name="40% - Accent1 4 11 2" xfId="12936"/>
    <cellStyle name="40% - Accent1 4 11 3" xfId="12937"/>
    <cellStyle name="40% - Accent1 4 12" xfId="12938"/>
    <cellStyle name="40% - Accent1 4 13" xfId="12939"/>
    <cellStyle name="40% - Accent1 4 14" xfId="12940"/>
    <cellStyle name="40% - Accent1 4 15" xfId="12941"/>
    <cellStyle name="40% - Accent1 4 2" xfId="12942"/>
    <cellStyle name="40% - Accent1 4 2 10" xfId="12943"/>
    <cellStyle name="40% - Accent1 4 2 10 2" xfId="12944"/>
    <cellStyle name="40% - Accent1 4 2 10 3" xfId="12945"/>
    <cellStyle name="40% - Accent1 4 2 11" xfId="12946"/>
    <cellStyle name="40% - Accent1 4 2 12" xfId="12947"/>
    <cellStyle name="40% - Accent1 4 2 13" xfId="12948"/>
    <cellStyle name="40% - Accent1 4 2 14" xfId="12949"/>
    <cellStyle name="40% - Accent1 4 2 2" xfId="12950"/>
    <cellStyle name="40% - Accent1 4 2 2 10" xfId="12951"/>
    <cellStyle name="40% - Accent1 4 2 2 11" xfId="12952"/>
    <cellStyle name="40% - Accent1 4 2 2 12" xfId="12953"/>
    <cellStyle name="40% - Accent1 4 2 2 13" xfId="12954"/>
    <cellStyle name="40% - Accent1 4 2 2 2" xfId="12955"/>
    <cellStyle name="40% - Accent1 4 2 2 2 10" xfId="12956"/>
    <cellStyle name="40% - Accent1 4 2 2 2 2" xfId="12957"/>
    <cellStyle name="40% - Accent1 4 2 2 2 2 2" xfId="12958"/>
    <cellStyle name="40% - Accent1 4 2 2 2 2 2 2" xfId="12959"/>
    <cellStyle name="40% - Accent1 4 2 2 2 2 2 2 2" xfId="12960"/>
    <cellStyle name="40% - Accent1 4 2 2 2 2 2 2 3" xfId="12961"/>
    <cellStyle name="40% - Accent1 4 2 2 2 2 2 3" xfId="12962"/>
    <cellStyle name="40% - Accent1 4 2 2 2 2 2 4" xfId="12963"/>
    <cellStyle name="40% - Accent1 4 2 2 2 2 2 5" xfId="12964"/>
    <cellStyle name="40% - Accent1 4 2 2 2 2 2 6" xfId="12965"/>
    <cellStyle name="40% - Accent1 4 2 2 2 2 3" xfId="12966"/>
    <cellStyle name="40% - Accent1 4 2 2 2 2 3 2" xfId="12967"/>
    <cellStyle name="40% - Accent1 4 2 2 2 2 3 2 2" xfId="12968"/>
    <cellStyle name="40% - Accent1 4 2 2 2 2 3 2 3" xfId="12969"/>
    <cellStyle name="40% - Accent1 4 2 2 2 2 3 3" xfId="12970"/>
    <cellStyle name="40% - Accent1 4 2 2 2 2 3 4" xfId="12971"/>
    <cellStyle name="40% - Accent1 4 2 2 2 2 3 5" xfId="12972"/>
    <cellStyle name="40% - Accent1 4 2 2 2 2 3 6" xfId="12973"/>
    <cellStyle name="40% - Accent1 4 2 2 2 2 4" xfId="12974"/>
    <cellStyle name="40% - Accent1 4 2 2 2 2 4 2" xfId="12975"/>
    <cellStyle name="40% - Accent1 4 2 2 2 2 4 3" xfId="12976"/>
    <cellStyle name="40% - Accent1 4 2 2 2 2 5" xfId="12977"/>
    <cellStyle name="40% - Accent1 4 2 2 2 2 6" xfId="12978"/>
    <cellStyle name="40% - Accent1 4 2 2 2 2 7" xfId="12979"/>
    <cellStyle name="40% - Accent1 4 2 2 2 2 8" xfId="12980"/>
    <cellStyle name="40% - Accent1 4 2 2 2 3" xfId="12981"/>
    <cellStyle name="40% - Accent1 4 2 2 2 3 2" xfId="12982"/>
    <cellStyle name="40% - Accent1 4 2 2 2 3 2 2" xfId="12983"/>
    <cellStyle name="40% - Accent1 4 2 2 2 3 2 2 2" xfId="12984"/>
    <cellStyle name="40% - Accent1 4 2 2 2 3 2 2 3" xfId="12985"/>
    <cellStyle name="40% - Accent1 4 2 2 2 3 2 3" xfId="12986"/>
    <cellStyle name="40% - Accent1 4 2 2 2 3 2 4" xfId="12987"/>
    <cellStyle name="40% - Accent1 4 2 2 2 3 2 5" xfId="12988"/>
    <cellStyle name="40% - Accent1 4 2 2 2 3 2 6" xfId="12989"/>
    <cellStyle name="40% - Accent1 4 2 2 2 3 3" xfId="12990"/>
    <cellStyle name="40% - Accent1 4 2 2 2 3 3 2" xfId="12991"/>
    <cellStyle name="40% - Accent1 4 2 2 2 3 3 3" xfId="12992"/>
    <cellStyle name="40% - Accent1 4 2 2 2 3 4" xfId="12993"/>
    <cellStyle name="40% - Accent1 4 2 2 2 3 5" xfId="12994"/>
    <cellStyle name="40% - Accent1 4 2 2 2 3 6" xfId="12995"/>
    <cellStyle name="40% - Accent1 4 2 2 2 3 7" xfId="12996"/>
    <cellStyle name="40% - Accent1 4 2 2 2 4" xfId="12997"/>
    <cellStyle name="40% - Accent1 4 2 2 2 4 2" xfId="12998"/>
    <cellStyle name="40% - Accent1 4 2 2 2 4 2 2" xfId="12999"/>
    <cellStyle name="40% - Accent1 4 2 2 2 4 2 3" xfId="13000"/>
    <cellStyle name="40% - Accent1 4 2 2 2 4 3" xfId="13001"/>
    <cellStyle name="40% - Accent1 4 2 2 2 4 4" xfId="13002"/>
    <cellStyle name="40% - Accent1 4 2 2 2 4 5" xfId="13003"/>
    <cellStyle name="40% - Accent1 4 2 2 2 4 6" xfId="13004"/>
    <cellStyle name="40% - Accent1 4 2 2 2 5" xfId="13005"/>
    <cellStyle name="40% - Accent1 4 2 2 2 5 2" xfId="13006"/>
    <cellStyle name="40% - Accent1 4 2 2 2 5 2 2" xfId="13007"/>
    <cellStyle name="40% - Accent1 4 2 2 2 5 2 3" xfId="13008"/>
    <cellStyle name="40% - Accent1 4 2 2 2 5 3" xfId="13009"/>
    <cellStyle name="40% - Accent1 4 2 2 2 5 4" xfId="13010"/>
    <cellStyle name="40% - Accent1 4 2 2 2 5 5" xfId="13011"/>
    <cellStyle name="40% - Accent1 4 2 2 2 5 6" xfId="13012"/>
    <cellStyle name="40% - Accent1 4 2 2 2 6" xfId="13013"/>
    <cellStyle name="40% - Accent1 4 2 2 2 6 2" xfId="13014"/>
    <cellStyle name="40% - Accent1 4 2 2 2 6 3" xfId="13015"/>
    <cellStyle name="40% - Accent1 4 2 2 2 7" xfId="13016"/>
    <cellStyle name="40% - Accent1 4 2 2 2 8" xfId="13017"/>
    <cellStyle name="40% - Accent1 4 2 2 2 9" xfId="13018"/>
    <cellStyle name="40% - Accent1 4 2 2 3" xfId="13019"/>
    <cellStyle name="40% - Accent1 4 2 2 3 2" xfId="13020"/>
    <cellStyle name="40% - Accent1 4 2 2 3 2 2" xfId="13021"/>
    <cellStyle name="40% - Accent1 4 2 2 3 2 2 2" xfId="13022"/>
    <cellStyle name="40% - Accent1 4 2 2 3 2 2 2 2" xfId="13023"/>
    <cellStyle name="40% - Accent1 4 2 2 3 2 2 2 3" xfId="13024"/>
    <cellStyle name="40% - Accent1 4 2 2 3 2 2 3" xfId="13025"/>
    <cellStyle name="40% - Accent1 4 2 2 3 2 2 4" xfId="13026"/>
    <cellStyle name="40% - Accent1 4 2 2 3 2 2 5" xfId="13027"/>
    <cellStyle name="40% - Accent1 4 2 2 3 2 2 6" xfId="13028"/>
    <cellStyle name="40% - Accent1 4 2 2 3 2 3" xfId="13029"/>
    <cellStyle name="40% - Accent1 4 2 2 3 2 3 2" xfId="13030"/>
    <cellStyle name="40% - Accent1 4 2 2 3 2 3 3" xfId="13031"/>
    <cellStyle name="40% - Accent1 4 2 2 3 2 4" xfId="13032"/>
    <cellStyle name="40% - Accent1 4 2 2 3 2 5" xfId="13033"/>
    <cellStyle name="40% - Accent1 4 2 2 3 2 6" xfId="13034"/>
    <cellStyle name="40% - Accent1 4 2 2 3 2 7" xfId="13035"/>
    <cellStyle name="40% - Accent1 4 2 2 3 3" xfId="13036"/>
    <cellStyle name="40% - Accent1 4 2 2 3 3 2" xfId="13037"/>
    <cellStyle name="40% - Accent1 4 2 2 3 3 2 2" xfId="13038"/>
    <cellStyle name="40% - Accent1 4 2 2 3 3 2 3" xfId="13039"/>
    <cellStyle name="40% - Accent1 4 2 2 3 3 3" xfId="13040"/>
    <cellStyle name="40% - Accent1 4 2 2 3 3 4" xfId="13041"/>
    <cellStyle name="40% - Accent1 4 2 2 3 3 5" xfId="13042"/>
    <cellStyle name="40% - Accent1 4 2 2 3 3 6" xfId="13043"/>
    <cellStyle name="40% - Accent1 4 2 2 3 4" xfId="13044"/>
    <cellStyle name="40% - Accent1 4 2 2 3 4 2" xfId="13045"/>
    <cellStyle name="40% - Accent1 4 2 2 3 4 2 2" xfId="13046"/>
    <cellStyle name="40% - Accent1 4 2 2 3 4 2 3" xfId="13047"/>
    <cellStyle name="40% - Accent1 4 2 2 3 4 3" xfId="13048"/>
    <cellStyle name="40% - Accent1 4 2 2 3 4 4" xfId="13049"/>
    <cellStyle name="40% - Accent1 4 2 2 3 4 5" xfId="13050"/>
    <cellStyle name="40% - Accent1 4 2 2 3 4 6" xfId="13051"/>
    <cellStyle name="40% - Accent1 4 2 2 3 5" xfId="13052"/>
    <cellStyle name="40% - Accent1 4 2 2 3 5 2" xfId="13053"/>
    <cellStyle name="40% - Accent1 4 2 2 3 5 3" xfId="13054"/>
    <cellStyle name="40% - Accent1 4 2 2 3 6" xfId="13055"/>
    <cellStyle name="40% - Accent1 4 2 2 3 7" xfId="13056"/>
    <cellStyle name="40% - Accent1 4 2 2 3 8" xfId="13057"/>
    <cellStyle name="40% - Accent1 4 2 2 3 9" xfId="13058"/>
    <cellStyle name="40% - Accent1 4 2 2 4" xfId="13059"/>
    <cellStyle name="40% - Accent1 4 2 2 4 2" xfId="13060"/>
    <cellStyle name="40% - Accent1 4 2 2 4 2 2" xfId="13061"/>
    <cellStyle name="40% - Accent1 4 2 2 4 2 2 2" xfId="13062"/>
    <cellStyle name="40% - Accent1 4 2 2 4 2 2 3" xfId="13063"/>
    <cellStyle name="40% - Accent1 4 2 2 4 2 3" xfId="13064"/>
    <cellStyle name="40% - Accent1 4 2 2 4 2 4" xfId="13065"/>
    <cellStyle name="40% - Accent1 4 2 2 4 2 5" xfId="13066"/>
    <cellStyle name="40% - Accent1 4 2 2 4 2 6" xfId="13067"/>
    <cellStyle name="40% - Accent1 4 2 2 4 3" xfId="13068"/>
    <cellStyle name="40% - Accent1 4 2 2 4 3 2" xfId="13069"/>
    <cellStyle name="40% - Accent1 4 2 2 4 3 3" xfId="13070"/>
    <cellStyle name="40% - Accent1 4 2 2 4 4" xfId="13071"/>
    <cellStyle name="40% - Accent1 4 2 2 4 5" xfId="13072"/>
    <cellStyle name="40% - Accent1 4 2 2 4 6" xfId="13073"/>
    <cellStyle name="40% - Accent1 4 2 2 4 7" xfId="13074"/>
    <cellStyle name="40% - Accent1 4 2 2 5" xfId="13075"/>
    <cellStyle name="40% - Accent1 4 2 2 5 2" xfId="13076"/>
    <cellStyle name="40% - Accent1 4 2 2 5 2 2" xfId="13077"/>
    <cellStyle name="40% - Accent1 4 2 2 5 2 3" xfId="13078"/>
    <cellStyle name="40% - Accent1 4 2 2 5 3" xfId="13079"/>
    <cellStyle name="40% - Accent1 4 2 2 5 4" xfId="13080"/>
    <cellStyle name="40% - Accent1 4 2 2 5 5" xfId="13081"/>
    <cellStyle name="40% - Accent1 4 2 2 5 6" xfId="13082"/>
    <cellStyle name="40% - Accent1 4 2 2 6" xfId="13083"/>
    <cellStyle name="40% - Accent1 4 2 2 6 2" xfId="13084"/>
    <cellStyle name="40% - Accent1 4 2 2 6 2 2" xfId="13085"/>
    <cellStyle name="40% - Accent1 4 2 2 6 2 3" xfId="13086"/>
    <cellStyle name="40% - Accent1 4 2 2 6 3" xfId="13087"/>
    <cellStyle name="40% - Accent1 4 2 2 6 4" xfId="13088"/>
    <cellStyle name="40% - Accent1 4 2 2 6 5" xfId="13089"/>
    <cellStyle name="40% - Accent1 4 2 2 6 6" xfId="13090"/>
    <cellStyle name="40% - Accent1 4 2 2 7" xfId="13091"/>
    <cellStyle name="40% - Accent1 4 2 2 7 2" xfId="13092"/>
    <cellStyle name="40% - Accent1 4 2 2 7 2 2" xfId="13093"/>
    <cellStyle name="40% - Accent1 4 2 2 7 2 3" xfId="13094"/>
    <cellStyle name="40% - Accent1 4 2 2 7 3" xfId="13095"/>
    <cellStyle name="40% - Accent1 4 2 2 7 4" xfId="13096"/>
    <cellStyle name="40% - Accent1 4 2 2 7 5" xfId="13097"/>
    <cellStyle name="40% - Accent1 4 2 2 7 6" xfId="13098"/>
    <cellStyle name="40% - Accent1 4 2 2 8" xfId="13099"/>
    <cellStyle name="40% - Accent1 4 2 2 8 2" xfId="13100"/>
    <cellStyle name="40% - Accent1 4 2 2 8 2 2" xfId="13101"/>
    <cellStyle name="40% - Accent1 4 2 2 8 2 3" xfId="13102"/>
    <cellStyle name="40% - Accent1 4 2 2 8 3" xfId="13103"/>
    <cellStyle name="40% - Accent1 4 2 2 8 4" xfId="13104"/>
    <cellStyle name="40% - Accent1 4 2 2 8 5" xfId="13105"/>
    <cellStyle name="40% - Accent1 4 2 2 8 6" xfId="13106"/>
    <cellStyle name="40% - Accent1 4 2 2 9" xfId="13107"/>
    <cellStyle name="40% - Accent1 4 2 2 9 2" xfId="13108"/>
    <cellStyle name="40% - Accent1 4 2 2 9 3" xfId="13109"/>
    <cellStyle name="40% - Accent1 4 2 3" xfId="13110"/>
    <cellStyle name="40% - Accent1 4 2 3 10" xfId="13111"/>
    <cellStyle name="40% - Accent1 4 2 3 2" xfId="13112"/>
    <cellStyle name="40% - Accent1 4 2 3 2 2" xfId="13113"/>
    <cellStyle name="40% - Accent1 4 2 3 2 2 2" xfId="13114"/>
    <cellStyle name="40% - Accent1 4 2 3 2 2 2 2" xfId="13115"/>
    <cellStyle name="40% - Accent1 4 2 3 2 2 2 3" xfId="13116"/>
    <cellStyle name="40% - Accent1 4 2 3 2 2 3" xfId="13117"/>
    <cellStyle name="40% - Accent1 4 2 3 2 2 4" xfId="13118"/>
    <cellStyle name="40% - Accent1 4 2 3 2 2 5" xfId="13119"/>
    <cellStyle name="40% - Accent1 4 2 3 2 2 6" xfId="13120"/>
    <cellStyle name="40% - Accent1 4 2 3 2 3" xfId="13121"/>
    <cellStyle name="40% - Accent1 4 2 3 2 3 2" xfId="13122"/>
    <cellStyle name="40% - Accent1 4 2 3 2 3 2 2" xfId="13123"/>
    <cellStyle name="40% - Accent1 4 2 3 2 3 2 3" xfId="13124"/>
    <cellStyle name="40% - Accent1 4 2 3 2 3 3" xfId="13125"/>
    <cellStyle name="40% - Accent1 4 2 3 2 3 4" xfId="13126"/>
    <cellStyle name="40% - Accent1 4 2 3 2 3 5" xfId="13127"/>
    <cellStyle name="40% - Accent1 4 2 3 2 3 6" xfId="13128"/>
    <cellStyle name="40% - Accent1 4 2 3 2 4" xfId="13129"/>
    <cellStyle name="40% - Accent1 4 2 3 2 4 2" xfId="13130"/>
    <cellStyle name="40% - Accent1 4 2 3 2 4 3" xfId="13131"/>
    <cellStyle name="40% - Accent1 4 2 3 2 5" xfId="13132"/>
    <cellStyle name="40% - Accent1 4 2 3 2 6" xfId="13133"/>
    <cellStyle name="40% - Accent1 4 2 3 2 7" xfId="13134"/>
    <cellStyle name="40% - Accent1 4 2 3 2 8" xfId="13135"/>
    <cellStyle name="40% - Accent1 4 2 3 3" xfId="13136"/>
    <cellStyle name="40% - Accent1 4 2 3 3 2" xfId="13137"/>
    <cellStyle name="40% - Accent1 4 2 3 3 2 2" xfId="13138"/>
    <cellStyle name="40% - Accent1 4 2 3 3 2 2 2" xfId="13139"/>
    <cellStyle name="40% - Accent1 4 2 3 3 2 2 3" xfId="13140"/>
    <cellStyle name="40% - Accent1 4 2 3 3 2 3" xfId="13141"/>
    <cellStyle name="40% - Accent1 4 2 3 3 2 4" xfId="13142"/>
    <cellStyle name="40% - Accent1 4 2 3 3 2 5" xfId="13143"/>
    <cellStyle name="40% - Accent1 4 2 3 3 2 6" xfId="13144"/>
    <cellStyle name="40% - Accent1 4 2 3 3 3" xfId="13145"/>
    <cellStyle name="40% - Accent1 4 2 3 3 3 2" xfId="13146"/>
    <cellStyle name="40% - Accent1 4 2 3 3 3 3" xfId="13147"/>
    <cellStyle name="40% - Accent1 4 2 3 3 4" xfId="13148"/>
    <cellStyle name="40% - Accent1 4 2 3 3 5" xfId="13149"/>
    <cellStyle name="40% - Accent1 4 2 3 3 6" xfId="13150"/>
    <cellStyle name="40% - Accent1 4 2 3 3 7" xfId="13151"/>
    <cellStyle name="40% - Accent1 4 2 3 4" xfId="13152"/>
    <cellStyle name="40% - Accent1 4 2 3 4 2" xfId="13153"/>
    <cellStyle name="40% - Accent1 4 2 3 4 2 2" xfId="13154"/>
    <cellStyle name="40% - Accent1 4 2 3 4 2 3" xfId="13155"/>
    <cellStyle name="40% - Accent1 4 2 3 4 3" xfId="13156"/>
    <cellStyle name="40% - Accent1 4 2 3 4 4" xfId="13157"/>
    <cellStyle name="40% - Accent1 4 2 3 4 5" xfId="13158"/>
    <cellStyle name="40% - Accent1 4 2 3 4 6" xfId="13159"/>
    <cellStyle name="40% - Accent1 4 2 3 5" xfId="13160"/>
    <cellStyle name="40% - Accent1 4 2 3 5 2" xfId="13161"/>
    <cellStyle name="40% - Accent1 4 2 3 5 2 2" xfId="13162"/>
    <cellStyle name="40% - Accent1 4 2 3 5 2 3" xfId="13163"/>
    <cellStyle name="40% - Accent1 4 2 3 5 3" xfId="13164"/>
    <cellStyle name="40% - Accent1 4 2 3 5 4" xfId="13165"/>
    <cellStyle name="40% - Accent1 4 2 3 5 5" xfId="13166"/>
    <cellStyle name="40% - Accent1 4 2 3 5 6" xfId="13167"/>
    <cellStyle name="40% - Accent1 4 2 3 6" xfId="13168"/>
    <cellStyle name="40% - Accent1 4 2 3 6 2" xfId="13169"/>
    <cellStyle name="40% - Accent1 4 2 3 6 3" xfId="13170"/>
    <cellStyle name="40% - Accent1 4 2 3 7" xfId="13171"/>
    <cellStyle name="40% - Accent1 4 2 3 8" xfId="13172"/>
    <cellStyle name="40% - Accent1 4 2 3 9" xfId="13173"/>
    <cellStyle name="40% - Accent1 4 2 4" xfId="13174"/>
    <cellStyle name="40% - Accent1 4 2 4 2" xfId="13175"/>
    <cellStyle name="40% - Accent1 4 2 4 2 2" xfId="13176"/>
    <cellStyle name="40% - Accent1 4 2 4 2 2 2" xfId="13177"/>
    <cellStyle name="40% - Accent1 4 2 4 2 2 2 2" xfId="13178"/>
    <cellStyle name="40% - Accent1 4 2 4 2 2 2 3" xfId="13179"/>
    <cellStyle name="40% - Accent1 4 2 4 2 2 3" xfId="13180"/>
    <cellStyle name="40% - Accent1 4 2 4 2 2 4" xfId="13181"/>
    <cellStyle name="40% - Accent1 4 2 4 2 2 5" xfId="13182"/>
    <cellStyle name="40% - Accent1 4 2 4 2 2 6" xfId="13183"/>
    <cellStyle name="40% - Accent1 4 2 4 2 3" xfId="13184"/>
    <cellStyle name="40% - Accent1 4 2 4 2 3 2" xfId="13185"/>
    <cellStyle name="40% - Accent1 4 2 4 2 3 3" xfId="13186"/>
    <cellStyle name="40% - Accent1 4 2 4 2 4" xfId="13187"/>
    <cellStyle name="40% - Accent1 4 2 4 2 5" xfId="13188"/>
    <cellStyle name="40% - Accent1 4 2 4 2 6" xfId="13189"/>
    <cellStyle name="40% - Accent1 4 2 4 2 7" xfId="13190"/>
    <cellStyle name="40% - Accent1 4 2 4 3" xfId="13191"/>
    <cellStyle name="40% - Accent1 4 2 4 3 2" xfId="13192"/>
    <cellStyle name="40% - Accent1 4 2 4 3 2 2" xfId="13193"/>
    <cellStyle name="40% - Accent1 4 2 4 3 2 3" xfId="13194"/>
    <cellStyle name="40% - Accent1 4 2 4 3 3" xfId="13195"/>
    <cellStyle name="40% - Accent1 4 2 4 3 4" xfId="13196"/>
    <cellStyle name="40% - Accent1 4 2 4 3 5" xfId="13197"/>
    <cellStyle name="40% - Accent1 4 2 4 3 6" xfId="13198"/>
    <cellStyle name="40% - Accent1 4 2 4 4" xfId="13199"/>
    <cellStyle name="40% - Accent1 4 2 4 4 2" xfId="13200"/>
    <cellStyle name="40% - Accent1 4 2 4 4 2 2" xfId="13201"/>
    <cellStyle name="40% - Accent1 4 2 4 4 2 3" xfId="13202"/>
    <cellStyle name="40% - Accent1 4 2 4 4 3" xfId="13203"/>
    <cellStyle name="40% - Accent1 4 2 4 4 4" xfId="13204"/>
    <cellStyle name="40% - Accent1 4 2 4 4 5" xfId="13205"/>
    <cellStyle name="40% - Accent1 4 2 4 4 6" xfId="13206"/>
    <cellStyle name="40% - Accent1 4 2 4 5" xfId="13207"/>
    <cellStyle name="40% - Accent1 4 2 4 5 2" xfId="13208"/>
    <cellStyle name="40% - Accent1 4 2 4 5 3" xfId="13209"/>
    <cellStyle name="40% - Accent1 4 2 4 6" xfId="13210"/>
    <cellStyle name="40% - Accent1 4 2 4 7" xfId="13211"/>
    <cellStyle name="40% - Accent1 4 2 4 8" xfId="13212"/>
    <cellStyle name="40% - Accent1 4 2 4 9" xfId="13213"/>
    <cellStyle name="40% - Accent1 4 2 5" xfId="13214"/>
    <cellStyle name="40% - Accent1 4 2 5 2" xfId="13215"/>
    <cellStyle name="40% - Accent1 4 2 5 2 2" xfId="13216"/>
    <cellStyle name="40% - Accent1 4 2 5 2 2 2" xfId="13217"/>
    <cellStyle name="40% - Accent1 4 2 5 2 2 3" xfId="13218"/>
    <cellStyle name="40% - Accent1 4 2 5 2 3" xfId="13219"/>
    <cellStyle name="40% - Accent1 4 2 5 2 4" xfId="13220"/>
    <cellStyle name="40% - Accent1 4 2 5 2 5" xfId="13221"/>
    <cellStyle name="40% - Accent1 4 2 5 2 6" xfId="13222"/>
    <cellStyle name="40% - Accent1 4 2 5 3" xfId="13223"/>
    <cellStyle name="40% - Accent1 4 2 5 3 2" xfId="13224"/>
    <cellStyle name="40% - Accent1 4 2 5 3 3" xfId="13225"/>
    <cellStyle name="40% - Accent1 4 2 5 4" xfId="13226"/>
    <cellStyle name="40% - Accent1 4 2 5 5" xfId="13227"/>
    <cellStyle name="40% - Accent1 4 2 5 6" xfId="13228"/>
    <cellStyle name="40% - Accent1 4 2 5 7" xfId="13229"/>
    <cellStyle name="40% - Accent1 4 2 6" xfId="13230"/>
    <cellStyle name="40% - Accent1 4 2 6 2" xfId="13231"/>
    <cellStyle name="40% - Accent1 4 2 6 2 2" xfId="13232"/>
    <cellStyle name="40% - Accent1 4 2 6 2 3" xfId="13233"/>
    <cellStyle name="40% - Accent1 4 2 6 3" xfId="13234"/>
    <cellStyle name="40% - Accent1 4 2 6 4" xfId="13235"/>
    <cellStyle name="40% - Accent1 4 2 6 5" xfId="13236"/>
    <cellStyle name="40% - Accent1 4 2 6 6" xfId="13237"/>
    <cellStyle name="40% - Accent1 4 2 7" xfId="13238"/>
    <cellStyle name="40% - Accent1 4 2 7 2" xfId="13239"/>
    <cellStyle name="40% - Accent1 4 2 7 2 2" xfId="13240"/>
    <cellStyle name="40% - Accent1 4 2 7 2 3" xfId="13241"/>
    <cellStyle name="40% - Accent1 4 2 7 3" xfId="13242"/>
    <cellStyle name="40% - Accent1 4 2 7 4" xfId="13243"/>
    <cellStyle name="40% - Accent1 4 2 7 5" xfId="13244"/>
    <cellStyle name="40% - Accent1 4 2 7 6" xfId="13245"/>
    <cellStyle name="40% - Accent1 4 2 8" xfId="13246"/>
    <cellStyle name="40% - Accent1 4 2 8 2" xfId="13247"/>
    <cellStyle name="40% - Accent1 4 2 8 2 2" xfId="13248"/>
    <cellStyle name="40% - Accent1 4 2 8 2 3" xfId="13249"/>
    <cellStyle name="40% - Accent1 4 2 8 3" xfId="13250"/>
    <cellStyle name="40% - Accent1 4 2 8 4" xfId="13251"/>
    <cellStyle name="40% - Accent1 4 2 8 5" xfId="13252"/>
    <cellStyle name="40% - Accent1 4 2 8 6" xfId="13253"/>
    <cellStyle name="40% - Accent1 4 2 9" xfId="13254"/>
    <cellStyle name="40% - Accent1 4 2 9 2" xfId="13255"/>
    <cellStyle name="40% - Accent1 4 2 9 2 2" xfId="13256"/>
    <cellStyle name="40% - Accent1 4 2 9 2 3" xfId="13257"/>
    <cellStyle name="40% - Accent1 4 2 9 3" xfId="13258"/>
    <cellStyle name="40% - Accent1 4 2 9 4" xfId="13259"/>
    <cellStyle name="40% - Accent1 4 2 9 5" xfId="13260"/>
    <cellStyle name="40% - Accent1 4 2 9 6" xfId="13261"/>
    <cellStyle name="40% - Accent1 4 3" xfId="13262"/>
    <cellStyle name="40% - Accent1 4 3 10" xfId="13263"/>
    <cellStyle name="40% - Accent1 4 3 11" xfId="13264"/>
    <cellStyle name="40% - Accent1 4 3 12" xfId="13265"/>
    <cellStyle name="40% - Accent1 4 3 13" xfId="13266"/>
    <cellStyle name="40% - Accent1 4 3 2" xfId="13267"/>
    <cellStyle name="40% - Accent1 4 3 2 10" xfId="13268"/>
    <cellStyle name="40% - Accent1 4 3 2 2" xfId="13269"/>
    <cellStyle name="40% - Accent1 4 3 2 2 2" xfId="13270"/>
    <cellStyle name="40% - Accent1 4 3 2 2 2 2" xfId="13271"/>
    <cellStyle name="40% - Accent1 4 3 2 2 2 2 2" xfId="13272"/>
    <cellStyle name="40% - Accent1 4 3 2 2 2 2 3" xfId="13273"/>
    <cellStyle name="40% - Accent1 4 3 2 2 2 3" xfId="13274"/>
    <cellStyle name="40% - Accent1 4 3 2 2 2 4" xfId="13275"/>
    <cellStyle name="40% - Accent1 4 3 2 2 2 5" xfId="13276"/>
    <cellStyle name="40% - Accent1 4 3 2 2 2 6" xfId="13277"/>
    <cellStyle name="40% - Accent1 4 3 2 2 3" xfId="13278"/>
    <cellStyle name="40% - Accent1 4 3 2 2 3 2" xfId="13279"/>
    <cellStyle name="40% - Accent1 4 3 2 2 3 2 2" xfId="13280"/>
    <cellStyle name="40% - Accent1 4 3 2 2 3 2 3" xfId="13281"/>
    <cellStyle name="40% - Accent1 4 3 2 2 3 3" xfId="13282"/>
    <cellStyle name="40% - Accent1 4 3 2 2 3 4" xfId="13283"/>
    <cellStyle name="40% - Accent1 4 3 2 2 3 5" xfId="13284"/>
    <cellStyle name="40% - Accent1 4 3 2 2 3 6" xfId="13285"/>
    <cellStyle name="40% - Accent1 4 3 2 2 4" xfId="13286"/>
    <cellStyle name="40% - Accent1 4 3 2 2 4 2" xfId="13287"/>
    <cellStyle name="40% - Accent1 4 3 2 2 4 3" xfId="13288"/>
    <cellStyle name="40% - Accent1 4 3 2 2 5" xfId="13289"/>
    <cellStyle name="40% - Accent1 4 3 2 2 6" xfId="13290"/>
    <cellStyle name="40% - Accent1 4 3 2 2 7" xfId="13291"/>
    <cellStyle name="40% - Accent1 4 3 2 2 8" xfId="13292"/>
    <cellStyle name="40% - Accent1 4 3 2 3" xfId="13293"/>
    <cellStyle name="40% - Accent1 4 3 2 3 2" xfId="13294"/>
    <cellStyle name="40% - Accent1 4 3 2 3 2 2" xfId="13295"/>
    <cellStyle name="40% - Accent1 4 3 2 3 2 2 2" xfId="13296"/>
    <cellStyle name="40% - Accent1 4 3 2 3 2 2 3" xfId="13297"/>
    <cellStyle name="40% - Accent1 4 3 2 3 2 3" xfId="13298"/>
    <cellStyle name="40% - Accent1 4 3 2 3 2 4" xfId="13299"/>
    <cellStyle name="40% - Accent1 4 3 2 3 2 5" xfId="13300"/>
    <cellStyle name="40% - Accent1 4 3 2 3 2 6" xfId="13301"/>
    <cellStyle name="40% - Accent1 4 3 2 3 3" xfId="13302"/>
    <cellStyle name="40% - Accent1 4 3 2 3 3 2" xfId="13303"/>
    <cellStyle name="40% - Accent1 4 3 2 3 3 3" xfId="13304"/>
    <cellStyle name="40% - Accent1 4 3 2 3 4" xfId="13305"/>
    <cellStyle name="40% - Accent1 4 3 2 3 5" xfId="13306"/>
    <cellStyle name="40% - Accent1 4 3 2 3 6" xfId="13307"/>
    <cellStyle name="40% - Accent1 4 3 2 3 7" xfId="13308"/>
    <cellStyle name="40% - Accent1 4 3 2 4" xfId="13309"/>
    <cellStyle name="40% - Accent1 4 3 2 4 2" xfId="13310"/>
    <cellStyle name="40% - Accent1 4 3 2 4 2 2" xfId="13311"/>
    <cellStyle name="40% - Accent1 4 3 2 4 2 3" xfId="13312"/>
    <cellStyle name="40% - Accent1 4 3 2 4 3" xfId="13313"/>
    <cellStyle name="40% - Accent1 4 3 2 4 4" xfId="13314"/>
    <cellStyle name="40% - Accent1 4 3 2 4 5" xfId="13315"/>
    <cellStyle name="40% - Accent1 4 3 2 4 6" xfId="13316"/>
    <cellStyle name="40% - Accent1 4 3 2 5" xfId="13317"/>
    <cellStyle name="40% - Accent1 4 3 2 5 2" xfId="13318"/>
    <cellStyle name="40% - Accent1 4 3 2 5 2 2" xfId="13319"/>
    <cellStyle name="40% - Accent1 4 3 2 5 2 3" xfId="13320"/>
    <cellStyle name="40% - Accent1 4 3 2 5 3" xfId="13321"/>
    <cellStyle name="40% - Accent1 4 3 2 5 4" xfId="13322"/>
    <cellStyle name="40% - Accent1 4 3 2 5 5" xfId="13323"/>
    <cellStyle name="40% - Accent1 4 3 2 5 6" xfId="13324"/>
    <cellStyle name="40% - Accent1 4 3 2 6" xfId="13325"/>
    <cellStyle name="40% - Accent1 4 3 2 6 2" xfId="13326"/>
    <cellStyle name="40% - Accent1 4 3 2 6 3" xfId="13327"/>
    <cellStyle name="40% - Accent1 4 3 2 7" xfId="13328"/>
    <cellStyle name="40% - Accent1 4 3 2 8" xfId="13329"/>
    <cellStyle name="40% - Accent1 4 3 2 9" xfId="13330"/>
    <cellStyle name="40% - Accent1 4 3 3" xfId="13331"/>
    <cellStyle name="40% - Accent1 4 3 3 2" xfId="13332"/>
    <cellStyle name="40% - Accent1 4 3 3 2 2" xfId="13333"/>
    <cellStyle name="40% - Accent1 4 3 3 2 2 2" xfId="13334"/>
    <cellStyle name="40% - Accent1 4 3 3 2 2 2 2" xfId="13335"/>
    <cellStyle name="40% - Accent1 4 3 3 2 2 2 3" xfId="13336"/>
    <cellStyle name="40% - Accent1 4 3 3 2 2 3" xfId="13337"/>
    <cellStyle name="40% - Accent1 4 3 3 2 2 4" xfId="13338"/>
    <cellStyle name="40% - Accent1 4 3 3 2 2 5" xfId="13339"/>
    <cellStyle name="40% - Accent1 4 3 3 2 2 6" xfId="13340"/>
    <cellStyle name="40% - Accent1 4 3 3 2 3" xfId="13341"/>
    <cellStyle name="40% - Accent1 4 3 3 2 3 2" xfId="13342"/>
    <cellStyle name="40% - Accent1 4 3 3 2 3 3" xfId="13343"/>
    <cellStyle name="40% - Accent1 4 3 3 2 4" xfId="13344"/>
    <cellStyle name="40% - Accent1 4 3 3 2 5" xfId="13345"/>
    <cellStyle name="40% - Accent1 4 3 3 2 6" xfId="13346"/>
    <cellStyle name="40% - Accent1 4 3 3 2 7" xfId="13347"/>
    <cellStyle name="40% - Accent1 4 3 3 3" xfId="13348"/>
    <cellStyle name="40% - Accent1 4 3 3 3 2" xfId="13349"/>
    <cellStyle name="40% - Accent1 4 3 3 3 2 2" xfId="13350"/>
    <cellStyle name="40% - Accent1 4 3 3 3 2 3" xfId="13351"/>
    <cellStyle name="40% - Accent1 4 3 3 3 3" xfId="13352"/>
    <cellStyle name="40% - Accent1 4 3 3 3 4" xfId="13353"/>
    <cellStyle name="40% - Accent1 4 3 3 3 5" xfId="13354"/>
    <cellStyle name="40% - Accent1 4 3 3 3 6" xfId="13355"/>
    <cellStyle name="40% - Accent1 4 3 3 4" xfId="13356"/>
    <cellStyle name="40% - Accent1 4 3 3 4 2" xfId="13357"/>
    <cellStyle name="40% - Accent1 4 3 3 4 2 2" xfId="13358"/>
    <cellStyle name="40% - Accent1 4 3 3 4 2 3" xfId="13359"/>
    <cellStyle name="40% - Accent1 4 3 3 4 3" xfId="13360"/>
    <cellStyle name="40% - Accent1 4 3 3 4 4" xfId="13361"/>
    <cellStyle name="40% - Accent1 4 3 3 4 5" xfId="13362"/>
    <cellStyle name="40% - Accent1 4 3 3 4 6" xfId="13363"/>
    <cellStyle name="40% - Accent1 4 3 3 5" xfId="13364"/>
    <cellStyle name="40% - Accent1 4 3 3 5 2" xfId="13365"/>
    <cellStyle name="40% - Accent1 4 3 3 5 3" xfId="13366"/>
    <cellStyle name="40% - Accent1 4 3 3 6" xfId="13367"/>
    <cellStyle name="40% - Accent1 4 3 3 7" xfId="13368"/>
    <cellStyle name="40% - Accent1 4 3 3 8" xfId="13369"/>
    <cellStyle name="40% - Accent1 4 3 3 9" xfId="13370"/>
    <cellStyle name="40% - Accent1 4 3 4" xfId="13371"/>
    <cellStyle name="40% - Accent1 4 3 4 2" xfId="13372"/>
    <cellStyle name="40% - Accent1 4 3 4 2 2" xfId="13373"/>
    <cellStyle name="40% - Accent1 4 3 4 2 2 2" xfId="13374"/>
    <cellStyle name="40% - Accent1 4 3 4 2 2 3" xfId="13375"/>
    <cellStyle name="40% - Accent1 4 3 4 2 3" xfId="13376"/>
    <cellStyle name="40% - Accent1 4 3 4 2 4" xfId="13377"/>
    <cellStyle name="40% - Accent1 4 3 4 2 5" xfId="13378"/>
    <cellStyle name="40% - Accent1 4 3 4 2 6" xfId="13379"/>
    <cellStyle name="40% - Accent1 4 3 4 3" xfId="13380"/>
    <cellStyle name="40% - Accent1 4 3 4 3 2" xfId="13381"/>
    <cellStyle name="40% - Accent1 4 3 4 3 3" xfId="13382"/>
    <cellStyle name="40% - Accent1 4 3 4 4" xfId="13383"/>
    <cellStyle name="40% - Accent1 4 3 4 5" xfId="13384"/>
    <cellStyle name="40% - Accent1 4 3 4 6" xfId="13385"/>
    <cellStyle name="40% - Accent1 4 3 4 7" xfId="13386"/>
    <cellStyle name="40% - Accent1 4 3 5" xfId="13387"/>
    <cellStyle name="40% - Accent1 4 3 5 2" xfId="13388"/>
    <cellStyle name="40% - Accent1 4 3 5 2 2" xfId="13389"/>
    <cellStyle name="40% - Accent1 4 3 5 2 3" xfId="13390"/>
    <cellStyle name="40% - Accent1 4 3 5 3" xfId="13391"/>
    <cellStyle name="40% - Accent1 4 3 5 4" xfId="13392"/>
    <cellStyle name="40% - Accent1 4 3 5 5" xfId="13393"/>
    <cellStyle name="40% - Accent1 4 3 5 6" xfId="13394"/>
    <cellStyle name="40% - Accent1 4 3 6" xfId="13395"/>
    <cellStyle name="40% - Accent1 4 3 6 2" xfId="13396"/>
    <cellStyle name="40% - Accent1 4 3 6 2 2" xfId="13397"/>
    <cellStyle name="40% - Accent1 4 3 6 2 3" xfId="13398"/>
    <cellStyle name="40% - Accent1 4 3 6 3" xfId="13399"/>
    <cellStyle name="40% - Accent1 4 3 6 4" xfId="13400"/>
    <cellStyle name="40% - Accent1 4 3 6 5" xfId="13401"/>
    <cellStyle name="40% - Accent1 4 3 6 6" xfId="13402"/>
    <cellStyle name="40% - Accent1 4 3 7" xfId="13403"/>
    <cellStyle name="40% - Accent1 4 3 7 2" xfId="13404"/>
    <cellStyle name="40% - Accent1 4 3 7 2 2" xfId="13405"/>
    <cellStyle name="40% - Accent1 4 3 7 2 3" xfId="13406"/>
    <cellStyle name="40% - Accent1 4 3 7 3" xfId="13407"/>
    <cellStyle name="40% - Accent1 4 3 7 4" xfId="13408"/>
    <cellStyle name="40% - Accent1 4 3 7 5" xfId="13409"/>
    <cellStyle name="40% - Accent1 4 3 7 6" xfId="13410"/>
    <cellStyle name="40% - Accent1 4 3 8" xfId="13411"/>
    <cellStyle name="40% - Accent1 4 3 8 2" xfId="13412"/>
    <cellStyle name="40% - Accent1 4 3 8 2 2" xfId="13413"/>
    <cellStyle name="40% - Accent1 4 3 8 2 3" xfId="13414"/>
    <cellStyle name="40% - Accent1 4 3 8 3" xfId="13415"/>
    <cellStyle name="40% - Accent1 4 3 8 4" xfId="13416"/>
    <cellStyle name="40% - Accent1 4 3 8 5" xfId="13417"/>
    <cellStyle name="40% - Accent1 4 3 8 6" xfId="13418"/>
    <cellStyle name="40% - Accent1 4 3 9" xfId="13419"/>
    <cellStyle name="40% - Accent1 4 3 9 2" xfId="13420"/>
    <cellStyle name="40% - Accent1 4 3 9 3" xfId="13421"/>
    <cellStyle name="40% - Accent1 4 4" xfId="13422"/>
    <cellStyle name="40% - Accent1 4 4 10" xfId="13423"/>
    <cellStyle name="40% - Accent1 4 4 2" xfId="13424"/>
    <cellStyle name="40% - Accent1 4 4 2 2" xfId="13425"/>
    <cellStyle name="40% - Accent1 4 4 2 2 2" xfId="13426"/>
    <cellStyle name="40% - Accent1 4 4 2 2 2 2" xfId="13427"/>
    <cellStyle name="40% - Accent1 4 4 2 2 2 3" xfId="13428"/>
    <cellStyle name="40% - Accent1 4 4 2 2 3" xfId="13429"/>
    <cellStyle name="40% - Accent1 4 4 2 2 4" xfId="13430"/>
    <cellStyle name="40% - Accent1 4 4 2 2 5" xfId="13431"/>
    <cellStyle name="40% - Accent1 4 4 2 2 6" xfId="13432"/>
    <cellStyle name="40% - Accent1 4 4 2 3" xfId="13433"/>
    <cellStyle name="40% - Accent1 4 4 2 3 2" xfId="13434"/>
    <cellStyle name="40% - Accent1 4 4 2 3 2 2" xfId="13435"/>
    <cellStyle name="40% - Accent1 4 4 2 3 2 3" xfId="13436"/>
    <cellStyle name="40% - Accent1 4 4 2 3 3" xfId="13437"/>
    <cellStyle name="40% - Accent1 4 4 2 3 4" xfId="13438"/>
    <cellStyle name="40% - Accent1 4 4 2 3 5" xfId="13439"/>
    <cellStyle name="40% - Accent1 4 4 2 3 6" xfId="13440"/>
    <cellStyle name="40% - Accent1 4 4 2 4" xfId="13441"/>
    <cellStyle name="40% - Accent1 4 4 2 4 2" xfId="13442"/>
    <cellStyle name="40% - Accent1 4 4 2 4 3" xfId="13443"/>
    <cellStyle name="40% - Accent1 4 4 2 5" xfId="13444"/>
    <cellStyle name="40% - Accent1 4 4 2 6" xfId="13445"/>
    <cellStyle name="40% - Accent1 4 4 2 7" xfId="13446"/>
    <cellStyle name="40% - Accent1 4 4 2 8" xfId="13447"/>
    <cellStyle name="40% - Accent1 4 4 3" xfId="13448"/>
    <cellStyle name="40% - Accent1 4 4 3 2" xfId="13449"/>
    <cellStyle name="40% - Accent1 4 4 3 2 2" xfId="13450"/>
    <cellStyle name="40% - Accent1 4 4 3 2 2 2" xfId="13451"/>
    <cellStyle name="40% - Accent1 4 4 3 2 2 3" xfId="13452"/>
    <cellStyle name="40% - Accent1 4 4 3 2 3" xfId="13453"/>
    <cellStyle name="40% - Accent1 4 4 3 2 4" xfId="13454"/>
    <cellStyle name="40% - Accent1 4 4 3 2 5" xfId="13455"/>
    <cellStyle name="40% - Accent1 4 4 3 2 6" xfId="13456"/>
    <cellStyle name="40% - Accent1 4 4 3 3" xfId="13457"/>
    <cellStyle name="40% - Accent1 4 4 3 3 2" xfId="13458"/>
    <cellStyle name="40% - Accent1 4 4 3 3 3" xfId="13459"/>
    <cellStyle name="40% - Accent1 4 4 3 4" xfId="13460"/>
    <cellStyle name="40% - Accent1 4 4 3 5" xfId="13461"/>
    <cellStyle name="40% - Accent1 4 4 3 6" xfId="13462"/>
    <cellStyle name="40% - Accent1 4 4 3 7" xfId="13463"/>
    <cellStyle name="40% - Accent1 4 4 4" xfId="13464"/>
    <cellStyle name="40% - Accent1 4 4 4 2" xfId="13465"/>
    <cellStyle name="40% - Accent1 4 4 4 2 2" xfId="13466"/>
    <cellStyle name="40% - Accent1 4 4 4 2 3" xfId="13467"/>
    <cellStyle name="40% - Accent1 4 4 4 3" xfId="13468"/>
    <cellStyle name="40% - Accent1 4 4 4 4" xfId="13469"/>
    <cellStyle name="40% - Accent1 4 4 4 5" xfId="13470"/>
    <cellStyle name="40% - Accent1 4 4 4 6" xfId="13471"/>
    <cellStyle name="40% - Accent1 4 4 5" xfId="13472"/>
    <cellStyle name="40% - Accent1 4 4 5 2" xfId="13473"/>
    <cellStyle name="40% - Accent1 4 4 5 2 2" xfId="13474"/>
    <cellStyle name="40% - Accent1 4 4 5 2 3" xfId="13475"/>
    <cellStyle name="40% - Accent1 4 4 5 3" xfId="13476"/>
    <cellStyle name="40% - Accent1 4 4 5 4" xfId="13477"/>
    <cellStyle name="40% - Accent1 4 4 5 5" xfId="13478"/>
    <cellStyle name="40% - Accent1 4 4 5 6" xfId="13479"/>
    <cellStyle name="40% - Accent1 4 4 6" xfId="13480"/>
    <cellStyle name="40% - Accent1 4 4 6 2" xfId="13481"/>
    <cellStyle name="40% - Accent1 4 4 6 3" xfId="13482"/>
    <cellStyle name="40% - Accent1 4 4 7" xfId="13483"/>
    <cellStyle name="40% - Accent1 4 4 8" xfId="13484"/>
    <cellStyle name="40% - Accent1 4 4 9" xfId="13485"/>
    <cellStyle name="40% - Accent1 4 5" xfId="13486"/>
    <cellStyle name="40% - Accent1 4 5 2" xfId="13487"/>
    <cellStyle name="40% - Accent1 4 5 2 2" xfId="13488"/>
    <cellStyle name="40% - Accent1 4 5 2 2 2" xfId="13489"/>
    <cellStyle name="40% - Accent1 4 5 2 2 2 2" xfId="13490"/>
    <cellStyle name="40% - Accent1 4 5 2 2 2 3" xfId="13491"/>
    <cellStyle name="40% - Accent1 4 5 2 2 3" xfId="13492"/>
    <cellStyle name="40% - Accent1 4 5 2 2 4" xfId="13493"/>
    <cellStyle name="40% - Accent1 4 5 2 2 5" xfId="13494"/>
    <cellStyle name="40% - Accent1 4 5 2 2 6" xfId="13495"/>
    <cellStyle name="40% - Accent1 4 5 2 3" xfId="13496"/>
    <cellStyle name="40% - Accent1 4 5 2 3 2" xfId="13497"/>
    <cellStyle name="40% - Accent1 4 5 2 3 3" xfId="13498"/>
    <cellStyle name="40% - Accent1 4 5 2 4" xfId="13499"/>
    <cellStyle name="40% - Accent1 4 5 2 5" xfId="13500"/>
    <cellStyle name="40% - Accent1 4 5 2 6" xfId="13501"/>
    <cellStyle name="40% - Accent1 4 5 2 7" xfId="13502"/>
    <cellStyle name="40% - Accent1 4 5 3" xfId="13503"/>
    <cellStyle name="40% - Accent1 4 5 3 2" xfId="13504"/>
    <cellStyle name="40% - Accent1 4 5 3 2 2" xfId="13505"/>
    <cellStyle name="40% - Accent1 4 5 3 2 3" xfId="13506"/>
    <cellStyle name="40% - Accent1 4 5 3 3" xfId="13507"/>
    <cellStyle name="40% - Accent1 4 5 3 4" xfId="13508"/>
    <cellStyle name="40% - Accent1 4 5 3 5" xfId="13509"/>
    <cellStyle name="40% - Accent1 4 5 3 6" xfId="13510"/>
    <cellStyle name="40% - Accent1 4 5 4" xfId="13511"/>
    <cellStyle name="40% - Accent1 4 5 4 2" xfId="13512"/>
    <cellStyle name="40% - Accent1 4 5 4 2 2" xfId="13513"/>
    <cellStyle name="40% - Accent1 4 5 4 2 3" xfId="13514"/>
    <cellStyle name="40% - Accent1 4 5 4 3" xfId="13515"/>
    <cellStyle name="40% - Accent1 4 5 4 4" xfId="13516"/>
    <cellStyle name="40% - Accent1 4 5 4 5" xfId="13517"/>
    <cellStyle name="40% - Accent1 4 5 4 6" xfId="13518"/>
    <cellStyle name="40% - Accent1 4 5 5" xfId="13519"/>
    <cellStyle name="40% - Accent1 4 5 5 2" xfId="13520"/>
    <cellStyle name="40% - Accent1 4 5 5 3" xfId="13521"/>
    <cellStyle name="40% - Accent1 4 5 6" xfId="13522"/>
    <cellStyle name="40% - Accent1 4 5 7" xfId="13523"/>
    <cellStyle name="40% - Accent1 4 5 8" xfId="13524"/>
    <cellStyle name="40% - Accent1 4 5 9" xfId="13525"/>
    <cellStyle name="40% - Accent1 4 6" xfId="13526"/>
    <cellStyle name="40% - Accent1 4 6 2" xfId="13527"/>
    <cellStyle name="40% - Accent1 4 6 2 2" xfId="13528"/>
    <cellStyle name="40% - Accent1 4 6 2 2 2" xfId="13529"/>
    <cellStyle name="40% - Accent1 4 6 2 2 3" xfId="13530"/>
    <cellStyle name="40% - Accent1 4 6 2 3" xfId="13531"/>
    <cellStyle name="40% - Accent1 4 6 2 4" xfId="13532"/>
    <cellStyle name="40% - Accent1 4 6 2 5" xfId="13533"/>
    <cellStyle name="40% - Accent1 4 6 2 6" xfId="13534"/>
    <cellStyle name="40% - Accent1 4 6 3" xfId="13535"/>
    <cellStyle name="40% - Accent1 4 6 3 2" xfId="13536"/>
    <cellStyle name="40% - Accent1 4 6 3 3" xfId="13537"/>
    <cellStyle name="40% - Accent1 4 6 4" xfId="13538"/>
    <cellStyle name="40% - Accent1 4 6 5" xfId="13539"/>
    <cellStyle name="40% - Accent1 4 6 6" xfId="13540"/>
    <cellStyle name="40% - Accent1 4 6 7" xfId="13541"/>
    <cellStyle name="40% - Accent1 4 7" xfId="13542"/>
    <cellStyle name="40% - Accent1 4 7 2" xfId="13543"/>
    <cellStyle name="40% - Accent1 4 7 2 2" xfId="13544"/>
    <cellStyle name="40% - Accent1 4 7 2 3" xfId="13545"/>
    <cellStyle name="40% - Accent1 4 7 3" xfId="13546"/>
    <cellStyle name="40% - Accent1 4 7 4" xfId="13547"/>
    <cellStyle name="40% - Accent1 4 7 5" xfId="13548"/>
    <cellStyle name="40% - Accent1 4 7 6" xfId="13549"/>
    <cellStyle name="40% - Accent1 4 8" xfId="13550"/>
    <cellStyle name="40% - Accent1 4 8 2" xfId="13551"/>
    <cellStyle name="40% - Accent1 4 8 2 2" xfId="13552"/>
    <cellStyle name="40% - Accent1 4 8 2 3" xfId="13553"/>
    <cellStyle name="40% - Accent1 4 8 3" xfId="13554"/>
    <cellStyle name="40% - Accent1 4 8 4" xfId="13555"/>
    <cellStyle name="40% - Accent1 4 8 5" xfId="13556"/>
    <cellStyle name="40% - Accent1 4 8 6" xfId="13557"/>
    <cellStyle name="40% - Accent1 4 9" xfId="13558"/>
    <cellStyle name="40% - Accent1 4 9 2" xfId="13559"/>
    <cellStyle name="40% - Accent1 4 9 2 2" xfId="13560"/>
    <cellStyle name="40% - Accent1 4 9 2 3" xfId="13561"/>
    <cellStyle name="40% - Accent1 4 9 3" xfId="13562"/>
    <cellStyle name="40% - Accent1 4 9 4" xfId="13563"/>
    <cellStyle name="40% - Accent1 4 9 5" xfId="13564"/>
    <cellStyle name="40% - Accent1 4 9 6" xfId="13565"/>
    <cellStyle name="40% - Accent1 5" xfId="13566"/>
    <cellStyle name="40% - Accent1 5 10" xfId="13567"/>
    <cellStyle name="40% - Accent1 5 11" xfId="13568"/>
    <cellStyle name="40% - Accent1 5 12" xfId="13569"/>
    <cellStyle name="40% - Accent1 5 13" xfId="13570"/>
    <cellStyle name="40% - Accent1 5 2" xfId="13571"/>
    <cellStyle name="40% - Accent1 5 2 10" xfId="13572"/>
    <cellStyle name="40% - Accent1 5 2 2" xfId="13573"/>
    <cellStyle name="40% - Accent1 5 2 2 2" xfId="13574"/>
    <cellStyle name="40% - Accent1 5 2 2 2 2" xfId="13575"/>
    <cellStyle name="40% - Accent1 5 2 2 2 2 2" xfId="13576"/>
    <cellStyle name="40% - Accent1 5 2 2 2 2 3" xfId="13577"/>
    <cellStyle name="40% - Accent1 5 2 2 2 3" xfId="13578"/>
    <cellStyle name="40% - Accent1 5 2 2 2 4" xfId="13579"/>
    <cellStyle name="40% - Accent1 5 2 2 2 5" xfId="13580"/>
    <cellStyle name="40% - Accent1 5 2 2 2 6" xfId="13581"/>
    <cellStyle name="40% - Accent1 5 2 2 3" xfId="13582"/>
    <cellStyle name="40% - Accent1 5 2 2 3 2" xfId="13583"/>
    <cellStyle name="40% - Accent1 5 2 2 3 2 2" xfId="13584"/>
    <cellStyle name="40% - Accent1 5 2 2 3 2 3" xfId="13585"/>
    <cellStyle name="40% - Accent1 5 2 2 3 3" xfId="13586"/>
    <cellStyle name="40% - Accent1 5 2 2 3 4" xfId="13587"/>
    <cellStyle name="40% - Accent1 5 2 2 3 5" xfId="13588"/>
    <cellStyle name="40% - Accent1 5 2 2 3 6" xfId="13589"/>
    <cellStyle name="40% - Accent1 5 2 2 4" xfId="13590"/>
    <cellStyle name="40% - Accent1 5 2 2 4 2" xfId="13591"/>
    <cellStyle name="40% - Accent1 5 2 2 4 3" xfId="13592"/>
    <cellStyle name="40% - Accent1 5 2 2 5" xfId="13593"/>
    <cellStyle name="40% - Accent1 5 2 2 6" xfId="13594"/>
    <cellStyle name="40% - Accent1 5 2 2 7" xfId="13595"/>
    <cellStyle name="40% - Accent1 5 2 2 8" xfId="13596"/>
    <cellStyle name="40% - Accent1 5 2 3" xfId="13597"/>
    <cellStyle name="40% - Accent1 5 2 3 2" xfId="13598"/>
    <cellStyle name="40% - Accent1 5 2 3 2 2" xfId="13599"/>
    <cellStyle name="40% - Accent1 5 2 3 2 2 2" xfId="13600"/>
    <cellStyle name="40% - Accent1 5 2 3 2 2 3" xfId="13601"/>
    <cellStyle name="40% - Accent1 5 2 3 2 3" xfId="13602"/>
    <cellStyle name="40% - Accent1 5 2 3 2 4" xfId="13603"/>
    <cellStyle name="40% - Accent1 5 2 3 2 5" xfId="13604"/>
    <cellStyle name="40% - Accent1 5 2 3 2 6" xfId="13605"/>
    <cellStyle name="40% - Accent1 5 2 3 3" xfId="13606"/>
    <cellStyle name="40% - Accent1 5 2 3 3 2" xfId="13607"/>
    <cellStyle name="40% - Accent1 5 2 3 3 3" xfId="13608"/>
    <cellStyle name="40% - Accent1 5 2 3 4" xfId="13609"/>
    <cellStyle name="40% - Accent1 5 2 3 5" xfId="13610"/>
    <cellStyle name="40% - Accent1 5 2 3 6" xfId="13611"/>
    <cellStyle name="40% - Accent1 5 2 3 7" xfId="13612"/>
    <cellStyle name="40% - Accent1 5 2 4" xfId="13613"/>
    <cellStyle name="40% - Accent1 5 2 4 2" xfId="13614"/>
    <cellStyle name="40% - Accent1 5 2 4 2 2" xfId="13615"/>
    <cellStyle name="40% - Accent1 5 2 4 2 3" xfId="13616"/>
    <cellStyle name="40% - Accent1 5 2 4 3" xfId="13617"/>
    <cellStyle name="40% - Accent1 5 2 4 4" xfId="13618"/>
    <cellStyle name="40% - Accent1 5 2 4 5" xfId="13619"/>
    <cellStyle name="40% - Accent1 5 2 4 6" xfId="13620"/>
    <cellStyle name="40% - Accent1 5 2 5" xfId="13621"/>
    <cellStyle name="40% - Accent1 5 2 5 2" xfId="13622"/>
    <cellStyle name="40% - Accent1 5 2 5 2 2" xfId="13623"/>
    <cellStyle name="40% - Accent1 5 2 5 2 3" xfId="13624"/>
    <cellStyle name="40% - Accent1 5 2 5 3" xfId="13625"/>
    <cellStyle name="40% - Accent1 5 2 5 4" xfId="13626"/>
    <cellStyle name="40% - Accent1 5 2 5 5" xfId="13627"/>
    <cellStyle name="40% - Accent1 5 2 5 6" xfId="13628"/>
    <cellStyle name="40% - Accent1 5 2 6" xfId="13629"/>
    <cellStyle name="40% - Accent1 5 2 6 2" xfId="13630"/>
    <cellStyle name="40% - Accent1 5 2 6 3" xfId="13631"/>
    <cellStyle name="40% - Accent1 5 2 7" xfId="13632"/>
    <cellStyle name="40% - Accent1 5 2 8" xfId="13633"/>
    <cellStyle name="40% - Accent1 5 2 9" xfId="13634"/>
    <cellStyle name="40% - Accent1 5 3" xfId="13635"/>
    <cellStyle name="40% - Accent1 5 3 2" xfId="13636"/>
    <cellStyle name="40% - Accent1 5 3 2 2" xfId="13637"/>
    <cellStyle name="40% - Accent1 5 3 2 2 2" xfId="13638"/>
    <cellStyle name="40% - Accent1 5 3 2 2 2 2" xfId="13639"/>
    <cellStyle name="40% - Accent1 5 3 2 2 2 3" xfId="13640"/>
    <cellStyle name="40% - Accent1 5 3 2 2 3" xfId="13641"/>
    <cellStyle name="40% - Accent1 5 3 2 2 4" xfId="13642"/>
    <cellStyle name="40% - Accent1 5 3 2 2 5" xfId="13643"/>
    <cellStyle name="40% - Accent1 5 3 2 2 6" xfId="13644"/>
    <cellStyle name="40% - Accent1 5 3 2 3" xfId="13645"/>
    <cellStyle name="40% - Accent1 5 3 2 3 2" xfId="13646"/>
    <cellStyle name="40% - Accent1 5 3 2 3 3" xfId="13647"/>
    <cellStyle name="40% - Accent1 5 3 2 4" xfId="13648"/>
    <cellStyle name="40% - Accent1 5 3 2 5" xfId="13649"/>
    <cellStyle name="40% - Accent1 5 3 2 6" xfId="13650"/>
    <cellStyle name="40% - Accent1 5 3 2 7" xfId="13651"/>
    <cellStyle name="40% - Accent1 5 3 3" xfId="13652"/>
    <cellStyle name="40% - Accent1 5 3 3 2" xfId="13653"/>
    <cellStyle name="40% - Accent1 5 3 3 2 2" xfId="13654"/>
    <cellStyle name="40% - Accent1 5 3 3 2 3" xfId="13655"/>
    <cellStyle name="40% - Accent1 5 3 3 3" xfId="13656"/>
    <cellStyle name="40% - Accent1 5 3 3 4" xfId="13657"/>
    <cellStyle name="40% - Accent1 5 3 3 5" xfId="13658"/>
    <cellStyle name="40% - Accent1 5 3 3 6" xfId="13659"/>
    <cellStyle name="40% - Accent1 5 3 4" xfId="13660"/>
    <cellStyle name="40% - Accent1 5 3 4 2" xfId="13661"/>
    <cellStyle name="40% - Accent1 5 3 4 2 2" xfId="13662"/>
    <cellStyle name="40% - Accent1 5 3 4 2 3" xfId="13663"/>
    <cellStyle name="40% - Accent1 5 3 4 3" xfId="13664"/>
    <cellStyle name="40% - Accent1 5 3 4 4" xfId="13665"/>
    <cellStyle name="40% - Accent1 5 3 4 5" xfId="13666"/>
    <cellStyle name="40% - Accent1 5 3 4 6" xfId="13667"/>
    <cellStyle name="40% - Accent1 5 3 5" xfId="13668"/>
    <cellStyle name="40% - Accent1 5 3 5 2" xfId="13669"/>
    <cellStyle name="40% - Accent1 5 3 5 3" xfId="13670"/>
    <cellStyle name="40% - Accent1 5 3 6" xfId="13671"/>
    <cellStyle name="40% - Accent1 5 3 7" xfId="13672"/>
    <cellStyle name="40% - Accent1 5 3 8" xfId="13673"/>
    <cellStyle name="40% - Accent1 5 3 9" xfId="13674"/>
    <cellStyle name="40% - Accent1 5 4" xfId="13675"/>
    <cellStyle name="40% - Accent1 5 4 2" xfId="13676"/>
    <cellStyle name="40% - Accent1 5 4 2 2" xfId="13677"/>
    <cellStyle name="40% - Accent1 5 4 2 2 2" xfId="13678"/>
    <cellStyle name="40% - Accent1 5 4 2 2 3" xfId="13679"/>
    <cellStyle name="40% - Accent1 5 4 2 3" xfId="13680"/>
    <cellStyle name="40% - Accent1 5 4 2 4" xfId="13681"/>
    <cellStyle name="40% - Accent1 5 4 2 5" xfId="13682"/>
    <cellStyle name="40% - Accent1 5 4 2 6" xfId="13683"/>
    <cellStyle name="40% - Accent1 5 4 3" xfId="13684"/>
    <cellStyle name="40% - Accent1 5 4 3 2" xfId="13685"/>
    <cellStyle name="40% - Accent1 5 4 3 3" xfId="13686"/>
    <cellStyle name="40% - Accent1 5 4 4" xfId="13687"/>
    <cellStyle name="40% - Accent1 5 4 5" xfId="13688"/>
    <cellStyle name="40% - Accent1 5 4 6" xfId="13689"/>
    <cellStyle name="40% - Accent1 5 4 7" xfId="13690"/>
    <cellStyle name="40% - Accent1 5 5" xfId="13691"/>
    <cellStyle name="40% - Accent1 5 5 2" xfId="13692"/>
    <cellStyle name="40% - Accent1 5 5 2 2" xfId="13693"/>
    <cellStyle name="40% - Accent1 5 5 2 3" xfId="13694"/>
    <cellStyle name="40% - Accent1 5 5 3" xfId="13695"/>
    <cellStyle name="40% - Accent1 5 5 4" xfId="13696"/>
    <cellStyle name="40% - Accent1 5 5 5" xfId="13697"/>
    <cellStyle name="40% - Accent1 5 5 6" xfId="13698"/>
    <cellStyle name="40% - Accent1 5 6" xfId="13699"/>
    <cellStyle name="40% - Accent1 5 6 2" xfId="13700"/>
    <cellStyle name="40% - Accent1 5 6 2 2" xfId="13701"/>
    <cellStyle name="40% - Accent1 5 6 2 3" xfId="13702"/>
    <cellStyle name="40% - Accent1 5 6 3" xfId="13703"/>
    <cellStyle name="40% - Accent1 5 6 4" xfId="13704"/>
    <cellStyle name="40% - Accent1 5 6 5" xfId="13705"/>
    <cellStyle name="40% - Accent1 5 6 6" xfId="13706"/>
    <cellStyle name="40% - Accent1 5 7" xfId="13707"/>
    <cellStyle name="40% - Accent1 5 7 2" xfId="13708"/>
    <cellStyle name="40% - Accent1 5 7 2 2" xfId="13709"/>
    <cellStyle name="40% - Accent1 5 7 2 3" xfId="13710"/>
    <cellStyle name="40% - Accent1 5 7 3" xfId="13711"/>
    <cellStyle name="40% - Accent1 5 7 4" xfId="13712"/>
    <cellStyle name="40% - Accent1 5 7 5" xfId="13713"/>
    <cellStyle name="40% - Accent1 5 7 6" xfId="13714"/>
    <cellStyle name="40% - Accent1 5 8" xfId="13715"/>
    <cellStyle name="40% - Accent1 5 8 2" xfId="13716"/>
    <cellStyle name="40% - Accent1 5 8 2 2" xfId="13717"/>
    <cellStyle name="40% - Accent1 5 8 2 3" xfId="13718"/>
    <cellStyle name="40% - Accent1 5 8 3" xfId="13719"/>
    <cellStyle name="40% - Accent1 5 8 4" xfId="13720"/>
    <cellStyle name="40% - Accent1 5 8 5" xfId="13721"/>
    <cellStyle name="40% - Accent1 5 8 6" xfId="13722"/>
    <cellStyle name="40% - Accent1 5 9" xfId="13723"/>
    <cellStyle name="40% - Accent1 5 9 2" xfId="13724"/>
    <cellStyle name="40% - Accent1 5 9 3" xfId="13725"/>
    <cellStyle name="40% - Accent1 6" xfId="13726"/>
    <cellStyle name="40% - Accent1 6 10" xfId="13727"/>
    <cellStyle name="40% - Accent1 6 11" xfId="13728"/>
    <cellStyle name="40% - Accent1 6 2" xfId="13729"/>
    <cellStyle name="40% - Accent1 6 2 2" xfId="13730"/>
    <cellStyle name="40% - Accent1 6 2 2 2" xfId="13731"/>
    <cellStyle name="40% - Accent1 6 2 2 2 2" xfId="13732"/>
    <cellStyle name="40% - Accent1 6 2 2 2 3" xfId="13733"/>
    <cellStyle name="40% - Accent1 6 2 2 3" xfId="13734"/>
    <cellStyle name="40% - Accent1 6 2 2 4" xfId="13735"/>
    <cellStyle name="40% - Accent1 6 2 2 5" xfId="13736"/>
    <cellStyle name="40% - Accent1 6 2 2 6" xfId="13737"/>
    <cellStyle name="40% - Accent1 6 2 3" xfId="13738"/>
    <cellStyle name="40% - Accent1 6 2 3 2" xfId="13739"/>
    <cellStyle name="40% - Accent1 6 2 3 2 2" xfId="13740"/>
    <cellStyle name="40% - Accent1 6 2 3 2 3" xfId="13741"/>
    <cellStyle name="40% - Accent1 6 2 3 3" xfId="13742"/>
    <cellStyle name="40% - Accent1 6 2 3 4" xfId="13743"/>
    <cellStyle name="40% - Accent1 6 2 3 5" xfId="13744"/>
    <cellStyle name="40% - Accent1 6 2 3 6" xfId="13745"/>
    <cellStyle name="40% - Accent1 6 2 4" xfId="13746"/>
    <cellStyle name="40% - Accent1 6 2 4 2" xfId="13747"/>
    <cellStyle name="40% - Accent1 6 2 4 3" xfId="13748"/>
    <cellStyle name="40% - Accent1 6 2 5" xfId="13749"/>
    <cellStyle name="40% - Accent1 6 2 6" xfId="13750"/>
    <cellStyle name="40% - Accent1 6 2 7" xfId="13751"/>
    <cellStyle name="40% - Accent1 6 2 8" xfId="13752"/>
    <cellStyle name="40% - Accent1 6 3" xfId="13753"/>
    <cellStyle name="40% - Accent1 6 3 2" xfId="13754"/>
    <cellStyle name="40% - Accent1 6 3 2 2" xfId="13755"/>
    <cellStyle name="40% - Accent1 6 3 2 2 2" xfId="13756"/>
    <cellStyle name="40% - Accent1 6 3 2 2 3" xfId="13757"/>
    <cellStyle name="40% - Accent1 6 3 2 3" xfId="13758"/>
    <cellStyle name="40% - Accent1 6 3 2 4" xfId="13759"/>
    <cellStyle name="40% - Accent1 6 3 2 5" xfId="13760"/>
    <cellStyle name="40% - Accent1 6 3 2 6" xfId="13761"/>
    <cellStyle name="40% - Accent1 6 3 3" xfId="13762"/>
    <cellStyle name="40% - Accent1 6 3 3 2" xfId="13763"/>
    <cellStyle name="40% - Accent1 6 3 3 3" xfId="13764"/>
    <cellStyle name="40% - Accent1 6 3 4" xfId="13765"/>
    <cellStyle name="40% - Accent1 6 3 5" xfId="13766"/>
    <cellStyle name="40% - Accent1 6 3 6" xfId="13767"/>
    <cellStyle name="40% - Accent1 6 3 7" xfId="13768"/>
    <cellStyle name="40% - Accent1 6 4" xfId="13769"/>
    <cellStyle name="40% - Accent1 6 4 2" xfId="13770"/>
    <cellStyle name="40% - Accent1 6 4 2 2" xfId="13771"/>
    <cellStyle name="40% - Accent1 6 4 2 3" xfId="13772"/>
    <cellStyle name="40% - Accent1 6 4 3" xfId="13773"/>
    <cellStyle name="40% - Accent1 6 4 4" xfId="13774"/>
    <cellStyle name="40% - Accent1 6 4 5" xfId="13775"/>
    <cellStyle name="40% - Accent1 6 4 6" xfId="13776"/>
    <cellStyle name="40% - Accent1 6 5" xfId="13777"/>
    <cellStyle name="40% - Accent1 6 5 2" xfId="13778"/>
    <cellStyle name="40% - Accent1 6 5 2 2" xfId="13779"/>
    <cellStyle name="40% - Accent1 6 5 2 3" xfId="13780"/>
    <cellStyle name="40% - Accent1 6 5 3" xfId="13781"/>
    <cellStyle name="40% - Accent1 6 5 4" xfId="13782"/>
    <cellStyle name="40% - Accent1 6 5 5" xfId="13783"/>
    <cellStyle name="40% - Accent1 6 5 6" xfId="13784"/>
    <cellStyle name="40% - Accent1 6 6" xfId="13785"/>
    <cellStyle name="40% - Accent1 6 6 2" xfId="13786"/>
    <cellStyle name="40% - Accent1 6 6 2 2" xfId="13787"/>
    <cellStyle name="40% - Accent1 6 6 2 3" xfId="13788"/>
    <cellStyle name="40% - Accent1 6 6 3" xfId="13789"/>
    <cellStyle name="40% - Accent1 6 6 4" xfId="13790"/>
    <cellStyle name="40% - Accent1 6 6 5" xfId="13791"/>
    <cellStyle name="40% - Accent1 6 6 6" xfId="13792"/>
    <cellStyle name="40% - Accent1 6 7" xfId="13793"/>
    <cellStyle name="40% - Accent1 6 7 2" xfId="13794"/>
    <cellStyle name="40% - Accent1 6 7 3" xfId="13795"/>
    <cellStyle name="40% - Accent1 6 8" xfId="13796"/>
    <cellStyle name="40% - Accent1 6 9" xfId="13797"/>
    <cellStyle name="40% - Accent1 7" xfId="13798"/>
    <cellStyle name="40% - Accent1 7 2" xfId="13799"/>
    <cellStyle name="40% - Accent1 7 2 2" xfId="13800"/>
    <cellStyle name="40% - Accent1 7 2 3" xfId="13801"/>
    <cellStyle name="40% - Accent1 7 3" xfId="13802"/>
    <cellStyle name="40% - Accent1 7 4" xfId="13803"/>
    <cellStyle name="40% - Accent1 7 5" xfId="13804"/>
    <cellStyle name="40% - Accent1 7 6" xfId="13805"/>
    <cellStyle name="40% - Accent1 8" xfId="13806"/>
    <cellStyle name="40% - Accent1 8 2" xfId="13807"/>
    <cellStyle name="40% - Accent1 8 2 2" xfId="13808"/>
    <cellStyle name="40% - Accent1 8 2 3" xfId="13809"/>
    <cellStyle name="40% - Accent1 8 3" xfId="13810"/>
    <cellStyle name="40% - Accent1 8 4" xfId="13811"/>
    <cellStyle name="40% - Accent1 8 5" xfId="13812"/>
    <cellStyle name="40% - Accent1 8 6" xfId="13813"/>
    <cellStyle name="40% - Accent1 9" xfId="13814"/>
    <cellStyle name="40% - Accent1 9 2" xfId="13815"/>
    <cellStyle name="40% - Accent1 9 2 2" xfId="13816"/>
    <cellStyle name="40% - Accent1 9 2 3" xfId="13817"/>
    <cellStyle name="40% - Accent1 9 3" xfId="13818"/>
    <cellStyle name="40% - Accent1 9 4" xfId="13819"/>
    <cellStyle name="40% - Accent1 9 5" xfId="13820"/>
    <cellStyle name="40% - Accent1 9 6" xfId="13821"/>
    <cellStyle name="40% - Accent2" xfId="26" builtinId="35" customBuiltin="1"/>
    <cellStyle name="40% - Accent2 10" xfId="13822"/>
    <cellStyle name="40% - Accent2 10 2" xfId="13823"/>
    <cellStyle name="40% - Accent2 10 2 2" xfId="13824"/>
    <cellStyle name="40% - Accent2 10 2 3" xfId="13825"/>
    <cellStyle name="40% - Accent2 10 3" xfId="13826"/>
    <cellStyle name="40% - Accent2 10 4" xfId="13827"/>
    <cellStyle name="40% - Accent2 10 5" xfId="13828"/>
    <cellStyle name="40% - Accent2 10 6" xfId="13829"/>
    <cellStyle name="40% - Accent2 11" xfId="13830"/>
    <cellStyle name="40% - Accent2 11 2" xfId="13831"/>
    <cellStyle name="40% - Accent2 11 2 2" xfId="13832"/>
    <cellStyle name="40% - Accent2 11 2 3" xfId="13833"/>
    <cellStyle name="40% - Accent2 11 3" xfId="13834"/>
    <cellStyle name="40% - Accent2 11 4" xfId="13835"/>
    <cellStyle name="40% - Accent2 11 5" xfId="13836"/>
    <cellStyle name="40% - Accent2 11 6" xfId="13837"/>
    <cellStyle name="40% - Accent2 12" xfId="13838"/>
    <cellStyle name="40% - Accent2 12 2" xfId="13839"/>
    <cellStyle name="40% - Accent2 12 2 2" xfId="13840"/>
    <cellStyle name="40% - Accent2 12 2 3" xfId="13841"/>
    <cellStyle name="40% - Accent2 12 3" xfId="13842"/>
    <cellStyle name="40% - Accent2 12 4" xfId="13843"/>
    <cellStyle name="40% - Accent2 12 5" xfId="13844"/>
    <cellStyle name="40% - Accent2 12 6" xfId="13845"/>
    <cellStyle name="40% - Accent2 13" xfId="13846"/>
    <cellStyle name="40% - Accent2 13 2" xfId="13847"/>
    <cellStyle name="40% - Accent2 13 3" xfId="13848"/>
    <cellStyle name="40% - Accent2 14" xfId="13849"/>
    <cellStyle name="40% - Accent2 15" xfId="13850"/>
    <cellStyle name="40% - Accent2 16" xfId="13851"/>
    <cellStyle name="40% - Accent2 17" xfId="13852"/>
    <cellStyle name="40% - Accent2 18" xfId="13853"/>
    <cellStyle name="40% - Accent2 2" xfId="59"/>
    <cellStyle name="40% - Accent2 2 2" xfId="300"/>
    <cellStyle name="40% - Accent2 2 3" xfId="301"/>
    <cellStyle name="40% - Accent2 3" xfId="302"/>
    <cellStyle name="40% - Accent2 3 10" xfId="13854"/>
    <cellStyle name="40% - Accent2 3 10 2" xfId="13855"/>
    <cellStyle name="40% - Accent2 3 10 2 2" xfId="13856"/>
    <cellStyle name="40% - Accent2 3 10 2 3" xfId="13857"/>
    <cellStyle name="40% - Accent2 3 10 3" xfId="13858"/>
    <cellStyle name="40% - Accent2 3 10 4" xfId="13859"/>
    <cellStyle name="40% - Accent2 3 10 5" xfId="13860"/>
    <cellStyle name="40% - Accent2 3 10 6" xfId="13861"/>
    <cellStyle name="40% - Accent2 3 11" xfId="13862"/>
    <cellStyle name="40% - Accent2 3 11 2" xfId="13863"/>
    <cellStyle name="40% - Accent2 3 11 2 2" xfId="13864"/>
    <cellStyle name="40% - Accent2 3 11 2 3" xfId="13865"/>
    <cellStyle name="40% - Accent2 3 11 3" xfId="13866"/>
    <cellStyle name="40% - Accent2 3 11 4" xfId="13867"/>
    <cellStyle name="40% - Accent2 3 11 5" xfId="13868"/>
    <cellStyle name="40% - Accent2 3 11 6" xfId="13869"/>
    <cellStyle name="40% - Accent2 3 12" xfId="13870"/>
    <cellStyle name="40% - Accent2 3 12 2" xfId="13871"/>
    <cellStyle name="40% - Accent2 3 12 3" xfId="13872"/>
    <cellStyle name="40% - Accent2 3 13" xfId="13873"/>
    <cellStyle name="40% - Accent2 3 14" xfId="13874"/>
    <cellStyle name="40% - Accent2 3 15" xfId="13875"/>
    <cellStyle name="40% - Accent2 3 16" xfId="13876"/>
    <cellStyle name="40% - Accent2 3 2" xfId="13877"/>
    <cellStyle name="40% - Accent2 3 2 10" xfId="13878"/>
    <cellStyle name="40% - Accent2 3 2 10 2" xfId="13879"/>
    <cellStyle name="40% - Accent2 3 2 10 3" xfId="13880"/>
    <cellStyle name="40% - Accent2 3 2 11" xfId="13881"/>
    <cellStyle name="40% - Accent2 3 2 12" xfId="13882"/>
    <cellStyle name="40% - Accent2 3 2 13" xfId="13883"/>
    <cellStyle name="40% - Accent2 3 2 14" xfId="13884"/>
    <cellStyle name="40% - Accent2 3 2 2" xfId="13885"/>
    <cellStyle name="40% - Accent2 3 2 2 10" xfId="13886"/>
    <cellStyle name="40% - Accent2 3 2 2 11" xfId="13887"/>
    <cellStyle name="40% - Accent2 3 2 2 12" xfId="13888"/>
    <cellStyle name="40% - Accent2 3 2 2 13" xfId="13889"/>
    <cellStyle name="40% - Accent2 3 2 2 2" xfId="13890"/>
    <cellStyle name="40% - Accent2 3 2 2 2 10" xfId="13891"/>
    <cellStyle name="40% - Accent2 3 2 2 2 2" xfId="13892"/>
    <cellStyle name="40% - Accent2 3 2 2 2 2 2" xfId="13893"/>
    <cellStyle name="40% - Accent2 3 2 2 2 2 2 2" xfId="13894"/>
    <cellStyle name="40% - Accent2 3 2 2 2 2 2 2 2" xfId="13895"/>
    <cellStyle name="40% - Accent2 3 2 2 2 2 2 2 3" xfId="13896"/>
    <cellStyle name="40% - Accent2 3 2 2 2 2 2 3" xfId="13897"/>
    <cellStyle name="40% - Accent2 3 2 2 2 2 2 4" xfId="13898"/>
    <cellStyle name="40% - Accent2 3 2 2 2 2 2 5" xfId="13899"/>
    <cellStyle name="40% - Accent2 3 2 2 2 2 2 6" xfId="13900"/>
    <cellStyle name="40% - Accent2 3 2 2 2 2 3" xfId="13901"/>
    <cellStyle name="40% - Accent2 3 2 2 2 2 3 2" xfId="13902"/>
    <cellStyle name="40% - Accent2 3 2 2 2 2 3 2 2" xfId="13903"/>
    <cellStyle name="40% - Accent2 3 2 2 2 2 3 2 3" xfId="13904"/>
    <cellStyle name="40% - Accent2 3 2 2 2 2 3 3" xfId="13905"/>
    <cellStyle name="40% - Accent2 3 2 2 2 2 3 4" xfId="13906"/>
    <cellStyle name="40% - Accent2 3 2 2 2 2 3 5" xfId="13907"/>
    <cellStyle name="40% - Accent2 3 2 2 2 2 3 6" xfId="13908"/>
    <cellStyle name="40% - Accent2 3 2 2 2 2 4" xfId="13909"/>
    <cellStyle name="40% - Accent2 3 2 2 2 2 4 2" xfId="13910"/>
    <cellStyle name="40% - Accent2 3 2 2 2 2 4 3" xfId="13911"/>
    <cellStyle name="40% - Accent2 3 2 2 2 2 5" xfId="13912"/>
    <cellStyle name="40% - Accent2 3 2 2 2 2 6" xfId="13913"/>
    <cellStyle name="40% - Accent2 3 2 2 2 2 7" xfId="13914"/>
    <cellStyle name="40% - Accent2 3 2 2 2 2 8" xfId="13915"/>
    <cellStyle name="40% - Accent2 3 2 2 2 3" xfId="13916"/>
    <cellStyle name="40% - Accent2 3 2 2 2 3 2" xfId="13917"/>
    <cellStyle name="40% - Accent2 3 2 2 2 3 2 2" xfId="13918"/>
    <cellStyle name="40% - Accent2 3 2 2 2 3 2 2 2" xfId="13919"/>
    <cellStyle name="40% - Accent2 3 2 2 2 3 2 2 3" xfId="13920"/>
    <cellStyle name="40% - Accent2 3 2 2 2 3 2 3" xfId="13921"/>
    <cellStyle name="40% - Accent2 3 2 2 2 3 2 4" xfId="13922"/>
    <cellStyle name="40% - Accent2 3 2 2 2 3 2 5" xfId="13923"/>
    <cellStyle name="40% - Accent2 3 2 2 2 3 2 6" xfId="13924"/>
    <cellStyle name="40% - Accent2 3 2 2 2 3 3" xfId="13925"/>
    <cellStyle name="40% - Accent2 3 2 2 2 3 3 2" xfId="13926"/>
    <cellStyle name="40% - Accent2 3 2 2 2 3 3 3" xfId="13927"/>
    <cellStyle name="40% - Accent2 3 2 2 2 3 4" xfId="13928"/>
    <cellStyle name="40% - Accent2 3 2 2 2 3 5" xfId="13929"/>
    <cellStyle name="40% - Accent2 3 2 2 2 3 6" xfId="13930"/>
    <cellStyle name="40% - Accent2 3 2 2 2 3 7" xfId="13931"/>
    <cellStyle name="40% - Accent2 3 2 2 2 4" xfId="13932"/>
    <cellStyle name="40% - Accent2 3 2 2 2 4 2" xfId="13933"/>
    <cellStyle name="40% - Accent2 3 2 2 2 4 2 2" xfId="13934"/>
    <cellStyle name="40% - Accent2 3 2 2 2 4 2 3" xfId="13935"/>
    <cellStyle name="40% - Accent2 3 2 2 2 4 3" xfId="13936"/>
    <cellStyle name="40% - Accent2 3 2 2 2 4 4" xfId="13937"/>
    <cellStyle name="40% - Accent2 3 2 2 2 4 5" xfId="13938"/>
    <cellStyle name="40% - Accent2 3 2 2 2 4 6" xfId="13939"/>
    <cellStyle name="40% - Accent2 3 2 2 2 5" xfId="13940"/>
    <cellStyle name="40% - Accent2 3 2 2 2 5 2" xfId="13941"/>
    <cellStyle name="40% - Accent2 3 2 2 2 5 2 2" xfId="13942"/>
    <cellStyle name="40% - Accent2 3 2 2 2 5 2 3" xfId="13943"/>
    <cellStyle name="40% - Accent2 3 2 2 2 5 3" xfId="13944"/>
    <cellStyle name="40% - Accent2 3 2 2 2 5 4" xfId="13945"/>
    <cellStyle name="40% - Accent2 3 2 2 2 5 5" xfId="13946"/>
    <cellStyle name="40% - Accent2 3 2 2 2 5 6" xfId="13947"/>
    <cellStyle name="40% - Accent2 3 2 2 2 6" xfId="13948"/>
    <cellStyle name="40% - Accent2 3 2 2 2 6 2" xfId="13949"/>
    <cellStyle name="40% - Accent2 3 2 2 2 6 3" xfId="13950"/>
    <cellStyle name="40% - Accent2 3 2 2 2 7" xfId="13951"/>
    <cellStyle name="40% - Accent2 3 2 2 2 8" xfId="13952"/>
    <cellStyle name="40% - Accent2 3 2 2 2 9" xfId="13953"/>
    <cellStyle name="40% - Accent2 3 2 2 3" xfId="13954"/>
    <cellStyle name="40% - Accent2 3 2 2 3 2" xfId="13955"/>
    <cellStyle name="40% - Accent2 3 2 2 3 2 2" xfId="13956"/>
    <cellStyle name="40% - Accent2 3 2 2 3 2 2 2" xfId="13957"/>
    <cellStyle name="40% - Accent2 3 2 2 3 2 2 2 2" xfId="13958"/>
    <cellStyle name="40% - Accent2 3 2 2 3 2 2 2 3" xfId="13959"/>
    <cellStyle name="40% - Accent2 3 2 2 3 2 2 3" xfId="13960"/>
    <cellStyle name="40% - Accent2 3 2 2 3 2 2 4" xfId="13961"/>
    <cellStyle name="40% - Accent2 3 2 2 3 2 2 5" xfId="13962"/>
    <cellStyle name="40% - Accent2 3 2 2 3 2 2 6" xfId="13963"/>
    <cellStyle name="40% - Accent2 3 2 2 3 2 3" xfId="13964"/>
    <cellStyle name="40% - Accent2 3 2 2 3 2 3 2" xfId="13965"/>
    <cellStyle name="40% - Accent2 3 2 2 3 2 3 3" xfId="13966"/>
    <cellStyle name="40% - Accent2 3 2 2 3 2 4" xfId="13967"/>
    <cellStyle name="40% - Accent2 3 2 2 3 2 5" xfId="13968"/>
    <cellStyle name="40% - Accent2 3 2 2 3 2 6" xfId="13969"/>
    <cellStyle name="40% - Accent2 3 2 2 3 2 7" xfId="13970"/>
    <cellStyle name="40% - Accent2 3 2 2 3 3" xfId="13971"/>
    <cellStyle name="40% - Accent2 3 2 2 3 3 2" xfId="13972"/>
    <cellStyle name="40% - Accent2 3 2 2 3 3 2 2" xfId="13973"/>
    <cellStyle name="40% - Accent2 3 2 2 3 3 2 3" xfId="13974"/>
    <cellStyle name="40% - Accent2 3 2 2 3 3 3" xfId="13975"/>
    <cellStyle name="40% - Accent2 3 2 2 3 3 4" xfId="13976"/>
    <cellStyle name="40% - Accent2 3 2 2 3 3 5" xfId="13977"/>
    <cellStyle name="40% - Accent2 3 2 2 3 3 6" xfId="13978"/>
    <cellStyle name="40% - Accent2 3 2 2 3 4" xfId="13979"/>
    <cellStyle name="40% - Accent2 3 2 2 3 4 2" xfId="13980"/>
    <cellStyle name="40% - Accent2 3 2 2 3 4 2 2" xfId="13981"/>
    <cellStyle name="40% - Accent2 3 2 2 3 4 2 3" xfId="13982"/>
    <cellStyle name="40% - Accent2 3 2 2 3 4 3" xfId="13983"/>
    <cellStyle name="40% - Accent2 3 2 2 3 4 4" xfId="13984"/>
    <cellStyle name="40% - Accent2 3 2 2 3 4 5" xfId="13985"/>
    <cellStyle name="40% - Accent2 3 2 2 3 4 6" xfId="13986"/>
    <cellStyle name="40% - Accent2 3 2 2 3 5" xfId="13987"/>
    <cellStyle name="40% - Accent2 3 2 2 3 5 2" xfId="13988"/>
    <cellStyle name="40% - Accent2 3 2 2 3 5 3" xfId="13989"/>
    <cellStyle name="40% - Accent2 3 2 2 3 6" xfId="13990"/>
    <cellStyle name="40% - Accent2 3 2 2 3 7" xfId="13991"/>
    <cellStyle name="40% - Accent2 3 2 2 3 8" xfId="13992"/>
    <cellStyle name="40% - Accent2 3 2 2 3 9" xfId="13993"/>
    <cellStyle name="40% - Accent2 3 2 2 4" xfId="13994"/>
    <cellStyle name="40% - Accent2 3 2 2 4 2" xfId="13995"/>
    <cellStyle name="40% - Accent2 3 2 2 4 2 2" xfId="13996"/>
    <cellStyle name="40% - Accent2 3 2 2 4 2 2 2" xfId="13997"/>
    <cellStyle name="40% - Accent2 3 2 2 4 2 2 3" xfId="13998"/>
    <cellStyle name="40% - Accent2 3 2 2 4 2 3" xfId="13999"/>
    <cellStyle name="40% - Accent2 3 2 2 4 2 4" xfId="14000"/>
    <cellStyle name="40% - Accent2 3 2 2 4 2 5" xfId="14001"/>
    <cellStyle name="40% - Accent2 3 2 2 4 2 6" xfId="14002"/>
    <cellStyle name="40% - Accent2 3 2 2 4 3" xfId="14003"/>
    <cellStyle name="40% - Accent2 3 2 2 4 3 2" xfId="14004"/>
    <cellStyle name="40% - Accent2 3 2 2 4 3 3" xfId="14005"/>
    <cellStyle name="40% - Accent2 3 2 2 4 4" xfId="14006"/>
    <cellStyle name="40% - Accent2 3 2 2 4 5" xfId="14007"/>
    <cellStyle name="40% - Accent2 3 2 2 4 6" xfId="14008"/>
    <cellStyle name="40% - Accent2 3 2 2 4 7" xfId="14009"/>
    <cellStyle name="40% - Accent2 3 2 2 5" xfId="14010"/>
    <cellStyle name="40% - Accent2 3 2 2 5 2" xfId="14011"/>
    <cellStyle name="40% - Accent2 3 2 2 5 2 2" xfId="14012"/>
    <cellStyle name="40% - Accent2 3 2 2 5 2 3" xfId="14013"/>
    <cellStyle name="40% - Accent2 3 2 2 5 3" xfId="14014"/>
    <cellStyle name="40% - Accent2 3 2 2 5 4" xfId="14015"/>
    <cellStyle name="40% - Accent2 3 2 2 5 5" xfId="14016"/>
    <cellStyle name="40% - Accent2 3 2 2 5 6" xfId="14017"/>
    <cellStyle name="40% - Accent2 3 2 2 6" xfId="14018"/>
    <cellStyle name="40% - Accent2 3 2 2 6 2" xfId="14019"/>
    <cellStyle name="40% - Accent2 3 2 2 6 2 2" xfId="14020"/>
    <cellStyle name="40% - Accent2 3 2 2 6 2 3" xfId="14021"/>
    <cellStyle name="40% - Accent2 3 2 2 6 3" xfId="14022"/>
    <cellStyle name="40% - Accent2 3 2 2 6 4" xfId="14023"/>
    <cellStyle name="40% - Accent2 3 2 2 6 5" xfId="14024"/>
    <cellStyle name="40% - Accent2 3 2 2 6 6" xfId="14025"/>
    <cellStyle name="40% - Accent2 3 2 2 7" xfId="14026"/>
    <cellStyle name="40% - Accent2 3 2 2 7 2" xfId="14027"/>
    <cellStyle name="40% - Accent2 3 2 2 7 2 2" xfId="14028"/>
    <cellStyle name="40% - Accent2 3 2 2 7 2 3" xfId="14029"/>
    <cellStyle name="40% - Accent2 3 2 2 7 3" xfId="14030"/>
    <cellStyle name="40% - Accent2 3 2 2 7 4" xfId="14031"/>
    <cellStyle name="40% - Accent2 3 2 2 7 5" xfId="14032"/>
    <cellStyle name="40% - Accent2 3 2 2 7 6" xfId="14033"/>
    <cellStyle name="40% - Accent2 3 2 2 8" xfId="14034"/>
    <cellStyle name="40% - Accent2 3 2 2 8 2" xfId="14035"/>
    <cellStyle name="40% - Accent2 3 2 2 8 2 2" xfId="14036"/>
    <cellStyle name="40% - Accent2 3 2 2 8 2 3" xfId="14037"/>
    <cellStyle name="40% - Accent2 3 2 2 8 3" xfId="14038"/>
    <cellStyle name="40% - Accent2 3 2 2 8 4" xfId="14039"/>
    <cellStyle name="40% - Accent2 3 2 2 8 5" xfId="14040"/>
    <cellStyle name="40% - Accent2 3 2 2 8 6" xfId="14041"/>
    <cellStyle name="40% - Accent2 3 2 2 9" xfId="14042"/>
    <cellStyle name="40% - Accent2 3 2 2 9 2" xfId="14043"/>
    <cellStyle name="40% - Accent2 3 2 2 9 3" xfId="14044"/>
    <cellStyle name="40% - Accent2 3 2 3" xfId="14045"/>
    <cellStyle name="40% - Accent2 3 2 3 10" xfId="14046"/>
    <cellStyle name="40% - Accent2 3 2 3 2" xfId="14047"/>
    <cellStyle name="40% - Accent2 3 2 3 2 2" xfId="14048"/>
    <cellStyle name="40% - Accent2 3 2 3 2 2 2" xfId="14049"/>
    <cellStyle name="40% - Accent2 3 2 3 2 2 2 2" xfId="14050"/>
    <cellStyle name="40% - Accent2 3 2 3 2 2 2 3" xfId="14051"/>
    <cellStyle name="40% - Accent2 3 2 3 2 2 3" xfId="14052"/>
    <cellStyle name="40% - Accent2 3 2 3 2 2 4" xfId="14053"/>
    <cellStyle name="40% - Accent2 3 2 3 2 2 5" xfId="14054"/>
    <cellStyle name="40% - Accent2 3 2 3 2 2 6" xfId="14055"/>
    <cellStyle name="40% - Accent2 3 2 3 2 3" xfId="14056"/>
    <cellStyle name="40% - Accent2 3 2 3 2 3 2" xfId="14057"/>
    <cellStyle name="40% - Accent2 3 2 3 2 3 2 2" xfId="14058"/>
    <cellStyle name="40% - Accent2 3 2 3 2 3 2 3" xfId="14059"/>
    <cellStyle name="40% - Accent2 3 2 3 2 3 3" xfId="14060"/>
    <cellStyle name="40% - Accent2 3 2 3 2 3 4" xfId="14061"/>
    <cellStyle name="40% - Accent2 3 2 3 2 3 5" xfId="14062"/>
    <cellStyle name="40% - Accent2 3 2 3 2 3 6" xfId="14063"/>
    <cellStyle name="40% - Accent2 3 2 3 2 4" xfId="14064"/>
    <cellStyle name="40% - Accent2 3 2 3 2 4 2" xfId="14065"/>
    <cellStyle name="40% - Accent2 3 2 3 2 4 3" xfId="14066"/>
    <cellStyle name="40% - Accent2 3 2 3 2 5" xfId="14067"/>
    <cellStyle name="40% - Accent2 3 2 3 2 6" xfId="14068"/>
    <cellStyle name="40% - Accent2 3 2 3 2 7" xfId="14069"/>
    <cellStyle name="40% - Accent2 3 2 3 2 8" xfId="14070"/>
    <cellStyle name="40% - Accent2 3 2 3 3" xfId="14071"/>
    <cellStyle name="40% - Accent2 3 2 3 3 2" xfId="14072"/>
    <cellStyle name="40% - Accent2 3 2 3 3 2 2" xfId="14073"/>
    <cellStyle name="40% - Accent2 3 2 3 3 2 2 2" xfId="14074"/>
    <cellStyle name="40% - Accent2 3 2 3 3 2 2 3" xfId="14075"/>
    <cellStyle name="40% - Accent2 3 2 3 3 2 3" xfId="14076"/>
    <cellStyle name="40% - Accent2 3 2 3 3 2 4" xfId="14077"/>
    <cellStyle name="40% - Accent2 3 2 3 3 2 5" xfId="14078"/>
    <cellStyle name="40% - Accent2 3 2 3 3 2 6" xfId="14079"/>
    <cellStyle name="40% - Accent2 3 2 3 3 3" xfId="14080"/>
    <cellStyle name="40% - Accent2 3 2 3 3 3 2" xfId="14081"/>
    <cellStyle name="40% - Accent2 3 2 3 3 3 3" xfId="14082"/>
    <cellStyle name="40% - Accent2 3 2 3 3 4" xfId="14083"/>
    <cellStyle name="40% - Accent2 3 2 3 3 5" xfId="14084"/>
    <cellStyle name="40% - Accent2 3 2 3 3 6" xfId="14085"/>
    <cellStyle name="40% - Accent2 3 2 3 3 7" xfId="14086"/>
    <cellStyle name="40% - Accent2 3 2 3 4" xfId="14087"/>
    <cellStyle name="40% - Accent2 3 2 3 4 2" xfId="14088"/>
    <cellStyle name="40% - Accent2 3 2 3 4 2 2" xfId="14089"/>
    <cellStyle name="40% - Accent2 3 2 3 4 2 3" xfId="14090"/>
    <cellStyle name="40% - Accent2 3 2 3 4 3" xfId="14091"/>
    <cellStyle name="40% - Accent2 3 2 3 4 4" xfId="14092"/>
    <cellStyle name="40% - Accent2 3 2 3 4 5" xfId="14093"/>
    <cellStyle name="40% - Accent2 3 2 3 4 6" xfId="14094"/>
    <cellStyle name="40% - Accent2 3 2 3 5" xfId="14095"/>
    <cellStyle name="40% - Accent2 3 2 3 5 2" xfId="14096"/>
    <cellStyle name="40% - Accent2 3 2 3 5 2 2" xfId="14097"/>
    <cellStyle name="40% - Accent2 3 2 3 5 2 3" xfId="14098"/>
    <cellStyle name="40% - Accent2 3 2 3 5 3" xfId="14099"/>
    <cellStyle name="40% - Accent2 3 2 3 5 4" xfId="14100"/>
    <cellStyle name="40% - Accent2 3 2 3 5 5" xfId="14101"/>
    <cellStyle name="40% - Accent2 3 2 3 5 6" xfId="14102"/>
    <cellStyle name="40% - Accent2 3 2 3 6" xfId="14103"/>
    <cellStyle name="40% - Accent2 3 2 3 6 2" xfId="14104"/>
    <cellStyle name="40% - Accent2 3 2 3 6 3" xfId="14105"/>
    <cellStyle name="40% - Accent2 3 2 3 7" xfId="14106"/>
    <cellStyle name="40% - Accent2 3 2 3 8" xfId="14107"/>
    <cellStyle name="40% - Accent2 3 2 3 9" xfId="14108"/>
    <cellStyle name="40% - Accent2 3 2 4" xfId="14109"/>
    <cellStyle name="40% - Accent2 3 2 4 2" xfId="14110"/>
    <cellStyle name="40% - Accent2 3 2 4 2 2" xfId="14111"/>
    <cellStyle name="40% - Accent2 3 2 4 2 2 2" xfId="14112"/>
    <cellStyle name="40% - Accent2 3 2 4 2 2 2 2" xfId="14113"/>
    <cellStyle name="40% - Accent2 3 2 4 2 2 2 3" xfId="14114"/>
    <cellStyle name="40% - Accent2 3 2 4 2 2 3" xfId="14115"/>
    <cellStyle name="40% - Accent2 3 2 4 2 2 4" xfId="14116"/>
    <cellStyle name="40% - Accent2 3 2 4 2 2 5" xfId="14117"/>
    <cellStyle name="40% - Accent2 3 2 4 2 2 6" xfId="14118"/>
    <cellStyle name="40% - Accent2 3 2 4 2 3" xfId="14119"/>
    <cellStyle name="40% - Accent2 3 2 4 2 3 2" xfId="14120"/>
    <cellStyle name="40% - Accent2 3 2 4 2 3 3" xfId="14121"/>
    <cellStyle name="40% - Accent2 3 2 4 2 4" xfId="14122"/>
    <cellStyle name="40% - Accent2 3 2 4 2 5" xfId="14123"/>
    <cellStyle name="40% - Accent2 3 2 4 2 6" xfId="14124"/>
    <cellStyle name="40% - Accent2 3 2 4 2 7" xfId="14125"/>
    <cellStyle name="40% - Accent2 3 2 4 3" xfId="14126"/>
    <cellStyle name="40% - Accent2 3 2 4 3 2" xfId="14127"/>
    <cellStyle name="40% - Accent2 3 2 4 3 2 2" xfId="14128"/>
    <cellStyle name="40% - Accent2 3 2 4 3 2 3" xfId="14129"/>
    <cellStyle name="40% - Accent2 3 2 4 3 3" xfId="14130"/>
    <cellStyle name="40% - Accent2 3 2 4 3 4" xfId="14131"/>
    <cellStyle name="40% - Accent2 3 2 4 3 5" xfId="14132"/>
    <cellStyle name="40% - Accent2 3 2 4 3 6" xfId="14133"/>
    <cellStyle name="40% - Accent2 3 2 4 4" xfId="14134"/>
    <cellStyle name="40% - Accent2 3 2 4 4 2" xfId="14135"/>
    <cellStyle name="40% - Accent2 3 2 4 4 2 2" xfId="14136"/>
    <cellStyle name="40% - Accent2 3 2 4 4 2 3" xfId="14137"/>
    <cellStyle name="40% - Accent2 3 2 4 4 3" xfId="14138"/>
    <cellStyle name="40% - Accent2 3 2 4 4 4" xfId="14139"/>
    <cellStyle name="40% - Accent2 3 2 4 4 5" xfId="14140"/>
    <cellStyle name="40% - Accent2 3 2 4 4 6" xfId="14141"/>
    <cellStyle name="40% - Accent2 3 2 4 5" xfId="14142"/>
    <cellStyle name="40% - Accent2 3 2 4 5 2" xfId="14143"/>
    <cellStyle name="40% - Accent2 3 2 4 5 3" xfId="14144"/>
    <cellStyle name="40% - Accent2 3 2 4 6" xfId="14145"/>
    <cellStyle name="40% - Accent2 3 2 4 7" xfId="14146"/>
    <cellStyle name="40% - Accent2 3 2 4 8" xfId="14147"/>
    <cellStyle name="40% - Accent2 3 2 4 9" xfId="14148"/>
    <cellStyle name="40% - Accent2 3 2 5" xfId="14149"/>
    <cellStyle name="40% - Accent2 3 2 5 2" xfId="14150"/>
    <cellStyle name="40% - Accent2 3 2 5 2 2" xfId="14151"/>
    <cellStyle name="40% - Accent2 3 2 5 2 2 2" xfId="14152"/>
    <cellStyle name="40% - Accent2 3 2 5 2 2 3" xfId="14153"/>
    <cellStyle name="40% - Accent2 3 2 5 2 3" xfId="14154"/>
    <cellStyle name="40% - Accent2 3 2 5 2 4" xfId="14155"/>
    <cellStyle name="40% - Accent2 3 2 5 2 5" xfId="14156"/>
    <cellStyle name="40% - Accent2 3 2 5 2 6" xfId="14157"/>
    <cellStyle name="40% - Accent2 3 2 5 3" xfId="14158"/>
    <cellStyle name="40% - Accent2 3 2 5 3 2" xfId="14159"/>
    <cellStyle name="40% - Accent2 3 2 5 3 3" xfId="14160"/>
    <cellStyle name="40% - Accent2 3 2 5 4" xfId="14161"/>
    <cellStyle name="40% - Accent2 3 2 5 5" xfId="14162"/>
    <cellStyle name="40% - Accent2 3 2 5 6" xfId="14163"/>
    <cellStyle name="40% - Accent2 3 2 5 7" xfId="14164"/>
    <cellStyle name="40% - Accent2 3 2 6" xfId="14165"/>
    <cellStyle name="40% - Accent2 3 2 6 2" xfId="14166"/>
    <cellStyle name="40% - Accent2 3 2 6 2 2" xfId="14167"/>
    <cellStyle name="40% - Accent2 3 2 6 2 3" xfId="14168"/>
    <cellStyle name="40% - Accent2 3 2 6 3" xfId="14169"/>
    <cellStyle name="40% - Accent2 3 2 6 4" xfId="14170"/>
    <cellStyle name="40% - Accent2 3 2 6 5" xfId="14171"/>
    <cellStyle name="40% - Accent2 3 2 6 6" xfId="14172"/>
    <cellStyle name="40% - Accent2 3 2 7" xfId="14173"/>
    <cellStyle name="40% - Accent2 3 2 7 2" xfId="14174"/>
    <cellStyle name="40% - Accent2 3 2 7 2 2" xfId="14175"/>
    <cellStyle name="40% - Accent2 3 2 7 2 3" xfId="14176"/>
    <cellStyle name="40% - Accent2 3 2 7 3" xfId="14177"/>
    <cellStyle name="40% - Accent2 3 2 7 4" xfId="14178"/>
    <cellStyle name="40% - Accent2 3 2 7 5" xfId="14179"/>
    <cellStyle name="40% - Accent2 3 2 7 6" xfId="14180"/>
    <cellStyle name="40% - Accent2 3 2 8" xfId="14181"/>
    <cellStyle name="40% - Accent2 3 2 8 2" xfId="14182"/>
    <cellStyle name="40% - Accent2 3 2 8 2 2" xfId="14183"/>
    <cellStyle name="40% - Accent2 3 2 8 2 3" xfId="14184"/>
    <cellStyle name="40% - Accent2 3 2 8 3" xfId="14185"/>
    <cellStyle name="40% - Accent2 3 2 8 4" xfId="14186"/>
    <cellStyle name="40% - Accent2 3 2 8 5" xfId="14187"/>
    <cellStyle name="40% - Accent2 3 2 8 6" xfId="14188"/>
    <cellStyle name="40% - Accent2 3 2 9" xfId="14189"/>
    <cellStyle name="40% - Accent2 3 2 9 2" xfId="14190"/>
    <cellStyle name="40% - Accent2 3 2 9 2 2" xfId="14191"/>
    <cellStyle name="40% - Accent2 3 2 9 2 3" xfId="14192"/>
    <cellStyle name="40% - Accent2 3 2 9 3" xfId="14193"/>
    <cellStyle name="40% - Accent2 3 2 9 4" xfId="14194"/>
    <cellStyle name="40% - Accent2 3 2 9 5" xfId="14195"/>
    <cellStyle name="40% - Accent2 3 2 9 6" xfId="14196"/>
    <cellStyle name="40% - Accent2 3 3" xfId="14197"/>
    <cellStyle name="40% - Accent2 3 3 10" xfId="14198"/>
    <cellStyle name="40% - Accent2 3 3 10 2" xfId="14199"/>
    <cellStyle name="40% - Accent2 3 3 10 3" xfId="14200"/>
    <cellStyle name="40% - Accent2 3 3 11" xfId="14201"/>
    <cellStyle name="40% - Accent2 3 3 12" xfId="14202"/>
    <cellStyle name="40% - Accent2 3 3 13" xfId="14203"/>
    <cellStyle name="40% - Accent2 3 3 14" xfId="14204"/>
    <cellStyle name="40% - Accent2 3 3 2" xfId="14205"/>
    <cellStyle name="40% - Accent2 3 3 2 10" xfId="14206"/>
    <cellStyle name="40% - Accent2 3 3 2 11" xfId="14207"/>
    <cellStyle name="40% - Accent2 3 3 2 12" xfId="14208"/>
    <cellStyle name="40% - Accent2 3 3 2 13" xfId="14209"/>
    <cellStyle name="40% - Accent2 3 3 2 2" xfId="14210"/>
    <cellStyle name="40% - Accent2 3 3 2 2 10" xfId="14211"/>
    <cellStyle name="40% - Accent2 3 3 2 2 2" xfId="14212"/>
    <cellStyle name="40% - Accent2 3 3 2 2 2 2" xfId="14213"/>
    <cellStyle name="40% - Accent2 3 3 2 2 2 2 2" xfId="14214"/>
    <cellStyle name="40% - Accent2 3 3 2 2 2 2 2 2" xfId="14215"/>
    <cellStyle name="40% - Accent2 3 3 2 2 2 2 2 3" xfId="14216"/>
    <cellStyle name="40% - Accent2 3 3 2 2 2 2 3" xfId="14217"/>
    <cellStyle name="40% - Accent2 3 3 2 2 2 2 4" xfId="14218"/>
    <cellStyle name="40% - Accent2 3 3 2 2 2 2 5" xfId="14219"/>
    <cellStyle name="40% - Accent2 3 3 2 2 2 2 6" xfId="14220"/>
    <cellStyle name="40% - Accent2 3 3 2 2 2 3" xfId="14221"/>
    <cellStyle name="40% - Accent2 3 3 2 2 2 3 2" xfId="14222"/>
    <cellStyle name="40% - Accent2 3 3 2 2 2 3 2 2" xfId="14223"/>
    <cellStyle name="40% - Accent2 3 3 2 2 2 3 2 3" xfId="14224"/>
    <cellStyle name="40% - Accent2 3 3 2 2 2 3 3" xfId="14225"/>
    <cellStyle name="40% - Accent2 3 3 2 2 2 3 4" xfId="14226"/>
    <cellStyle name="40% - Accent2 3 3 2 2 2 3 5" xfId="14227"/>
    <cellStyle name="40% - Accent2 3 3 2 2 2 3 6" xfId="14228"/>
    <cellStyle name="40% - Accent2 3 3 2 2 2 4" xfId="14229"/>
    <cellStyle name="40% - Accent2 3 3 2 2 2 4 2" xfId="14230"/>
    <cellStyle name="40% - Accent2 3 3 2 2 2 4 3" xfId="14231"/>
    <cellStyle name="40% - Accent2 3 3 2 2 2 5" xfId="14232"/>
    <cellStyle name="40% - Accent2 3 3 2 2 2 6" xfId="14233"/>
    <cellStyle name="40% - Accent2 3 3 2 2 2 7" xfId="14234"/>
    <cellStyle name="40% - Accent2 3 3 2 2 2 8" xfId="14235"/>
    <cellStyle name="40% - Accent2 3 3 2 2 3" xfId="14236"/>
    <cellStyle name="40% - Accent2 3 3 2 2 3 2" xfId="14237"/>
    <cellStyle name="40% - Accent2 3 3 2 2 3 2 2" xfId="14238"/>
    <cellStyle name="40% - Accent2 3 3 2 2 3 2 2 2" xfId="14239"/>
    <cellStyle name="40% - Accent2 3 3 2 2 3 2 2 3" xfId="14240"/>
    <cellStyle name="40% - Accent2 3 3 2 2 3 2 3" xfId="14241"/>
    <cellStyle name="40% - Accent2 3 3 2 2 3 2 4" xfId="14242"/>
    <cellStyle name="40% - Accent2 3 3 2 2 3 2 5" xfId="14243"/>
    <cellStyle name="40% - Accent2 3 3 2 2 3 2 6" xfId="14244"/>
    <cellStyle name="40% - Accent2 3 3 2 2 3 3" xfId="14245"/>
    <cellStyle name="40% - Accent2 3 3 2 2 3 3 2" xfId="14246"/>
    <cellStyle name="40% - Accent2 3 3 2 2 3 3 3" xfId="14247"/>
    <cellStyle name="40% - Accent2 3 3 2 2 3 4" xfId="14248"/>
    <cellStyle name="40% - Accent2 3 3 2 2 3 5" xfId="14249"/>
    <cellStyle name="40% - Accent2 3 3 2 2 3 6" xfId="14250"/>
    <cellStyle name="40% - Accent2 3 3 2 2 3 7" xfId="14251"/>
    <cellStyle name="40% - Accent2 3 3 2 2 4" xfId="14252"/>
    <cellStyle name="40% - Accent2 3 3 2 2 4 2" xfId="14253"/>
    <cellStyle name="40% - Accent2 3 3 2 2 4 2 2" xfId="14254"/>
    <cellStyle name="40% - Accent2 3 3 2 2 4 2 3" xfId="14255"/>
    <cellStyle name="40% - Accent2 3 3 2 2 4 3" xfId="14256"/>
    <cellStyle name="40% - Accent2 3 3 2 2 4 4" xfId="14257"/>
    <cellStyle name="40% - Accent2 3 3 2 2 4 5" xfId="14258"/>
    <cellStyle name="40% - Accent2 3 3 2 2 4 6" xfId="14259"/>
    <cellStyle name="40% - Accent2 3 3 2 2 5" xfId="14260"/>
    <cellStyle name="40% - Accent2 3 3 2 2 5 2" xfId="14261"/>
    <cellStyle name="40% - Accent2 3 3 2 2 5 2 2" xfId="14262"/>
    <cellStyle name="40% - Accent2 3 3 2 2 5 2 3" xfId="14263"/>
    <cellStyle name="40% - Accent2 3 3 2 2 5 3" xfId="14264"/>
    <cellStyle name="40% - Accent2 3 3 2 2 5 4" xfId="14265"/>
    <cellStyle name="40% - Accent2 3 3 2 2 5 5" xfId="14266"/>
    <cellStyle name="40% - Accent2 3 3 2 2 5 6" xfId="14267"/>
    <cellStyle name="40% - Accent2 3 3 2 2 6" xfId="14268"/>
    <cellStyle name="40% - Accent2 3 3 2 2 6 2" xfId="14269"/>
    <cellStyle name="40% - Accent2 3 3 2 2 6 3" xfId="14270"/>
    <cellStyle name="40% - Accent2 3 3 2 2 7" xfId="14271"/>
    <cellStyle name="40% - Accent2 3 3 2 2 8" xfId="14272"/>
    <cellStyle name="40% - Accent2 3 3 2 2 9" xfId="14273"/>
    <cellStyle name="40% - Accent2 3 3 2 3" xfId="14274"/>
    <cellStyle name="40% - Accent2 3 3 2 3 2" xfId="14275"/>
    <cellStyle name="40% - Accent2 3 3 2 3 2 2" xfId="14276"/>
    <cellStyle name="40% - Accent2 3 3 2 3 2 2 2" xfId="14277"/>
    <cellStyle name="40% - Accent2 3 3 2 3 2 2 2 2" xfId="14278"/>
    <cellStyle name="40% - Accent2 3 3 2 3 2 2 2 3" xfId="14279"/>
    <cellStyle name="40% - Accent2 3 3 2 3 2 2 3" xfId="14280"/>
    <cellStyle name="40% - Accent2 3 3 2 3 2 2 4" xfId="14281"/>
    <cellStyle name="40% - Accent2 3 3 2 3 2 2 5" xfId="14282"/>
    <cellStyle name="40% - Accent2 3 3 2 3 2 2 6" xfId="14283"/>
    <cellStyle name="40% - Accent2 3 3 2 3 2 3" xfId="14284"/>
    <cellStyle name="40% - Accent2 3 3 2 3 2 3 2" xfId="14285"/>
    <cellStyle name="40% - Accent2 3 3 2 3 2 3 3" xfId="14286"/>
    <cellStyle name="40% - Accent2 3 3 2 3 2 4" xfId="14287"/>
    <cellStyle name="40% - Accent2 3 3 2 3 2 5" xfId="14288"/>
    <cellStyle name="40% - Accent2 3 3 2 3 2 6" xfId="14289"/>
    <cellStyle name="40% - Accent2 3 3 2 3 2 7" xfId="14290"/>
    <cellStyle name="40% - Accent2 3 3 2 3 3" xfId="14291"/>
    <cellStyle name="40% - Accent2 3 3 2 3 3 2" xfId="14292"/>
    <cellStyle name="40% - Accent2 3 3 2 3 3 2 2" xfId="14293"/>
    <cellStyle name="40% - Accent2 3 3 2 3 3 2 3" xfId="14294"/>
    <cellStyle name="40% - Accent2 3 3 2 3 3 3" xfId="14295"/>
    <cellStyle name="40% - Accent2 3 3 2 3 3 4" xfId="14296"/>
    <cellStyle name="40% - Accent2 3 3 2 3 3 5" xfId="14297"/>
    <cellStyle name="40% - Accent2 3 3 2 3 3 6" xfId="14298"/>
    <cellStyle name="40% - Accent2 3 3 2 3 4" xfId="14299"/>
    <cellStyle name="40% - Accent2 3 3 2 3 4 2" xfId="14300"/>
    <cellStyle name="40% - Accent2 3 3 2 3 4 2 2" xfId="14301"/>
    <cellStyle name="40% - Accent2 3 3 2 3 4 2 3" xfId="14302"/>
    <cellStyle name="40% - Accent2 3 3 2 3 4 3" xfId="14303"/>
    <cellStyle name="40% - Accent2 3 3 2 3 4 4" xfId="14304"/>
    <cellStyle name="40% - Accent2 3 3 2 3 4 5" xfId="14305"/>
    <cellStyle name="40% - Accent2 3 3 2 3 4 6" xfId="14306"/>
    <cellStyle name="40% - Accent2 3 3 2 3 5" xfId="14307"/>
    <cellStyle name="40% - Accent2 3 3 2 3 5 2" xfId="14308"/>
    <cellStyle name="40% - Accent2 3 3 2 3 5 3" xfId="14309"/>
    <cellStyle name="40% - Accent2 3 3 2 3 6" xfId="14310"/>
    <cellStyle name="40% - Accent2 3 3 2 3 7" xfId="14311"/>
    <cellStyle name="40% - Accent2 3 3 2 3 8" xfId="14312"/>
    <cellStyle name="40% - Accent2 3 3 2 3 9" xfId="14313"/>
    <cellStyle name="40% - Accent2 3 3 2 4" xfId="14314"/>
    <cellStyle name="40% - Accent2 3 3 2 4 2" xfId="14315"/>
    <cellStyle name="40% - Accent2 3 3 2 4 2 2" xfId="14316"/>
    <cellStyle name="40% - Accent2 3 3 2 4 2 2 2" xfId="14317"/>
    <cellStyle name="40% - Accent2 3 3 2 4 2 2 3" xfId="14318"/>
    <cellStyle name="40% - Accent2 3 3 2 4 2 3" xfId="14319"/>
    <cellStyle name="40% - Accent2 3 3 2 4 2 4" xfId="14320"/>
    <cellStyle name="40% - Accent2 3 3 2 4 2 5" xfId="14321"/>
    <cellStyle name="40% - Accent2 3 3 2 4 2 6" xfId="14322"/>
    <cellStyle name="40% - Accent2 3 3 2 4 3" xfId="14323"/>
    <cellStyle name="40% - Accent2 3 3 2 4 3 2" xfId="14324"/>
    <cellStyle name="40% - Accent2 3 3 2 4 3 3" xfId="14325"/>
    <cellStyle name="40% - Accent2 3 3 2 4 4" xfId="14326"/>
    <cellStyle name="40% - Accent2 3 3 2 4 5" xfId="14327"/>
    <cellStyle name="40% - Accent2 3 3 2 4 6" xfId="14328"/>
    <cellStyle name="40% - Accent2 3 3 2 4 7" xfId="14329"/>
    <cellStyle name="40% - Accent2 3 3 2 5" xfId="14330"/>
    <cellStyle name="40% - Accent2 3 3 2 5 2" xfId="14331"/>
    <cellStyle name="40% - Accent2 3 3 2 5 2 2" xfId="14332"/>
    <cellStyle name="40% - Accent2 3 3 2 5 2 3" xfId="14333"/>
    <cellStyle name="40% - Accent2 3 3 2 5 3" xfId="14334"/>
    <cellStyle name="40% - Accent2 3 3 2 5 4" xfId="14335"/>
    <cellStyle name="40% - Accent2 3 3 2 5 5" xfId="14336"/>
    <cellStyle name="40% - Accent2 3 3 2 5 6" xfId="14337"/>
    <cellStyle name="40% - Accent2 3 3 2 6" xfId="14338"/>
    <cellStyle name="40% - Accent2 3 3 2 6 2" xfId="14339"/>
    <cellStyle name="40% - Accent2 3 3 2 6 2 2" xfId="14340"/>
    <cellStyle name="40% - Accent2 3 3 2 6 2 3" xfId="14341"/>
    <cellStyle name="40% - Accent2 3 3 2 6 3" xfId="14342"/>
    <cellStyle name="40% - Accent2 3 3 2 6 4" xfId="14343"/>
    <cellStyle name="40% - Accent2 3 3 2 6 5" xfId="14344"/>
    <cellStyle name="40% - Accent2 3 3 2 6 6" xfId="14345"/>
    <cellStyle name="40% - Accent2 3 3 2 7" xfId="14346"/>
    <cellStyle name="40% - Accent2 3 3 2 7 2" xfId="14347"/>
    <cellStyle name="40% - Accent2 3 3 2 7 2 2" xfId="14348"/>
    <cellStyle name="40% - Accent2 3 3 2 7 2 3" xfId="14349"/>
    <cellStyle name="40% - Accent2 3 3 2 7 3" xfId="14350"/>
    <cellStyle name="40% - Accent2 3 3 2 7 4" xfId="14351"/>
    <cellStyle name="40% - Accent2 3 3 2 7 5" xfId="14352"/>
    <cellStyle name="40% - Accent2 3 3 2 7 6" xfId="14353"/>
    <cellStyle name="40% - Accent2 3 3 2 8" xfId="14354"/>
    <cellStyle name="40% - Accent2 3 3 2 8 2" xfId="14355"/>
    <cellStyle name="40% - Accent2 3 3 2 8 2 2" xfId="14356"/>
    <cellStyle name="40% - Accent2 3 3 2 8 2 3" xfId="14357"/>
    <cellStyle name="40% - Accent2 3 3 2 8 3" xfId="14358"/>
    <cellStyle name="40% - Accent2 3 3 2 8 4" xfId="14359"/>
    <cellStyle name="40% - Accent2 3 3 2 8 5" xfId="14360"/>
    <cellStyle name="40% - Accent2 3 3 2 8 6" xfId="14361"/>
    <cellStyle name="40% - Accent2 3 3 2 9" xfId="14362"/>
    <cellStyle name="40% - Accent2 3 3 2 9 2" xfId="14363"/>
    <cellStyle name="40% - Accent2 3 3 2 9 3" xfId="14364"/>
    <cellStyle name="40% - Accent2 3 3 3" xfId="14365"/>
    <cellStyle name="40% - Accent2 3 3 3 10" xfId="14366"/>
    <cellStyle name="40% - Accent2 3 3 3 2" xfId="14367"/>
    <cellStyle name="40% - Accent2 3 3 3 2 2" xfId="14368"/>
    <cellStyle name="40% - Accent2 3 3 3 2 2 2" xfId="14369"/>
    <cellStyle name="40% - Accent2 3 3 3 2 2 2 2" xfId="14370"/>
    <cellStyle name="40% - Accent2 3 3 3 2 2 2 3" xfId="14371"/>
    <cellStyle name="40% - Accent2 3 3 3 2 2 3" xfId="14372"/>
    <cellStyle name="40% - Accent2 3 3 3 2 2 4" xfId="14373"/>
    <cellStyle name="40% - Accent2 3 3 3 2 2 5" xfId="14374"/>
    <cellStyle name="40% - Accent2 3 3 3 2 2 6" xfId="14375"/>
    <cellStyle name="40% - Accent2 3 3 3 2 3" xfId="14376"/>
    <cellStyle name="40% - Accent2 3 3 3 2 3 2" xfId="14377"/>
    <cellStyle name="40% - Accent2 3 3 3 2 3 2 2" xfId="14378"/>
    <cellStyle name="40% - Accent2 3 3 3 2 3 2 3" xfId="14379"/>
    <cellStyle name="40% - Accent2 3 3 3 2 3 3" xfId="14380"/>
    <cellStyle name="40% - Accent2 3 3 3 2 3 4" xfId="14381"/>
    <cellStyle name="40% - Accent2 3 3 3 2 3 5" xfId="14382"/>
    <cellStyle name="40% - Accent2 3 3 3 2 3 6" xfId="14383"/>
    <cellStyle name="40% - Accent2 3 3 3 2 4" xfId="14384"/>
    <cellStyle name="40% - Accent2 3 3 3 2 4 2" xfId="14385"/>
    <cellStyle name="40% - Accent2 3 3 3 2 4 3" xfId="14386"/>
    <cellStyle name="40% - Accent2 3 3 3 2 5" xfId="14387"/>
    <cellStyle name="40% - Accent2 3 3 3 2 6" xfId="14388"/>
    <cellStyle name="40% - Accent2 3 3 3 2 7" xfId="14389"/>
    <cellStyle name="40% - Accent2 3 3 3 2 8" xfId="14390"/>
    <cellStyle name="40% - Accent2 3 3 3 3" xfId="14391"/>
    <cellStyle name="40% - Accent2 3 3 3 3 2" xfId="14392"/>
    <cellStyle name="40% - Accent2 3 3 3 3 2 2" xfId="14393"/>
    <cellStyle name="40% - Accent2 3 3 3 3 2 2 2" xfId="14394"/>
    <cellStyle name="40% - Accent2 3 3 3 3 2 2 3" xfId="14395"/>
    <cellStyle name="40% - Accent2 3 3 3 3 2 3" xfId="14396"/>
    <cellStyle name="40% - Accent2 3 3 3 3 2 4" xfId="14397"/>
    <cellStyle name="40% - Accent2 3 3 3 3 2 5" xfId="14398"/>
    <cellStyle name="40% - Accent2 3 3 3 3 2 6" xfId="14399"/>
    <cellStyle name="40% - Accent2 3 3 3 3 3" xfId="14400"/>
    <cellStyle name="40% - Accent2 3 3 3 3 3 2" xfId="14401"/>
    <cellStyle name="40% - Accent2 3 3 3 3 3 3" xfId="14402"/>
    <cellStyle name="40% - Accent2 3 3 3 3 4" xfId="14403"/>
    <cellStyle name="40% - Accent2 3 3 3 3 5" xfId="14404"/>
    <cellStyle name="40% - Accent2 3 3 3 3 6" xfId="14405"/>
    <cellStyle name="40% - Accent2 3 3 3 3 7" xfId="14406"/>
    <cellStyle name="40% - Accent2 3 3 3 4" xfId="14407"/>
    <cellStyle name="40% - Accent2 3 3 3 4 2" xfId="14408"/>
    <cellStyle name="40% - Accent2 3 3 3 4 2 2" xfId="14409"/>
    <cellStyle name="40% - Accent2 3 3 3 4 2 3" xfId="14410"/>
    <cellStyle name="40% - Accent2 3 3 3 4 3" xfId="14411"/>
    <cellStyle name="40% - Accent2 3 3 3 4 4" xfId="14412"/>
    <cellStyle name="40% - Accent2 3 3 3 4 5" xfId="14413"/>
    <cellStyle name="40% - Accent2 3 3 3 4 6" xfId="14414"/>
    <cellStyle name="40% - Accent2 3 3 3 5" xfId="14415"/>
    <cellStyle name="40% - Accent2 3 3 3 5 2" xfId="14416"/>
    <cellStyle name="40% - Accent2 3 3 3 5 2 2" xfId="14417"/>
    <cellStyle name="40% - Accent2 3 3 3 5 2 3" xfId="14418"/>
    <cellStyle name="40% - Accent2 3 3 3 5 3" xfId="14419"/>
    <cellStyle name="40% - Accent2 3 3 3 5 4" xfId="14420"/>
    <cellStyle name="40% - Accent2 3 3 3 5 5" xfId="14421"/>
    <cellStyle name="40% - Accent2 3 3 3 5 6" xfId="14422"/>
    <cellStyle name="40% - Accent2 3 3 3 6" xfId="14423"/>
    <cellStyle name="40% - Accent2 3 3 3 6 2" xfId="14424"/>
    <cellStyle name="40% - Accent2 3 3 3 6 3" xfId="14425"/>
    <cellStyle name="40% - Accent2 3 3 3 7" xfId="14426"/>
    <cellStyle name="40% - Accent2 3 3 3 8" xfId="14427"/>
    <cellStyle name="40% - Accent2 3 3 3 9" xfId="14428"/>
    <cellStyle name="40% - Accent2 3 3 4" xfId="14429"/>
    <cellStyle name="40% - Accent2 3 3 4 2" xfId="14430"/>
    <cellStyle name="40% - Accent2 3 3 4 2 2" xfId="14431"/>
    <cellStyle name="40% - Accent2 3 3 4 2 2 2" xfId="14432"/>
    <cellStyle name="40% - Accent2 3 3 4 2 2 2 2" xfId="14433"/>
    <cellStyle name="40% - Accent2 3 3 4 2 2 2 3" xfId="14434"/>
    <cellStyle name="40% - Accent2 3 3 4 2 2 3" xfId="14435"/>
    <cellStyle name="40% - Accent2 3 3 4 2 2 4" xfId="14436"/>
    <cellStyle name="40% - Accent2 3 3 4 2 2 5" xfId="14437"/>
    <cellStyle name="40% - Accent2 3 3 4 2 2 6" xfId="14438"/>
    <cellStyle name="40% - Accent2 3 3 4 2 3" xfId="14439"/>
    <cellStyle name="40% - Accent2 3 3 4 2 3 2" xfId="14440"/>
    <cellStyle name="40% - Accent2 3 3 4 2 3 3" xfId="14441"/>
    <cellStyle name="40% - Accent2 3 3 4 2 4" xfId="14442"/>
    <cellStyle name="40% - Accent2 3 3 4 2 5" xfId="14443"/>
    <cellStyle name="40% - Accent2 3 3 4 2 6" xfId="14444"/>
    <cellStyle name="40% - Accent2 3 3 4 2 7" xfId="14445"/>
    <cellStyle name="40% - Accent2 3 3 4 3" xfId="14446"/>
    <cellStyle name="40% - Accent2 3 3 4 3 2" xfId="14447"/>
    <cellStyle name="40% - Accent2 3 3 4 3 2 2" xfId="14448"/>
    <cellStyle name="40% - Accent2 3 3 4 3 2 3" xfId="14449"/>
    <cellStyle name="40% - Accent2 3 3 4 3 3" xfId="14450"/>
    <cellStyle name="40% - Accent2 3 3 4 3 4" xfId="14451"/>
    <cellStyle name="40% - Accent2 3 3 4 3 5" xfId="14452"/>
    <cellStyle name="40% - Accent2 3 3 4 3 6" xfId="14453"/>
    <cellStyle name="40% - Accent2 3 3 4 4" xfId="14454"/>
    <cellStyle name="40% - Accent2 3 3 4 4 2" xfId="14455"/>
    <cellStyle name="40% - Accent2 3 3 4 4 2 2" xfId="14456"/>
    <cellStyle name="40% - Accent2 3 3 4 4 2 3" xfId="14457"/>
    <cellStyle name="40% - Accent2 3 3 4 4 3" xfId="14458"/>
    <cellStyle name="40% - Accent2 3 3 4 4 4" xfId="14459"/>
    <cellStyle name="40% - Accent2 3 3 4 4 5" xfId="14460"/>
    <cellStyle name="40% - Accent2 3 3 4 4 6" xfId="14461"/>
    <cellStyle name="40% - Accent2 3 3 4 5" xfId="14462"/>
    <cellStyle name="40% - Accent2 3 3 4 5 2" xfId="14463"/>
    <cellStyle name="40% - Accent2 3 3 4 5 3" xfId="14464"/>
    <cellStyle name="40% - Accent2 3 3 4 6" xfId="14465"/>
    <cellStyle name="40% - Accent2 3 3 4 7" xfId="14466"/>
    <cellStyle name="40% - Accent2 3 3 4 8" xfId="14467"/>
    <cellStyle name="40% - Accent2 3 3 4 9" xfId="14468"/>
    <cellStyle name="40% - Accent2 3 3 5" xfId="14469"/>
    <cellStyle name="40% - Accent2 3 3 5 2" xfId="14470"/>
    <cellStyle name="40% - Accent2 3 3 5 2 2" xfId="14471"/>
    <cellStyle name="40% - Accent2 3 3 5 2 2 2" xfId="14472"/>
    <cellStyle name="40% - Accent2 3 3 5 2 2 3" xfId="14473"/>
    <cellStyle name="40% - Accent2 3 3 5 2 3" xfId="14474"/>
    <cellStyle name="40% - Accent2 3 3 5 2 4" xfId="14475"/>
    <cellStyle name="40% - Accent2 3 3 5 2 5" xfId="14476"/>
    <cellStyle name="40% - Accent2 3 3 5 2 6" xfId="14477"/>
    <cellStyle name="40% - Accent2 3 3 5 3" xfId="14478"/>
    <cellStyle name="40% - Accent2 3 3 5 3 2" xfId="14479"/>
    <cellStyle name="40% - Accent2 3 3 5 3 3" xfId="14480"/>
    <cellStyle name="40% - Accent2 3 3 5 4" xfId="14481"/>
    <cellStyle name="40% - Accent2 3 3 5 5" xfId="14482"/>
    <cellStyle name="40% - Accent2 3 3 5 6" xfId="14483"/>
    <cellStyle name="40% - Accent2 3 3 5 7" xfId="14484"/>
    <cellStyle name="40% - Accent2 3 3 6" xfId="14485"/>
    <cellStyle name="40% - Accent2 3 3 6 2" xfId="14486"/>
    <cellStyle name="40% - Accent2 3 3 6 2 2" xfId="14487"/>
    <cellStyle name="40% - Accent2 3 3 6 2 3" xfId="14488"/>
    <cellStyle name="40% - Accent2 3 3 6 3" xfId="14489"/>
    <cellStyle name="40% - Accent2 3 3 6 4" xfId="14490"/>
    <cellStyle name="40% - Accent2 3 3 6 5" xfId="14491"/>
    <cellStyle name="40% - Accent2 3 3 6 6" xfId="14492"/>
    <cellStyle name="40% - Accent2 3 3 7" xfId="14493"/>
    <cellStyle name="40% - Accent2 3 3 7 2" xfId="14494"/>
    <cellStyle name="40% - Accent2 3 3 7 2 2" xfId="14495"/>
    <cellStyle name="40% - Accent2 3 3 7 2 3" xfId="14496"/>
    <cellStyle name="40% - Accent2 3 3 7 3" xfId="14497"/>
    <cellStyle name="40% - Accent2 3 3 7 4" xfId="14498"/>
    <cellStyle name="40% - Accent2 3 3 7 5" xfId="14499"/>
    <cellStyle name="40% - Accent2 3 3 7 6" xfId="14500"/>
    <cellStyle name="40% - Accent2 3 3 8" xfId="14501"/>
    <cellStyle name="40% - Accent2 3 3 8 2" xfId="14502"/>
    <cellStyle name="40% - Accent2 3 3 8 2 2" xfId="14503"/>
    <cellStyle name="40% - Accent2 3 3 8 2 3" xfId="14504"/>
    <cellStyle name="40% - Accent2 3 3 8 3" xfId="14505"/>
    <cellStyle name="40% - Accent2 3 3 8 4" xfId="14506"/>
    <cellStyle name="40% - Accent2 3 3 8 5" xfId="14507"/>
    <cellStyle name="40% - Accent2 3 3 8 6" xfId="14508"/>
    <cellStyle name="40% - Accent2 3 3 9" xfId="14509"/>
    <cellStyle name="40% - Accent2 3 3 9 2" xfId="14510"/>
    <cellStyle name="40% - Accent2 3 3 9 2 2" xfId="14511"/>
    <cellStyle name="40% - Accent2 3 3 9 2 3" xfId="14512"/>
    <cellStyle name="40% - Accent2 3 3 9 3" xfId="14513"/>
    <cellStyle name="40% - Accent2 3 3 9 4" xfId="14514"/>
    <cellStyle name="40% - Accent2 3 3 9 5" xfId="14515"/>
    <cellStyle name="40% - Accent2 3 3 9 6" xfId="14516"/>
    <cellStyle name="40% - Accent2 3 4" xfId="14517"/>
    <cellStyle name="40% - Accent2 3 4 10" xfId="14518"/>
    <cellStyle name="40% - Accent2 3 4 11" xfId="14519"/>
    <cellStyle name="40% - Accent2 3 4 12" xfId="14520"/>
    <cellStyle name="40% - Accent2 3 4 13" xfId="14521"/>
    <cellStyle name="40% - Accent2 3 4 2" xfId="14522"/>
    <cellStyle name="40% - Accent2 3 4 2 10" xfId="14523"/>
    <cellStyle name="40% - Accent2 3 4 2 2" xfId="14524"/>
    <cellStyle name="40% - Accent2 3 4 2 2 2" xfId="14525"/>
    <cellStyle name="40% - Accent2 3 4 2 2 2 2" xfId="14526"/>
    <cellStyle name="40% - Accent2 3 4 2 2 2 2 2" xfId="14527"/>
    <cellStyle name="40% - Accent2 3 4 2 2 2 2 3" xfId="14528"/>
    <cellStyle name="40% - Accent2 3 4 2 2 2 3" xfId="14529"/>
    <cellStyle name="40% - Accent2 3 4 2 2 2 4" xfId="14530"/>
    <cellStyle name="40% - Accent2 3 4 2 2 2 5" xfId="14531"/>
    <cellStyle name="40% - Accent2 3 4 2 2 2 6" xfId="14532"/>
    <cellStyle name="40% - Accent2 3 4 2 2 3" xfId="14533"/>
    <cellStyle name="40% - Accent2 3 4 2 2 3 2" xfId="14534"/>
    <cellStyle name="40% - Accent2 3 4 2 2 3 2 2" xfId="14535"/>
    <cellStyle name="40% - Accent2 3 4 2 2 3 2 3" xfId="14536"/>
    <cellStyle name="40% - Accent2 3 4 2 2 3 3" xfId="14537"/>
    <cellStyle name="40% - Accent2 3 4 2 2 3 4" xfId="14538"/>
    <cellStyle name="40% - Accent2 3 4 2 2 3 5" xfId="14539"/>
    <cellStyle name="40% - Accent2 3 4 2 2 3 6" xfId="14540"/>
    <cellStyle name="40% - Accent2 3 4 2 2 4" xfId="14541"/>
    <cellStyle name="40% - Accent2 3 4 2 2 4 2" xfId="14542"/>
    <cellStyle name="40% - Accent2 3 4 2 2 4 3" xfId="14543"/>
    <cellStyle name="40% - Accent2 3 4 2 2 5" xfId="14544"/>
    <cellStyle name="40% - Accent2 3 4 2 2 6" xfId="14545"/>
    <cellStyle name="40% - Accent2 3 4 2 2 7" xfId="14546"/>
    <cellStyle name="40% - Accent2 3 4 2 2 8" xfId="14547"/>
    <cellStyle name="40% - Accent2 3 4 2 3" xfId="14548"/>
    <cellStyle name="40% - Accent2 3 4 2 3 2" xfId="14549"/>
    <cellStyle name="40% - Accent2 3 4 2 3 2 2" xfId="14550"/>
    <cellStyle name="40% - Accent2 3 4 2 3 2 2 2" xfId="14551"/>
    <cellStyle name="40% - Accent2 3 4 2 3 2 2 3" xfId="14552"/>
    <cellStyle name="40% - Accent2 3 4 2 3 2 3" xfId="14553"/>
    <cellStyle name="40% - Accent2 3 4 2 3 2 4" xfId="14554"/>
    <cellStyle name="40% - Accent2 3 4 2 3 2 5" xfId="14555"/>
    <cellStyle name="40% - Accent2 3 4 2 3 2 6" xfId="14556"/>
    <cellStyle name="40% - Accent2 3 4 2 3 3" xfId="14557"/>
    <cellStyle name="40% - Accent2 3 4 2 3 3 2" xfId="14558"/>
    <cellStyle name="40% - Accent2 3 4 2 3 3 3" xfId="14559"/>
    <cellStyle name="40% - Accent2 3 4 2 3 4" xfId="14560"/>
    <cellStyle name="40% - Accent2 3 4 2 3 5" xfId="14561"/>
    <cellStyle name="40% - Accent2 3 4 2 3 6" xfId="14562"/>
    <cellStyle name="40% - Accent2 3 4 2 3 7" xfId="14563"/>
    <cellStyle name="40% - Accent2 3 4 2 4" xfId="14564"/>
    <cellStyle name="40% - Accent2 3 4 2 4 2" xfId="14565"/>
    <cellStyle name="40% - Accent2 3 4 2 4 2 2" xfId="14566"/>
    <cellStyle name="40% - Accent2 3 4 2 4 2 3" xfId="14567"/>
    <cellStyle name="40% - Accent2 3 4 2 4 3" xfId="14568"/>
    <cellStyle name="40% - Accent2 3 4 2 4 4" xfId="14569"/>
    <cellStyle name="40% - Accent2 3 4 2 4 5" xfId="14570"/>
    <cellStyle name="40% - Accent2 3 4 2 4 6" xfId="14571"/>
    <cellStyle name="40% - Accent2 3 4 2 5" xfId="14572"/>
    <cellStyle name="40% - Accent2 3 4 2 5 2" xfId="14573"/>
    <cellStyle name="40% - Accent2 3 4 2 5 2 2" xfId="14574"/>
    <cellStyle name="40% - Accent2 3 4 2 5 2 3" xfId="14575"/>
    <cellStyle name="40% - Accent2 3 4 2 5 3" xfId="14576"/>
    <cellStyle name="40% - Accent2 3 4 2 5 4" xfId="14577"/>
    <cellStyle name="40% - Accent2 3 4 2 5 5" xfId="14578"/>
    <cellStyle name="40% - Accent2 3 4 2 5 6" xfId="14579"/>
    <cellStyle name="40% - Accent2 3 4 2 6" xfId="14580"/>
    <cellStyle name="40% - Accent2 3 4 2 6 2" xfId="14581"/>
    <cellStyle name="40% - Accent2 3 4 2 6 3" xfId="14582"/>
    <cellStyle name="40% - Accent2 3 4 2 7" xfId="14583"/>
    <cellStyle name="40% - Accent2 3 4 2 8" xfId="14584"/>
    <cellStyle name="40% - Accent2 3 4 2 9" xfId="14585"/>
    <cellStyle name="40% - Accent2 3 4 3" xfId="14586"/>
    <cellStyle name="40% - Accent2 3 4 3 2" xfId="14587"/>
    <cellStyle name="40% - Accent2 3 4 3 2 2" xfId="14588"/>
    <cellStyle name="40% - Accent2 3 4 3 2 2 2" xfId="14589"/>
    <cellStyle name="40% - Accent2 3 4 3 2 2 2 2" xfId="14590"/>
    <cellStyle name="40% - Accent2 3 4 3 2 2 2 3" xfId="14591"/>
    <cellStyle name="40% - Accent2 3 4 3 2 2 3" xfId="14592"/>
    <cellStyle name="40% - Accent2 3 4 3 2 2 4" xfId="14593"/>
    <cellStyle name="40% - Accent2 3 4 3 2 2 5" xfId="14594"/>
    <cellStyle name="40% - Accent2 3 4 3 2 2 6" xfId="14595"/>
    <cellStyle name="40% - Accent2 3 4 3 2 3" xfId="14596"/>
    <cellStyle name="40% - Accent2 3 4 3 2 3 2" xfId="14597"/>
    <cellStyle name="40% - Accent2 3 4 3 2 3 3" xfId="14598"/>
    <cellStyle name="40% - Accent2 3 4 3 2 4" xfId="14599"/>
    <cellStyle name="40% - Accent2 3 4 3 2 5" xfId="14600"/>
    <cellStyle name="40% - Accent2 3 4 3 2 6" xfId="14601"/>
    <cellStyle name="40% - Accent2 3 4 3 2 7" xfId="14602"/>
    <cellStyle name="40% - Accent2 3 4 3 3" xfId="14603"/>
    <cellStyle name="40% - Accent2 3 4 3 3 2" xfId="14604"/>
    <cellStyle name="40% - Accent2 3 4 3 3 2 2" xfId="14605"/>
    <cellStyle name="40% - Accent2 3 4 3 3 2 3" xfId="14606"/>
    <cellStyle name="40% - Accent2 3 4 3 3 3" xfId="14607"/>
    <cellStyle name="40% - Accent2 3 4 3 3 4" xfId="14608"/>
    <cellStyle name="40% - Accent2 3 4 3 3 5" xfId="14609"/>
    <cellStyle name="40% - Accent2 3 4 3 3 6" xfId="14610"/>
    <cellStyle name="40% - Accent2 3 4 3 4" xfId="14611"/>
    <cellStyle name="40% - Accent2 3 4 3 4 2" xfId="14612"/>
    <cellStyle name="40% - Accent2 3 4 3 4 2 2" xfId="14613"/>
    <cellStyle name="40% - Accent2 3 4 3 4 2 3" xfId="14614"/>
    <cellStyle name="40% - Accent2 3 4 3 4 3" xfId="14615"/>
    <cellStyle name="40% - Accent2 3 4 3 4 4" xfId="14616"/>
    <cellStyle name="40% - Accent2 3 4 3 4 5" xfId="14617"/>
    <cellStyle name="40% - Accent2 3 4 3 4 6" xfId="14618"/>
    <cellStyle name="40% - Accent2 3 4 3 5" xfId="14619"/>
    <cellStyle name="40% - Accent2 3 4 3 5 2" xfId="14620"/>
    <cellStyle name="40% - Accent2 3 4 3 5 3" xfId="14621"/>
    <cellStyle name="40% - Accent2 3 4 3 6" xfId="14622"/>
    <cellStyle name="40% - Accent2 3 4 3 7" xfId="14623"/>
    <cellStyle name="40% - Accent2 3 4 3 8" xfId="14624"/>
    <cellStyle name="40% - Accent2 3 4 3 9" xfId="14625"/>
    <cellStyle name="40% - Accent2 3 4 4" xfId="14626"/>
    <cellStyle name="40% - Accent2 3 4 4 2" xfId="14627"/>
    <cellStyle name="40% - Accent2 3 4 4 2 2" xfId="14628"/>
    <cellStyle name="40% - Accent2 3 4 4 2 2 2" xfId="14629"/>
    <cellStyle name="40% - Accent2 3 4 4 2 2 3" xfId="14630"/>
    <cellStyle name="40% - Accent2 3 4 4 2 3" xfId="14631"/>
    <cellStyle name="40% - Accent2 3 4 4 2 4" xfId="14632"/>
    <cellStyle name="40% - Accent2 3 4 4 2 5" xfId="14633"/>
    <cellStyle name="40% - Accent2 3 4 4 2 6" xfId="14634"/>
    <cellStyle name="40% - Accent2 3 4 4 3" xfId="14635"/>
    <cellStyle name="40% - Accent2 3 4 4 3 2" xfId="14636"/>
    <cellStyle name="40% - Accent2 3 4 4 3 3" xfId="14637"/>
    <cellStyle name="40% - Accent2 3 4 4 4" xfId="14638"/>
    <cellStyle name="40% - Accent2 3 4 4 5" xfId="14639"/>
    <cellStyle name="40% - Accent2 3 4 4 6" xfId="14640"/>
    <cellStyle name="40% - Accent2 3 4 4 7" xfId="14641"/>
    <cellStyle name="40% - Accent2 3 4 5" xfId="14642"/>
    <cellStyle name="40% - Accent2 3 4 5 2" xfId="14643"/>
    <cellStyle name="40% - Accent2 3 4 5 2 2" xfId="14644"/>
    <cellStyle name="40% - Accent2 3 4 5 2 3" xfId="14645"/>
    <cellStyle name="40% - Accent2 3 4 5 3" xfId="14646"/>
    <cellStyle name="40% - Accent2 3 4 5 4" xfId="14647"/>
    <cellStyle name="40% - Accent2 3 4 5 5" xfId="14648"/>
    <cellStyle name="40% - Accent2 3 4 5 6" xfId="14649"/>
    <cellStyle name="40% - Accent2 3 4 6" xfId="14650"/>
    <cellStyle name="40% - Accent2 3 4 6 2" xfId="14651"/>
    <cellStyle name="40% - Accent2 3 4 6 2 2" xfId="14652"/>
    <cellStyle name="40% - Accent2 3 4 6 2 3" xfId="14653"/>
    <cellStyle name="40% - Accent2 3 4 6 3" xfId="14654"/>
    <cellStyle name="40% - Accent2 3 4 6 4" xfId="14655"/>
    <cellStyle name="40% - Accent2 3 4 6 5" xfId="14656"/>
    <cellStyle name="40% - Accent2 3 4 6 6" xfId="14657"/>
    <cellStyle name="40% - Accent2 3 4 7" xfId="14658"/>
    <cellStyle name="40% - Accent2 3 4 7 2" xfId="14659"/>
    <cellStyle name="40% - Accent2 3 4 7 2 2" xfId="14660"/>
    <cellStyle name="40% - Accent2 3 4 7 2 3" xfId="14661"/>
    <cellStyle name="40% - Accent2 3 4 7 3" xfId="14662"/>
    <cellStyle name="40% - Accent2 3 4 7 4" xfId="14663"/>
    <cellStyle name="40% - Accent2 3 4 7 5" xfId="14664"/>
    <cellStyle name="40% - Accent2 3 4 7 6" xfId="14665"/>
    <cellStyle name="40% - Accent2 3 4 8" xfId="14666"/>
    <cellStyle name="40% - Accent2 3 4 8 2" xfId="14667"/>
    <cellStyle name="40% - Accent2 3 4 8 2 2" xfId="14668"/>
    <cellStyle name="40% - Accent2 3 4 8 2 3" xfId="14669"/>
    <cellStyle name="40% - Accent2 3 4 8 3" xfId="14670"/>
    <cellStyle name="40% - Accent2 3 4 8 4" xfId="14671"/>
    <cellStyle name="40% - Accent2 3 4 8 5" xfId="14672"/>
    <cellStyle name="40% - Accent2 3 4 8 6" xfId="14673"/>
    <cellStyle name="40% - Accent2 3 4 9" xfId="14674"/>
    <cellStyle name="40% - Accent2 3 4 9 2" xfId="14675"/>
    <cellStyle name="40% - Accent2 3 4 9 3" xfId="14676"/>
    <cellStyle name="40% - Accent2 3 5" xfId="14677"/>
    <cellStyle name="40% - Accent2 3 5 10" xfId="14678"/>
    <cellStyle name="40% - Accent2 3 5 2" xfId="14679"/>
    <cellStyle name="40% - Accent2 3 5 2 2" xfId="14680"/>
    <cellStyle name="40% - Accent2 3 5 2 2 2" xfId="14681"/>
    <cellStyle name="40% - Accent2 3 5 2 2 2 2" xfId="14682"/>
    <cellStyle name="40% - Accent2 3 5 2 2 2 3" xfId="14683"/>
    <cellStyle name="40% - Accent2 3 5 2 2 3" xfId="14684"/>
    <cellStyle name="40% - Accent2 3 5 2 2 4" xfId="14685"/>
    <cellStyle name="40% - Accent2 3 5 2 2 5" xfId="14686"/>
    <cellStyle name="40% - Accent2 3 5 2 2 6" xfId="14687"/>
    <cellStyle name="40% - Accent2 3 5 2 3" xfId="14688"/>
    <cellStyle name="40% - Accent2 3 5 2 3 2" xfId="14689"/>
    <cellStyle name="40% - Accent2 3 5 2 3 2 2" xfId="14690"/>
    <cellStyle name="40% - Accent2 3 5 2 3 2 3" xfId="14691"/>
    <cellStyle name="40% - Accent2 3 5 2 3 3" xfId="14692"/>
    <cellStyle name="40% - Accent2 3 5 2 3 4" xfId="14693"/>
    <cellStyle name="40% - Accent2 3 5 2 3 5" xfId="14694"/>
    <cellStyle name="40% - Accent2 3 5 2 3 6" xfId="14695"/>
    <cellStyle name="40% - Accent2 3 5 2 4" xfId="14696"/>
    <cellStyle name="40% - Accent2 3 5 2 4 2" xfId="14697"/>
    <cellStyle name="40% - Accent2 3 5 2 4 3" xfId="14698"/>
    <cellStyle name="40% - Accent2 3 5 2 5" xfId="14699"/>
    <cellStyle name="40% - Accent2 3 5 2 6" xfId="14700"/>
    <cellStyle name="40% - Accent2 3 5 2 7" xfId="14701"/>
    <cellStyle name="40% - Accent2 3 5 2 8" xfId="14702"/>
    <cellStyle name="40% - Accent2 3 5 3" xfId="14703"/>
    <cellStyle name="40% - Accent2 3 5 3 2" xfId="14704"/>
    <cellStyle name="40% - Accent2 3 5 3 2 2" xfId="14705"/>
    <cellStyle name="40% - Accent2 3 5 3 2 2 2" xfId="14706"/>
    <cellStyle name="40% - Accent2 3 5 3 2 2 3" xfId="14707"/>
    <cellStyle name="40% - Accent2 3 5 3 2 3" xfId="14708"/>
    <cellStyle name="40% - Accent2 3 5 3 2 4" xfId="14709"/>
    <cellStyle name="40% - Accent2 3 5 3 2 5" xfId="14710"/>
    <cellStyle name="40% - Accent2 3 5 3 2 6" xfId="14711"/>
    <cellStyle name="40% - Accent2 3 5 3 3" xfId="14712"/>
    <cellStyle name="40% - Accent2 3 5 3 3 2" xfId="14713"/>
    <cellStyle name="40% - Accent2 3 5 3 3 3" xfId="14714"/>
    <cellStyle name="40% - Accent2 3 5 3 4" xfId="14715"/>
    <cellStyle name="40% - Accent2 3 5 3 5" xfId="14716"/>
    <cellStyle name="40% - Accent2 3 5 3 6" xfId="14717"/>
    <cellStyle name="40% - Accent2 3 5 3 7" xfId="14718"/>
    <cellStyle name="40% - Accent2 3 5 4" xfId="14719"/>
    <cellStyle name="40% - Accent2 3 5 4 2" xfId="14720"/>
    <cellStyle name="40% - Accent2 3 5 4 2 2" xfId="14721"/>
    <cellStyle name="40% - Accent2 3 5 4 2 3" xfId="14722"/>
    <cellStyle name="40% - Accent2 3 5 4 3" xfId="14723"/>
    <cellStyle name="40% - Accent2 3 5 4 4" xfId="14724"/>
    <cellStyle name="40% - Accent2 3 5 4 5" xfId="14725"/>
    <cellStyle name="40% - Accent2 3 5 4 6" xfId="14726"/>
    <cellStyle name="40% - Accent2 3 5 5" xfId="14727"/>
    <cellStyle name="40% - Accent2 3 5 5 2" xfId="14728"/>
    <cellStyle name="40% - Accent2 3 5 5 2 2" xfId="14729"/>
    <cellStyle name="40% - Accent2 3 5 5 2 3" xfId="14730"/>
    <cellStyle name="40% - Accent2 3 5 5 3" xfId="14731"/>
    <cellStyle name="40% - Accent2 3 5 5 4" xfId="14732"/>
    <cellStyle name="40% - Accent2 3 5 5 5" xfId="14733"/>
    <cellStyle name="40% - Accent2 3 5 5 6" xfId="14734"/>
    <cellStyle name="40% - Accent2 3 5 6" xfId="14735"/>
    <cellStyle name="40% - Accent2 3 5 6 2" xfId="14736"/>
    <cellStyle name="40% - Accent2 3 5 6 3" xfId="14737"/>
    <cellStyle name="40% - Accent2 3 5 7" xfId="14738"/>
    <cellStyle name="40% - Accent2 3 5 8" xfId="14739"/>
    <cellStyle name="40% - Accent2 3 5 9" xfId="14740"/>
    <cellStyle name="40% - Accent2 3 6" xfId="14741"/>
    <cellStyle name="40% - Accent2 3 6 2" xfId="14742"/>
    <cellStyle name="40% - Accent2 3 6 2 2" xfId="14743"/>
    <cellStyle name="40% - Accent2 3 6 2 2 2" xfId="14744"/>
    <cellStyle name="40% - Accent2 3 6 2 2 2 2" xfId="14745"/>
    <cellStyle name="40% - Accent2 3 6 2 2 2 3" xfId="14746"/>
    <cellStyle name="40% - Accent2 3 6 2 2 3" xfId="14747"/>
    <cellStyle name="40% - Accent2 3 6 2 2 4" xfId="14748"/>
    <cellStyle name="40% - Accent2 3 6 2 2 5" xfId="14749"/>
    <cellStyle name="40% - Accent2 3 6 2 2 6" xfId="14750"/>
    <cellStyle name="40% - Accent2 3 6 2 3" xfId="14751"/>
    <cellStyle name="40% - Accent2 3 6 2 3 2" xfId="14752"/>
    <cellStyle name="40% - Accent2 3 6 2 3 3" xfId="14753"/>
    <cellStyle name="40% - Accent2 3 6 2 4" xfId="14754"/>
    <cellStyle name="40% - Accent2 3 6 2 5" xfId="14755"/>
    <cellStyle name="40% - Accent2 3 6 2 6" xfId="14756"/>
    <cellStyle name="40% - Accent2 3 6 2 7" xfId="14757"/>
    <cellStyle name="40% - Accent2 3 6 3" xfId="14758"/>
    <cellStyle name="40% - Accent2 3 6 3 2" xfId="14759"/>
    <cellStyle name="40% - Accent2 3 6 3 2 2" xfId="14760"/>
    <cellStyle name="40% - Accent2 3 6 3 2 3" xfId="14761"/>
    <cellStyle name="40% - Accent2 3 6 3 3" xfId="14762"/>
    <cellStyle name="40% - Accent2 3 6 3 4" xfId="14763"/>
    <cellStyle name="40% - Accent2 3 6 3 5" xfId="14764"/>
    <cellStyle name="40% - Accent2 3 6 3 6" xfId="14765"/>
    <cellStyle name="40% - Accent2 3 6 4" xfId="14766"/>
    <cellStyle name="40% - Accent2 3 6 4 2" xfId="14767"/>
    <cellStyle name="40% - Accent2 3 6 4 2 2" xfId="14768"/>
    <cellStyle name="40% - Accent2 3 6 4 2 3" xfId="14769"/>
    <cellStyle name="40% - Accent2 3 6 4 3" xfId="14770"/>
    <cellStyle name="40% - Accent2 3 6 4 4" xfId="14771"/>
    <cellStyle name="40% - Accent2 3 6 4 5" xfId="14772"/>
    <cellStyle name="40% - Accent2 3 6 4 6" xfId="14773"/>
    <cellStyle name="40% - Accent2 3 6 5" xfId="14774"/>
    <cellStyle name="40% - Accent2 3 6 5 2" xfId="14775"/>
    <cellStyle name="40% - Accent2 3 6 5 3" xfId="14776"/>
    <cellStyle name="40% - Accent2 3 6 6" xfId="14777"/>
    <cellStyle name="40% - Accent2 3 6 7" xfId="14778"/>
    <cellStyle name="40% - Accent2 3 6 8" xfId="14779"/>
    <cellStyle name="40% - Accent2 3 6 9" xfId="14780"/>
    <cellStyle name="40% - Accent2 3 7" xfId="14781"/>
    <cellStyle name="40% - Accent2 3 7 2" xfId="14782"/>
    <cellStyle name="40% - Accent2 3 7 2 2" xfId="14783"/>
    <cellStyle name="40% - Accent2 3 7 2 2 2" xfId="14784"/>
    <cellStyle name="40% - Accent2 3 7 2 2 3" xfId="14785"/>
    <cellStyle name="40% - Accent2 3 7 2 3" xfId="14786"/>
    <cellStyle name="40% - Accent2 3 7 2 4" xfId="14787"/>
    <cellStyle name="40% - Accent2 3 7 2 5" xfId="14788"/>
    <cellStyle name="40% - Accent2 3 7 2 6" xfId="14789"/>
    <cellStyle name="40% - Accent2 3 7 3" xfId="14790"/>
    <cellStyle name="40% - Accent2 3 7 3 2" xfId="14791"/>
    <cellStyle name="40% - Accent2 3 7 3 3" xfId="14792"/>
    <cellStyle name="40% - Accent2 3 7 4" xfId="14793"/>
    <cellStyle name="40% - Accent2 3 7 5" xfId="14794"/>
    <cellStyle name="40% - Accent2 3 7 6" xfId="14795"/>
    <cellStyle name="40% - Accent2 3 7 7" xfId="14796"/>
    <cellStyle name="40% - Accent2 3 8" xfId="14797"/>
    <cellStyle name="40% - Accent2 3 8 2" xfId="14798"/>
    <cellStyle name="40% - Accent2 3 8 2 2" xfId="14799"/>
    <cellStyle name="40% - Accent2 3 8 2 3" xfId="14800"/>
    <cellStyle name="40% - Accent2 3 8 3" xfId="14801"/>
    <cellStyle name="40% - Accent2 3 8 4" xfId="14802"/>
    <cellStyle name="40% - Accent2 3 8 5" xfId="14803"/>
    <cellStyle name="40% - Accent2 3 8 6" xfId="14804"/>
    <cellStyle name="40% - Accent2 3 9" xfId="14805"/>
    <cellStyle name="40% - Accent2 3 9 2" xfId="14806"/>
    <cellStyle name="40% - Accent2 3 9 2 2" xfId="14807"/>
    <cellStyle name="40% - Accent2 3 9 2 3" xfId="14808"/>
    <cellStyle name="40% - Accent2 3 9 3" xfId="14809"/>
    <cellStyle name="40% - Accent2 3 9 4" xfId="14810"/>
    <cellStyle name="40% - Accent2 3 9 5" xfId="14811"/>
    <cellStyle name="40% - Accent2 3 9 6" xfId="14812"/>
    <cellStyle name="40% - Accent2 4" xfId="14813"/>
    <cellStyle name="40% - Accent2 4 10" xfId="14814"/>
    <cellStyle name="40% - Accent2 4 10 2" xfId="14815"/>
    <cellStyle name="40% - Accent2 4 10 2 2" xfId="14816"/>
    <cellStyle name="40% - Accent2 4 10 2 3" xfId="14817"/>
    <cellStyle name="40% - Accent2 4 10 3" xfId="14818"/>
    <cellStyle name="40% - Accent2 4 10 4" xfId="14819"/>
    <cellStyle name="40% - Accent2 4 10 5" xfId="14820"/>
    <cellStyle name="40% - Accent2 4 10 6" xfId="14821"/>
    <cellStyle name="40% - Accent2 4 11" xfId="14822"/>
    <cellStyle name="40% - Accent2 4 11 2" xfId="14823"/>
    <cellStyle name="40% - Accent2 4 11 3" xfId="14824"/>
    <cellStyle name="40% - Accent2 4 12" xfId="14825"/>
    <cellStyle name="40% - Accent2 4 13" xfId="14826"/>
    <cellStyle name="40% - Accent2 4 14" xfId="14827"/>
    <cellStyle name="40% - Accent2 4 15" xfId="14828"/>
    <cellStyle name="40% - Accent2 4 2" xfId="14829"/>
    <cellStyle name="40% - Accent2 4 2 10" xfId="14830"/>
    <cellStyle name="40% - Accent2 4 2 10 2" xfId="14831"/>
    <cellStyle name="40% - Accent2 4 2 10 3" xfId="14832"/>
    <cellStyle name="40% - Accent2 4 2 11" xfId="14833"/>
    <cellStyle name="40% - Accent2 4 2 12" xfId="14834"/>
    <cellStyle name="40% - Accent2 4 2 13" xfId="14835"/>
    <cellStyle name="40% - Accent2 4 2 14" xfId="14836"/>
    <cellStyle name="40% - Accent2 4 2 2" xfId="14837"/>
    <cellStyle name="40% - Accent2 4 2 2 10" xfId="14838"/>
    <cellStyle name="40% - Accent2 4 2 2 11" xfId="14839"/>
    <cellStyle name="40% - Accent2 4 2 2 12" xfId="14840"/>
    <cellStyle name="40% - Accent2 4 2 2 13" xfId="14841"/>
    <cellStyle name="40% - Accent2 4 2 2 2" xfId="14842"/>
    <cellStyle name="40% - Accent2 4 2 2 2 10" xfId="14843"/>
    <cellStyle name="40% - Accent2 4 2 2 2 2" xfId="14844"/>
    <cellStyle name="40% - Accent2 4 2 2 2 2 2" xfId="14845"/>
    <cellStyle name="40% - Accent2 4 2 2 2 2 2 2" xfId="14846"/>
    <cellStyle name="40% - Accent2 4 2 2 2 2 2 2 2" xfId="14847"/>
    <cellStyle name="40% - Accent2 4 2 2 2 2 2 2 3" xfId="14848"/>
    <cellStyle name="40% - Accent2 4 2 2 2 2 2 3" xfId="14849"/>
    <cellStyle name="40% - Accent2 4 2 2 2 2 2 4" xfId="14850"/>
    <cellStyle name="40% - Accent2 4 2 2 2 2 2 5" xfId="14851"/>
    <cellStyle name="40% - Accent2 4 2 2 2 2 2 6" xfId="14852"/>
    <cellStyle name="40% - Accent2 4 2 2 2 2 3" xfId="14853"/>
    <cellStyle name="40% - Accent2 4 2 2 2 2 3 2" xfId="14854"/>
    <cellStyle name="40% - Accent2 4 2 2 2 2 3 2 2" xfId="14855"/>
    <cellStyle name="40% - Accent2 4 2 2 2 2 3 2 3" xfId="14856"/>
    <cellStyle name="40% - Accent2 4 2 2 2 2 3 3" xfId="14857"/>
    <cellStyle name="40% - Accent2 4 2 2 2 2 3 4" xfId="14858"/>
    <cellStyle name="40% - Accent2 4 2 2 2 2 3 5" xfId="14859"/>
    <cellStyle name="40% - Accent2 4 2 2 2 2 3 6" xfId="14860"/>
    <cellStyle name="40% - Accent2 4 2 2 2 2 4" xfId="14861"/>
    <cellStyle name="40% - Accent2 4 2 2 2 2 4 2" xfId="14862"/>
    <cellStyle name="40% - Accent2 4 2 2 2 2 4 3" xfId="14863"/>
    <cellStyle name="40% - Accent2 4 2 2 2 2 5" xfId="14864"/>
    <cellStyle name="40% - Accent2 4 2 2 2 2 6" xfId="14865"/>
    <cellStyle name="40% - Accent2 4 2 2 2 2 7" xfId="14866"/>
    <cellStyle name="40% - Accent2 4 2 2 2 2 8" xfId="14867"/>
    <cellStyle name="40% - Accent2 4 2 2 2 3" xfId="14868"/>
    <cellStyle name="40% - Accent2 4 2 2 2 3 2" xfId="14869"/>
    <cellStyle name="40% - Accent2 4 2 2 2 3 2 2" xfId="14870"/>
    <cellStyle name="40% - Accent2 4 2 2 2 3 2 2 2" xfId="14871"/>
    <cellStyle name="40% - Accent2 4 2 2 2 3 2 2 3" xfId="14872"/>
    <cellStyle name="40% - Accent2 4 2 2 2 3 2 3" xfId="14873"/>
    <cellStyle name="40% - Accent2 4 2 2 2 3 2 4" xfId="14874"/>
    <cellStyle name="40% - Accent2 4 2 2 2 3 2 5" xfId="14875"/>
    <cellStyle name="40% - Accent2 4 2 2 2 3 2 6" xfId="14876"/>
    <cellStyle name="40% - Accent2 4 2 2 2 3 3" xfId="14877"/>
    <cellStyle name="40% - Accent2 4 2 2 2 3 3 2" xfId="14878"/>
    <cellStyle name="40% - Accent2 4 2 2 2 3 3 3" xfId="14879"/>
    <cellStyle name="40% - Accent2 4 2 2 2 3 4" xfId="14880"/>
    <cellStyle name="40% - Accent2 4 2 2 2 3 5" xfId="14881"/>
    <cellStyle name="40% - Accent2 4 2 2 2 3 6" xfId="14882"/>
    <cellStyle name="40% - Accent2 4 2 2 2 3 7" xfId="14883"/>
    <cellStyle name="40% - Accent2 4 2 2 2 4" xfId="14884"/>
    <cellStyle name="40% - Accent2 4 2 2 2 4 2" xfId="14885"/>
    <cellStyle name="40% - Accent2 4 2 2 2 4 2 2" xfId="14886"/>
    <cellStyle name="40% - Accent2 4 2 2 2 4 2 3" xfId="14887"/>
    <cellStyle name="40% - Accent2 4 2 2 2 4 3" xfId="14888"/>
    <cellStyle name="40% - Accent2 4 2 2 2 4 4" xfId="14889"/>
    <cellStyle name="40% - Accent2 4 2 2 2 4 5" xfId="14890"/>
    <cellStyle name="40% - Accent2 4 2 2 2 4 6" xfId="14891"/>
    <cellStyle name="40% - Accent2 4 2 2 2 5" xfId="14892"/>
    <cellStyle name="40% - Accent2 4 2 2 2 5 2" xfId="14893"/>
    <cellStyle name="40% - Accent2 4 2 2 2 5 2 2" xfId="14894"/>
    <cellStyle name="40% - Accent2 4 2 2 2 5 2 3" xfId="14895"/>
    <cellStyle name="40% - Accent2 4 2 2 2 5 3" xfId="14896"/>
    <cellStyle name="40% - Accent2 4 2 2 2 5 4" xfId="14897"/>
    <cellStyle name="40% - Accent2 4 2 2 2 5 5" xfId="14898"/>
    <cellStyle name="40% - Accent2 4 2 2 2 5 6" xfId="14899"/>
    <cellStyle name="40% - Accent2 4 2 2 2 6" xfId="14900"/>
    <cellStyle name="40% - Accent2 4 2 2 2 6 2" xfId="14901"/>
    <cellStyle name="40% - Accent2 4 2 2 2 6 3" xfId="14902"/>
    <cellStyle name="40% - Accent2 4 2 2 2 7" xfId="14903"/>
    <cellStyle name="40% - Accent2 4 2 2 2 8" xfId="14904"/>
    <cellStyle name="40% - Accent2 4 2 2 2 9" xfId="14905"/>
    <cellStyle name="40% - Accent2 4 2 2 3" xfId="14906"/>
    <cellStyle name="40% - Accent2 4 2 2 3 2" xfId="14907"/>
    <cellStyle name="40% - Accent2 4 2 2 3 2 2" xfId="14908"/>
    <cellStyle name="40% - Accent2 4 2 2 3 2 2 2" xfId="14909"/>
    <cellStyle name="40% - Accent2 4 2 2 3 2 2 2 2" xfId="14910"/>
    <cellStyle name="40% - Accent2 4 2 2 3 2 2 2 3" xfId="14911"/>
    <cellStyle name="40% - Accent2 4 2 2 3 2 2 3" xfId="14912"/>
    <cellStyle name="40% - Accent2 4 2 2 3 2 2 4" xfId="14913"/>
    <cellStyle name="40% - Accent2 4 2 2 3 2 2 5" xfId="14914"/>
    <cellStyle name="40% - Accent2 4 2 2 3 2 2 6" xfId="14915"/>
    <cellStyle name="40% - Accent2 4 2 2 3 2 3" xfId="14916"/>
    <cellStyle name="40% - Accent2 4 2 2 3 2 3 2" xfId="14917"/>
    <cellStyle name="40% - Accent2 4 2 2 3 2 3 3" xfId="14918"/>
    <cellStyle name="40% - Accent2 4 2 2 3 2 4" xfId="14919"/>
    <cellStyle name="40% - Accent2 4 2 2 3 2 5" xfId="14920"/>
    <cellStyle name="40% - Accent2 4 2 2 3 2 6" xfId="14921"/>
    <cellStyle name="40% - Accent2 4 2 2 3 2 7" xfId="14922"/>
    <cellStyle name="40% - Accent2 4 2 2 3 3" xfId="14923"/>
    <cellStyle name="40% - Accent2 4 2 2 3 3 2" xfId="14924"/>
    <cellStyle name="40% - Accent2 4 2 2 3 3 2 2" xfId="14925"/>
    <cellStyle name="40% - Accent2 4 2 2 3 3 2 3" xfId="14926"/>
    <cellStyle name="40% - Accent2 4 2 2 3 3 3" xfId="14927"/>
    <cellStyle name="40% - Accent2 4 2 2 3 3 4" xfId="14928"/>
    <cellStyle name="40% - Accent2 4 2 2 3 3 5" xfId="14929"/>
    <cellStyle name="40% - Accent2 4 2 2 3 3 6" xfId="14930"/>
    <cellStyle name="40% - Accent2 4 2 2 3 4" xfId="14931"/>
    <cellStyle name="40% - Accent2 4 2 2 3 4 2" xfId="14932"/>
    <cellStyle name="40% - Accent2 4 2 2 3 4 2 2" xfId="14933"/>
    <cellStyle name="40% - Accent2 4 2 2 3 4 2 3" xfId="14934"/>
    <cellStyle name="40% - Accent2 4 2 2 3 4 3" xfId="14935"/>
    <cellStyle name="40% - Accent2 4 2 2 3 4 4" xfId="14936"/>
    <cellStyle name="40% - Accent2 4 2 2 3 4 5" xfId="14937"/>
    <cellStyle name="40% - Accent2 4 2 2 3 4 6" xfId="14938"/>
    <cellStyle name="40% - Accent2 4 2 2 3 5" xfId="14939"/>
    <cellStyle name="40% - Accent2 4 2 2 3 5 2" xfId="14940"/>
    <cellStyle name="40% - Accent2 4 2 2 3 5 3" xfId="14941"/>
    <cellStyle name="40% - Accent2 4 2 2 3 6" xfId="14942"/>
    <cellStyle name="40% - Accent2 4 2 2 3 7" xfId="14943"/>
    <cellStyle name="40% - Accent2 4 2 2 3 8" xfId="14944"/>
    <cellStyle name="40% - Accent2 4 2 2 3 9" xfId="14945"/>
    <cellStyle name="40% - Accent2 4 2 2 4" xfId="14946"/>
    <cellStyle name="40% - Accent2 4 2 2 4 2" xfId="14947"/>
    <cellStyle name="40% - Accent2 4 2 2 4 2 2" xfId="14948"/>
    <cellStyle name="40% - Accent2 4 2 2 4 2 2 2" xfId="14949"/>
    <cellStyle name="40% - Accent2 4 2 2 4 2 2 3" xfId="14950"/>
    <cellStyle name="40% - Accent2 4 2 2 4 2 3" xfId="14951"/>
    <cellStyle name="40% - Accent2 4 2 2 4 2 4" xfId="14952"/>
    <cellStyle name="40% - Accent2 4 2 2 4 2 5" xfId="14953"/>
    <cellStyle name="40% - Accent2 4 2 2 4 2 6" xfId="14954"/>
    <cellStyle name="40% - Accent2 4 2 2 4 3" xfId="14955"/>
    <cellStyle name="40% - Accent2 4 2 2 4 3 2" xfId="14956"/>
    <cellStyle name="40% - Accent2 4 2 2 4 3 3" xfId="14957"/>
    <cellStyle name="40% - Accent2 4 2 2 4 4" xfId="14958"/>
    <cellStyle name="40% - Accent2 4 2 2 4 5" xfId="14959"/>
    <cellStyle name="40% - Accent2 4 2 2 4 6" xfId="14960"/>
    <cellStyle name="40% - Accent2 4 2 2 4 7" xfId="14961"/>
    <cellStyle name="40% - Accent2 4 2 2 5" xfId="14962"/>
    <cellStyle name="40% - Accent2 4 2 2 5 2" xfId="14963"/>
    <cellStyle name="40% - Accent2 4 2 2 5 2 2" xfId="14964"/>
    <cellStyle name="40% - Accent2 4 2 2 5 2 3" xfId="14965"/>
    <cellStyle name="40% - Accent2 4 2 2 5 3" xfId="14966"/>
    <cellStyle name="40% - Accent2 4 2 2 5 4" xfId="14967"/>
    <cellStyle name="40% - Accent2 4 2 2 5 5" xfId="14968"/>
    <cellStyle name="40% - Accent2 4 2 2 5 6" xfId="14969"/>
    <cellStyle name="40% - Accent2 4 2 2 6" xfId="14970"/>
    <cellStyle name="40% - Accent2 4 2 2 6 2" xfId="14971"/>
    <cellStyle name="40% - Accent2 4 2 2 6 2 2" xfId="14972"/>
    <cellStyle name="40% - Accent2 4 2 2 6 2 3" xfId="14973"/>
    <cellStyle name="40% - Accent2 4 2 2 6 3" xfId="14974"/>
    <cellStyle name="40% - Accent2 4 2 2 6 4" xfId="14975"/>
    <cellStyle name="40% - Accent2 4 2 2 6 5" xfId="14976"/>
    <cellStyle name="40% - Accent2 4 2 2 6 6" xfId="14977"/>
    <cellStyle name="40% - Accent2 4 2 2 7" xfId="14978"/>
    <cellStyle name="40% - Accent2 4 2 2 7 2" xfId="14979"/>
    <cellStyle name="40% - Accent2 4 2 2 7 2 2" xfId="14980"/>
    <cellStyle name="40% - Accent2 4 2 2 7 2 3" xfId="14981"/>
    <cellStyle name="40% - Accent2 4 2 2 7 3" xfId="14982"/>
    <cellStyle name="40% - Accent2 4 2 2 7 4" xfId="14983"/>
    <cellStyle name="40% - Accent2 4 2 2 7 5" xfId="14984"/>
    <cellStyle name="40% - Accent2 4 2 2 7 6" xfId="14985"/>
    <cellStyle name="40% - Accent2 4 2 2 8" xfId="14986"/>
    <cellStyle name="40% - Accent2 4 2 2 8 2" xfId="14987"/>
    <cellStyle name="40% - Accent2 4 2 2 8 2 2" xfId="14988"/>
    <cellStyle name="40% - Accent2 4 2 2 8 2 3" xfId="14989"/>
    <cellStyle name="40% - Accent2 4 2 2 8 3" xfId="14990"/>
    <cellStyle name="40% - Accent2 4 2 2 8 4" xfId="14991"/>
    <cellStyle name="40% - Accent2 4 2 2 8 5" xfId="14992"/>
    <cellStyle name="40% - Accent2 4 2 2 8 6" xfId="14993"/>
    <cellStyle name="40% - Accent2 4 2 2 9" xfId="14994"/>
    <cellStyle name="40% - Accent2 4 2 2 9 2" xfId="14995"/>
    <cellStyle name="40% - Accent2 4 2 2 9 3" xfId="14996"/>
    <cellStyle name="40% - Accent2 4 2 3" xfId="14997"/>
    <cellStyle name="40% - Accent2 4 2 3 10" xfId="14998"/>
    <cellStyle name="40% - Accent2 4 2 3 2" xfId="14999"/>
    <cellStyle name="40% - Accent2 4 2 3 2 2" xfId="15000"/>
    <cellStyle name="40% - Accent2 4 2 3 2 2 2" xfId="15001"/>
    <cellStyle name="40% - Accent2 4 2 3 2 2 2 2" xfId="15002"/>
    <cellStyle name="40% - Accent2 4 2 3 2 2 2 3" xfId="15003"/>
    <cellStyle name="40% - Accent2 4 2 3 2 2 3" xfId="15004"/>
    <cellStyle name="40% - Accent2 4 2 3 2 2 4" xfId="15005"/>
    <cellStyle name="40% - Accent2 4 2 3 2 2 5" xfId="15006"/>
    <cellStyle name="40% - Accent2 4 2 3 2 2 6" xfId="15007"/>
    <cellStyle name="40% - Accent2 4 2 3 2 3" xfId="15008"/>
    <cellStyle name="40% - Accent2 4 2 3 2 3 2" xfId="15009"/>
    <cellStyle name="40% - Accent2 4 2 3 2 3 2 2" xfId="15010"/>
    <cellStyle name="40% - Accent2 4 2 3 2 3 2 3" xfId="15011"/>
    <cellStyle name="40% - Accent2 4 2 3 2 3 3" xfId="15012"/>
    <cellStyle name="40% - Accent2 4 2 3 2 3 4" xfId="15013"/>
    <cellStyle name="40% - Accent2 4 2 3 2 3 5" xfId="15014"/>
    <cellStyle name="40% - Accent2 4 2 3 2 3 6" xfId="15015"/>
    <cellStyle name="40% - Accent2 4 2 3 2 4" xfId="15016"/>
    <cellStyle name="40% - Accent2 4 2 3 2 4 2" xfId="15017"/>
    <cellStyle name="40% - Accent2 4 2 3 2 4 3" xfId="15018"/>
    <cellStyle name="40% - Accent2 4 2 3 2 5" xfId="15019"/>
    <cellStyle name="40% - Accent2 4 2 3 2 6" xfId="15020"/>
    <cellStyle name="40% - Accent2 4 2 3 2 7" xfId="15021"/>
    <cellStyle name="40% - Accent2 4 2 3 2 8" xfId="15022"/>
    <cellStyle name="40% - Accent2 4 2 3 3" xfId="15023"/>
    <cellStyle name="40% - Accent2 4 2 3 3 2" xfId="15024"/>
    <cellStyle name="40% - Accent2 4 2 3 3 2 2" xfId="15025"/>
    <cellStyle name="40% - Accent2 4 2 3 3 2 2 2" xfId="15026"/>
    <cellStyle name="40% - Accent2 4 2 3 3 2 2 3" xfId="15027"/>
    <cellStyle name="40% - Accent2 4 2 3 3 2 3" xfId="15028"/>
    <cellStyle name="40% - Accent2 4 2 3 3 2 4" xfId="15029"/>
    <cellStyle name="40% - Accent2 4 2 3 3 2 5" xfId="15030"/>
    <cellStyle name="40% - Accent2 4 2 3 3 2 6" xfId="15031"/>
    <cellStyle name="40% - Accent2 4 2 3 3 3" xfId="15032"/>
    <cellStyle name="40% - Accent2 4 2 3 3 3 2" xfId="15033"/>
    <cellStyle name="40% - Accent2 4 2 3 3 3 3" xfId="15034"/>
    <cellStyle name="40% - Accent2 4 2 3 3 4" xfId="15035"/>
    <cellStyle name="40% - Accent2 4 2 3 3 5" xfId="15036"/>
    <cellStyle name="40% - Accent2 4 2 3 3 6" xfId="15037"/>
    <cellStyle name="40% - Accent2 4 2 3 3 7" xfId="15038"/>
    <cellStyle name="40% - Accent2 4 2 3 4" xfId="15039"/>
    <cellStyle name="40% - Accent2 4 2 3 4 2" xfId="15040"/>
    <cellStyle name="40% - Accent2 4 2 3 4 2 2" xfId="15041"/>
    <cellStyle name="40% - Accent2 4 2 3 4 2 3" xfId="15042"/>
    <cellStyle name="40% - Accent2 4 2 3 4 3" xfId="15043"/>
    <cellStyle name="40% - Accent2 4 2 3 4 4" xfId="15044"/>
    <cellStyle name="40% - Accent2 4 2 3 4 5" xfId="15045"/>
    <cellStyle name="40% - Accent2 4 2 3 4 6" xfId="15046"/>
    <cellStyle name="40% - Accent2 4 2 3 5" xfId="15047"/>
    <cellStyle name="40% - Accent2 4 2 3 5 2" xfId="15048"/>
    <cellStyle name="40% - Accent2 4 2 3 5 2 2" xfId="15049"/>
    <cellStyle name="40% - Accent2 4 2 3 5 2 3" xfId="15050"/>
    <cellStyle name="40% - Accent2 4 2 3 5 3" xfId="15051"/>
    <cellStyle name="40% - Accent2 4 2 3 5 4" xfId="15052"/>
    <cellStyle name="40% - Accent2 4 2 3 5 5" xfId="15053"/>
    <cellStyle name="40% - Accent2 4 2 3 5 6" xfId="15054"/>
    <cellStyle name="40% - Accent2 4 2 3 6" xfId="15055"/>
    <cellStyle name="40% - Accent2 4 2 3 6 2" xfId="15056"/>
    <cellStyle name="40% - Accent2 4 2 3 6 3" xfId="15057"/>
    <cellStyle name="40% - Accent2 4 2 3 7" xfId="15058"/>
    <cellStyle name="40% - Accent2 4 2 3 8" xfId="15059"/>
    <cellStyle name="40% - Accent2 4 2 3 9" xfId="15060"/>
    <cellStyle name="40% - Accent2 4 2 4" xfId="15061"/>
    <cellStyle name="40% - Accent2 4 2 4 2" xfId="15062"/>
    <cellStyle name="40% - Accent2 4 2 4 2 2" xfId="15063"/>
    <cellStyle name="40% - Accent2 4 2 4 2 2 2" xfId="15064"/>
    <cellStyle name="40% - Accent2 4 2 4 2 2 2 2" xfId="15065"/>
    <cellStyle name="40% - Accent2 4 2 4 2 2 2 3" xfId="15066"/>
    <cellStyle name="40% - Accent2 4 2 4 2 2 3" xfId="15067"/>
    <cellStyle name="40% - Accent2 4 2 4 2 2 4" xfId="15068"/>
    <cellStyle name="40% - Accent2 4 2 4 2 2 5" xfId="15069"/>
    <cellStyle name="40% - Accent2 4 2 4 2 2 6" xfId="15070"/>
    <cellStyle name="40% - Accent2 4 2 4 2 3" xfId="15071"/>
    <cellStyle name="40% - Accent2 4 2 4 2 3 2" xfId="15072"/>
    <cellStyle name="40% - Accent2 4 2 4 2 3 3" xfId="15073"/>
    <cellStyle name="40% - Accent2 4 2 4 2 4" xfId="15074"/>
    <cellStyle name="40% - Accent2 4 2 4 2 5" xfId="15075"/>
    <cellStyle name="40% - Accent2 4 2 4 2 6" xfId="15076"/>
    <cellStyle name="40% - Accent2 4 2 4 2 7" xfId="15077"/>
    <cellStyle name="40% - Accent2 4 2 4 3" xfId="15078"/>
    <cellStyle name="40% - Accent2 4 2 4 3 2" xfId="15079"/>
    <cellStyle name="40% - Accent2 4 2 4 3 2 2" xfId="15080"/>
    <cellStyle name="40% - Accent2 4 2 4 3 2 3" xfId="15081"/>
    <cellStyle name="40% - Accent2 4 2 4 3 3" xfId="15082"/>
    <cellStyle name="40% - Accent2 4 2 4 3 4" xfId="15083"/>
    <cellStyle name="40% - Accent2 4 2 4 3 5" xfId="15084"/>
    <cellStyle name="40% - Accent2 4 2 4 3 6" xfId="15085"/>
    <cellStyle name="40% - Accent2 4 2 4 4" xfId="15086"/>
    <cellStyle name="40% - Accent2 4 2 4 4 2" xfId="15087"/>
    <cellStyle name="40% - Accent2 4 2 4 4 2 2" xfId="15088"/>
    <cellStyle name="40% - Accent2 4 2 4 4 2 3" xfId="15089"/>
    <cellStyle name="40% - Accent2 4 2 4 4 3" xfId="15090"/>
    <cellStyle name="40% - Accent2 4 2 4 4 4" xfId="15091"/>
    <cellStyle name="40% - Accent2 4 2 4 4 5" xfId="15092"/>
    <cellStyle name="40% - Accent2 4 2 4 4 6" xfId="15093"/>
    <cellStyle name="40% - Accent2 4 2 4 5" xfId="15094"/>
    <cellStyle name="40% - Accent2 4 2 4 5 2" xfId="15095"/>
    <cellStyle name="40% - Accent2 4 2 4 5 3" xfId="15096"/>
    <cellStyle name="40% - Accent2 4 2 4 6" xfId="15097"/>
    <cellStyle name="40% - Accent2 4 2 4 7" xfId="15098"/>
    <cellStyle name="40% - Accent2 4 2 4 8" xfId="15099"/>
    <cellStyle name="40% - Accent2 4 2 4 9" xfId="15100"/>
    <cellStyle name="40% - Accent2 4 2 5" xfId="15101"/>
    <cellStyle name="40% - Accent2 4 2 5 2" xfId="15102"/>
    <cellStyle name="40% - Accent2 4 2 5 2 2" xfId="15103"/>
    <cellStyle name="40% - Accent2 4 2 5 2 2 2" xfId="15104"/>
    <cellStyle name="40% - Accent2 4 2 5 2 2 3" xfId="15105"/>
    <cellStyle name="40% - Accent2 4 2 5 2 3" xfId="15106"/>
    <cellStyle name="40% - Accent2 4 2 5 2 4" xfId="15107"/>
    <cellStyle name="40% - Accent2 4 2 5 2 5" xfId="15108"/>
    <cellStyle name="40% - Accent2 4 2 5 2 6" xfId="15109"/>
    <cellStyle name="40% - Accent2 4 2 5 3" xfId="15110"/>
    <cellStyle name="40% - Accent2 4 2 5 3 2" xfId="15111"/>
    <cellStyle name="40% - Accent2 4 2 5 3 3" xfId="15112"/>
    <cellStyle name="40% - Accent2 4 2 5 4" xfId="15113"/>
    <cellStyle name="40% - Accent2 4 2 5 5" xfId="15114"/>
    <cellStyle name="40% - Accent2 4 2 5 6" xfId="15115"/>
    <cellStyle name="40% - Accent2 4 2 5 7" xfId="15116"/>
    <cellStyle name="40% - Accent2 4 2 6" xfId="15117"/>
    <cellStyle name="40% - Accent2 4 2 6 2" xfId="15118"/>
    <cellStyle name="40% - Accent2 4 2 6 2 2" xfId="15119"/>
    <cellStyle name="40% - Accent2 4 2 6 2 3" xfId="15120"/>
    <cellStyle name="40% - Accent2 4 2 6 3" xfId="15121"/>
    <cellStyle name="40% - Accent2 4 2 6 4" xfId="15122"/>
    <cellStyle name="40% - Accent2 4 2 6 5" xfId="15123"/>
    <cellStyle name="40% - Accent2 4 2 6 6" xfId="15124"/>
    <cellStyle name="40% - Accent2 4 2 7" xfId="15125"/>
    <cellStyle name="40% - Accent2 4 2 7 2" xfId="15126"/>
    <cellStyle name="40% - Accent2 4 2 7 2 2" xfId="15127"/>
    <cellStyle name="40% - Accent2 4 2 7 2 3" xfId="15128"/>
    <cellStyle name="40% - Accent2 4 2 7 3" xfId="15129"/>
    <cellStyle name="40% - Accent2 4 2 7 4" xfId="15130"/>
    <cellStyle name="40% - Accent2 4 2 7 5" xfId="15131"/>
    <cellStyle name="40% - Accent2 4 2 7 6" xfId="15132"/>
    <cellStyle name="40% - Accent2 4 2 8" xfId="15133"/>
    <cellStyle name="40% - Accent2 4 2 8 2" xfId="15134"/>
    <cellStyle name="40% - Accent2 4 2 8 2 2" xfId="15135"/>
    <cellStyle name="40% - Accent2 4 2 8 2 3" xfId="15136"/>
    <cellStyle name="40% - Accent2 4 2 8 3" xfId="15137"/>
    <cellStyle name="40% - Accent2 4 2 8 4" xfId="15138"/>
    <cellStyle name="40% - Accent2 4 2 8 5" xfId="15139"/>
    <cellStyle name="40% - Accent2 4 2 8 6" xfId="15140"/>
    <cellStyle name="40% - Accent2 4 2 9" xfId="15141"/>
    <cellStyle name="40% - Accent2 4 2 9 2" xfId="15142"/>
    <cellStyle name="40% - Accent2 4 2 9 2 2" xfId="15143"/>
    <cellStyle name="40% - Accent2 4 2 9 2 3" xfId="15144"/>
    <cellStyle name="40% - Accent2 4 2 9 3" xfId="15145"/>
    <cellStyle name="40% - Accent2 4 2 9 4" xfId="15146"/>
    <cellStyle name="40% - Accent2 4 2 9 5" xfId="15147"/>
    <cellStyle name="40% - Accent2 4 2 9 6" xfId="15148"/>
    <cellStyle name="40% - Accent2 4 3" xfId="15149"/>
    <cellStyle name="40% - Accent2 4 3 10" xfId="15150"/>
    <cellStyle name="40% - Accent2 4 3 11" xfId="15151"/>
    <cellStyle name="40% - Accent2 4 3 12" xfId="15152"/>
    <cellStyle name="40% - Accent2 4 3 13" xfId="15153"/>
    <cellStyle name="40% - Accent2 4 3 2" xfId="15154"/>
    <cellStyle name="40% - Accent2 4 3 2 10" xfId="15155"/>
    <cellStyle name="40% - Accent2 4 3 2 2" xfId="15156"/>
    <cellStyle name="40% - Accent2 4 3 2 2 2" xfId="15157"/>
    <cellStyle name="40% - Accent2 4 3 2 2 2 2" xfId="15158"/>
    <cellStyle name="40% - Accent2 4 3 2 2 2 2 2" xfId="15159"/>
    <cellStyle name="40% - Accent2 4 3 2 2 2 2 3" xfId="15160"/>
    <cellStyle name="40% - Accent2 4 3 2 2 2 3" xfId="15161"/>
    <cellStyle name="40% - Accent2 4 3 2 2 2 4" xfId="15162"/>
    <cellStyle name="40% - Accent2 4 3 2 2 2 5" xfId="15163"/>
    <cellStyle name="40% - Accent2 4 3 2 2 2 6" xfId="15164"/>
    <cellStyle name="40% - Accent2 4 3 2 2 3" xfId="15165"/>
    <cellStyle name="40% - Accent2 4 3 2 2 3 2" xfId="15166"/>
    <cellStyle name="40% - Accent2 4 3 2 2 3 2 2" xfId="15167"/>
    <cellStyle name="40% - Accent2 4 3 2 2 3 2 3" xfId="15168"/>
    <cellStyle name="40% - Accent2 4 3 2 2 3 3" xfId="15169"/>
    <cellStyle name="40% - Accent2 4 3 2 2 3 4" xfId="15170"/>
    <cellStyle name="40% - Accent2 4 3 2 2 3 5" xfId="15171"/>
    <cellStyle name="40% - Accent2 4 3 2 2 3 6" xfId="15172"/>
    <cellStyle name="40% - Accent2 4 3 2 2 4" xfId="15173"/>
    <cellStyle name="40% - Accent2 4 3 2 2 4 2" xfId="15174"/>
    <cellStyle name="40% - Accent2 4 3 2 2 4 3" xfId="15175"/>
    <cellStyle name="40% - Accent2 4 3 2 2 5" xfId="15176"/>
    <cellStyle name="40% - Accent2 4 3 2 2 6" xfId="15177"/>
    <cellStyle name="40% - Accent2 4 3 2 2 7" xfId="15178"/>
    <cellStyle name="40% - Accent2 4 3 2 2 8" xfId="15179"/>
    <cellStyle name="40% - Accent2 4 3 2 3" xfId="15180"/>
    <cellStyle name="40% - Accent2 4 3 2 3 2" xfId="15181"/>
    <cellStyle name="40% - Accent2 4 3 2 3 2 2" xfId="15182"/>
    <cellStyle name="40% - Accent2 4 3 2 3 2 2 2" xfId="15183"/>
    <cellStyle name="40% - Accent2 4 3 2 3 2 2 3" xfId="15184"/>
    <cellStyle name="40% - Accent2 4 3 2 3 2 3" xfId="15185"/>
    <cellStyle name="40% - Accent2 4 3 2 3 2 4" xfId="15186"/>
    <cellStyle name="40% - Accent2 4 3 2 3 2 5" xfId="15187"/>
    <cellStyle name="40% - Accent2 4 3 2 3 2 6" xfId="15188"/>
    <cellStyle name="40% - Accent2 4 3 2 3 3" xfId="15189"/>
    <cellStyle name="40% - Accent2 4 3 2 3 3 2" xfId="15190"/>
    <cellStyle name="40% - Accent2 4 3 2 3 3 3" xfId="15191"/>
    <cellStyle name="40% - Accent2 4 3 2 3 4" xfId="15192"/>
    <cellStyle name="40% - Accent2 4 3 2 3 5" xfId="15193"/>
    <cellStyle name="40% - Accent2 4 3 2 3 6" xfId="15194"/>
    <cellStyle name="40% - Accent2 4 3 2 3 7" xfId="15195"/>
    <cellStyle name="40% - Accent2 4 3 2 4" xfId="15196"/>
    <cellStyle name="40% - Accent2 4 3 2 4 2" xfId="15197"/>
    <cellStyle name="40% - Accent2 4 3 2 4 2 2" xfId="15198"/>
    <cellStyle name="40% - Accent2 4 3 2 4 2 3" xfId="15199"/>
    <cellStyle name="40% - Accent2 4 3 2 4 3" xfId="15200"/>
    <cellStyle name="40% - Accent2 4 3 2 4 4" xfId="15201"/>
    <cellStyle name="40% - Accent2 4 3 2 4 5" xfId="15202"/>
    <cellStyle name="40% - Accent2 4 3 2 4 6" xfId="15203"/>
    <cellStyle name="40% - Accent2 4 3 2 5" xfId="15204"/>
    <cellStyle name="40% - Accent2 4 3 2 5 2" xfId="15205"/>
    <cellStyle name="40% - Accent2 4 3 2 5 2 2" xfId="15206"/>
    <cellStyle name="40% - Accent2 4 3 2 5 2 3" xfId="15207"/>
    <cellStyle name="40% - Accent2 4 3 2 5 3" xfId="15208"/>
    <cellStyle name="40% - Accent2 4 3 2 5 4" xfId="15209"/>
    <cellStyle name="40% - Accent2 4 3 2 5 5" xfId="15210"/>
    <cellStyle name="40% - Accent2 4 3 2 5 6" xfId="15211"/>
    <cellStyle name="40% - Accent2 4 3 2 6" xfId="15212"/>
    <cellStyle name="40% - Accent2 4 3 2 6 2" xfId="15213"/>
    <cellStyle name="40% - Accent2 4 3 2 6 3" xfId="15214"/>
    <cellStyle name="40% - Accent2 4 3 2 7" xfId="15215"/>
    <cellStyle name="40% - Accent2 4 3 2 8" xfId="15216"/>
    <cellStyle name="40% - Accent2 4 3 2 9" xfId="15217"/>
    <cellStyle name="40% - Accent2 4 3 3" xfId="15218"/>
    <cellStyle name="40% - Accent2 4 3 3 2" xfId="15219"/>
    <cellStyle name="40% - Accent2 4 3 3 2 2" xfId="15220"/>
    <cellStyle name="40% - Accent2 4 3 3 2 2 2" xfId="15221"/>
    <cellStyle name="40% - Accent2 4 3 3 2 2 2 2" xfId="15222"/>
    <cellStyle name="40% - Accent2 4 3 3 2 2 2 3" xfId="15223"/>
    <cellStyle name="40% - Accent2 4 3 3 2 2 3" xfId="15224"/>
    <cellStyle name="40% - Accent2 4 3 3 2 2 4" xfId="15225"/>
    <cellStyle name="40% - Accent2 4 3 3 2 2 5" xfId="15226"/>
    <cellStyle name="40% - Accent2 4 3 3 2 2 6" xfId="15227"/>
    <cellStyle name="40% - Accent2 4 3 3 2 3" xfId="15228"/>
    <cellStyle name="40% - Accent2 4 3 3 2 3 2" xfId="15229"/>
    <cellStyle name="40% - Accent2 4 3 3 2 3 3" xfId="15230"/>
    <cellStyle name="40% - Accent2 4 3 3 2 4" xfId="15231"/>
    <cellStyle name="40% - Accent2 4 3 3 2 5" xfId="15232"/>
    <cellStyle name="40% - Accent2 4 3 3 2 6" xfId="15233"/>
    <cellStyle name="40% - Accent2 4 3 3 2 7" xfId="15234"/>
    <cellStyle name="40% - Accent2 4 3 3 3" xfId="15235"/>
    <cellStyle name="40% - Accent2 4 3 3 3 2" xfId="15236"/>
    <cellStyle name="40% - Accent2 4 3 3 3 2 2" xfId="15237"/>
    <cellStyle name="40% - Accent2 4 3 3 3 2 3" xfId="15238"/>
    <cellStyle name="40% - Accent2 4 3 3 3 3" xfId="15239"/>
    <cellStyle name="40% - Accent2 4 3 3 3 4" xfId="15240"/>
    <cellStyle name="40% - Accent2 4 3 3 3 5" xfId="15241"/>
    <cellStyle name="40% - Accent2 4 3 3 3 6" xfId="15242"/>
    <cellStyle name="40% - Accent2 4 3 3 4" xfId="15243"/>
    <cellStyle name="40% - Accent2 4 3 3 4 2" xfId="15244"/>
    <cellStyle name="40% - Accent2 4 3 3 4 2 2" xfId="15245"/>
    <cellStyle name="40% - Accent2 4 3 3 4 2 3" xfId="15246"/>
    <cellStyle name="40% - Accent2 4 3 3 4 3" xfId="15247"/>
    <cellStyle name="40% - Accent2 4 3 3 4 4" xfId="15248"/>
    <cellStyle name="40% - Accent2 4 3 3 4 5" xfId="15249"/>
    <cellStyle name="40% - Accent2 4 3 3 4 6" xfId="15250"/>
    <cellStyle name="40% - Accent2 4 3 3 5" xfId="15251"/>
    <cellStyle name="40% - Accent2 4 3 3 5 2" xfId="15252"/>
    <cellStyle name="40% - Accent2 4 3 3 5 3" xfId="15253"/>
    <cellStyle name="40% - Accent2 4 3 3 6" xfId="15254"/>
    <cellStyle name="40% - Accent2 4 3 3 7" xfId="15255"/>
    <cellStyle name="40% - Accent2 4 3 3 8" xfId="15256"/>
    <cellStyle name="40% - Accent2 4 3 3 9" xfId="15257"/>
    <cellStyle name="40% - Accent2 4 3 4" xfId="15258"/>
    <cellStyle name="40% - Accent2 4 3 4 2" xfId="15259"/>
    <cellStyle name="40% - Accent2 4 3 4 2 2" xfId="15260"/>
    <cellStyle name="40% - Accent2 4 3 4 2 2 2" xfId="15261"/>
    <cellStyle name="40% - Accent2 4 3 4 2 2 3" xfId="15262"/>
    <cellStyle name="40% - Accent2 4 3 4 2 3" xfId="15263"/>
    <cellStyle name="40% - Accent2 4 3 4 2 4" xfId="15264"/>
    <cellStyle name="40% - Accent2 4 3 4 2 5" xfId="15265"/>
    <cellStyle name="40% - Accent2 4 3 4 2 6" xfId="15266"/>
    <cellStyle name="40% - Accent2 4 3 4 3" xfId="15267"/>
    <cellStyle name="40% - Accent2 4 3 4 3 2" xfId="15268"/>
    <cellStyle name="40% - Accent2 4 3 4 3 3" xfId="15269"/>
    <cellStyle name="40% - Accent2 4 3 4 4" xfId="15270"/>
    <cellStyle name="40% - Accent2 4 3 4 5" xfId="15271"/>
    <cellStyle name="40% - Accent2 4 3 4 6" xfId="15272"/>
    <cellStyle name="40% - Accent2 4 3 4 7" xfId="15273"/>
    <cellStyle name="40% - Accent2 4 3 5" xfId="15274"/>
    <cellStyle name="40% - Accent2 4 3 5 2" xfId="15275"/>
    <cellStyle name="40% - Accent2 4 3 5 2 2" xfId="15276"/>
    <cellStyle name="40% - Accent2 4 3 5 2 3" xfId="15277"/>
    <cellStyle name="40% - Accent2 4 3 5 3" xfId="15278"/>
    <cellStyle name="40% - Accent2 4 3 5 4" xfId="15279"/>
    <cellStyle name="40% - Accent2 4 3 5 5" xfId="15280"/>
    <cellStyle name="40% - Accent2 4 3 5 6" xfId="15281"/>
    <cellStyle name="40% - Accent2 4 3 6" xfId="15282"/>
    <cellStyle name="40% - Accent2 4 3 6 2" xfId="15283"/>
    <cellStyle name="40% - Accent2 4 3 6 2 2" xfId="15284"/>
    <cellStyle name="40% - Accent2 4 3 6 2 3" xfId="15285"/>
    <cellStyle name="40% - Accent2 4 3 6 3" xfId="15286"/>
    <cellStyle name="40% - Accent2 4 3 6 4" xfId="15287"/>
    <cellStyle name="40% - Accent2 4 3 6 5" xfId="15288"/>
    <cellStyle name="40% - Accent2 4 3 6 6" xfId="15289"/>
    <cellStyle name="40% - Accent2 4 3 7" xfId="15290"/>
    <cellStyle name="40% - Accent2 4 3 7 2" xfId="15291"/>
    <cellStyle name="40% - Accent2 4 3 7 2 2" xfId="15292"/>
    <cellStyle name="40% - Accent2 4 3 7 2 3" xfId="15293"/>
    <cellStyle name="40% - Accent2 4 3 7 3" xfId="15294"/>
    <cellStyle name="40% - Accent2 4 3 7 4" xfId="15295"/>
    <cellStyle name="40% - Accent2 4 3 7 5" xfId="15296"/>
    <cellStyle name="40% - Accent2 4 3 7 6" xfId="15297"/>
    <cellStyle name="40% - Accent2 4 3 8" xfId="15298"/>
    <cellStyle name="40% - Accent2 4 3 8 2" xfId="15299"/>
    <cellStyle name="40% - Accent2 4 3 8 2 2" xfId="15300"/>
    <cellStyle name="40% - Accent2 4 3 8 2 3" xfId="15301"/>
    <cellStyle name="40% - Accent2 4 3 8 3" xfId="15302"/>
    <cellStyle name="40% - Accent2 4 3 8 4" xfId="15303"/>
    <cellStyle name="40% - Accent2 4 3 8 5" xfId="15304"/>
    <cellStyle name="40% - Accent2 4 3 8 6" xfId="15305"/>
    <cellStyle name="40% - Accent2 4 3 9" xfId="15306"/>
    <cellStyle name="40% - Accent2 4 3 9 2" xfId="15307"/>
    <cellStyle name="40% - Accent2 4 3 9 3" xfId="15308"/>
    <cellStyle name="40% - Accent2 4 4" xfId="15309"/>
    <cellStyle name="40% - Accent2 4 4 10" xfId="15310"/>
    <cellStyle name="40% - Accent2 4 4 2" xfId="15311"/>
    <cellStyle name="40% - Accent2 4 4 2 2" xfId="15312"/>
    <cellStyle name="40% - Accent2 4 4 2 2 2" xfId="15313"/>
    <cellStyle name="40% - Accent2 4 4 2 2 2 2" xfId="15314"/>
    <cellStyle name="40% - Accent2 4 4 2 2 2 3" xfId="15315"/>
    <cellStyle name="40% - Accent2 4 4 2 2 3" xfId="15316"/>
    <cellStyle name="40% - Accent2 4 4 2 2 4" xfId="15317"/>
    <cellStyle name="40% - Accent2 4 4 2 2 5" xfId="15318"/>
    <cellStyle name="40% - Accent2 4 4 2 2 6" xfId="15319"/>
    <cellStyle name="40% - Accent2 4 4 2 3" xfId="15320"/>
    <cellStyle name="40% - Accent2 4 4 2 3 2" xfId="15321"/>
    <cellStyle name="40% - Accent2 4 4 2 3 2 2" xfId="15322"/>
    <cellStyle name="40% - Accent2 4 4 2 3 2 3" xfId="15323"/>
    <cellStyle name="40% - Accent2 4 4 2 3 3" xfId="15324"/>
    <cellStyle name="40% - Accent2 4 4 2 3 4" xfId="15325"/>
    <cellStyle name="40% - Accent2 4 4 2 3 5" xfId="15326"/>
    <cellStyle name="40% - Accent2 4 4 2 3 6" xfId="15327"/>
    <cellStyle name="40% - Accent2 4 4 2 4" xfId="15328"/>
    <cellStyle name="40% - Accent2 4 4 2 4 2" xfId="15329"/>
    <cellStyle name="40% - Accent2 4 4 2 4 3" xfId="15330"/>
    <cellStyle name="40% - Accent2 4 4 2 5" xfId="15331"/>
    <cellStyle name="40% - Accent2 4 4 2 6" xfId="15332"/>
    <cellStyle name="40% - Accent2 4 4 2 7" xfId="15333"/>
    <cellStyle name="40% - Accent2 4 4 2 8" xfId="15334"/>
    <cellStyle name="40% - Accent2 4 4 3" xfId="15335"/>
    <cellStyle name="40% - Accent2 4 4 3 2" xfId="15336"/>
    <cellStyle name="40% - Accent2 4 4 3 2 2" xfId="15337"/>
    <cellStyle name="40% - Accent2 4 4 3 2 2 2" xfId="15338"/>
    <cellStyle name="40% - Accent2 4 4 3 2 2 3" xfId="15339"/>
    <cellStyle name="40% - Accent2 4 4 3 2 3" xfId="15340"/>
    <cellStyle name="40% - Accent2 4 4 3 2 4" xfId="15341"/>
    <cellStyle name="40% - Accent2 4 4 3 2 5" xfId="15342"/>
    <cellStyle name="40% - Accent2 4 4 3 2 6" xfId="15343"/>
    <cellStyle name="40% - Accent2 4 4 3 3" xfId="15344"/>
    <cellStyle name="40% - Accent2 4 4 3 3 2" xfId="15345"/>
    <cellStyle name="40% - Accent2 4 4 3 3 3" xfId="15346"/>
    <cellStyle name="40% - Accent2 4 4 3 4" xfId="15347"/>
    <cellStyle name="40% - Accent2 4 4 3 5" xfId="15348"/>
    <cellStyle name="40% - Accent2 4 4 3 6" xfId="15349"/>
    <cellStyle name="40% - Accent2 4 4 3 7" xfId="15350"/>
    <cellStyle name="40% - Accent2 4 4 4" xfId="15351"/>
    <cellStyle name="40% - Accent2 4 4 4 2" xfId="15352"/>
    <cellStyle name="40% - Accent2 4 4 4 2 2" xfId="15353"/>
    <cellStyle name="40% - Accent2 4 4 4 2 3" xfId="15354"/>
    <cellStyle name="40% - Accent2 4 4 4 3" xfId="15355"/>
    <cellStyle name="40% - Accent2 4 4 4 4" xfId="15356"/>
    <cellStyle name="40% - Accent2 4 4 4 5" xfId="15357"/>
    <cellStyle name="40% - Accent2 4 4 4 6" xfId="15358"/>
    <cellStyle name="40% - Accent2 4 4 5" xfId="15359"/>
    <cellStyle name="40% - Accent2 4 4 5 2" xfId="15360"/>
    <cellStyle name="40% - Accent2 4 4 5 2 2" xfId="15361"/>
    <cellStyle name="40% - Accent2 4 4 5 2 3" xfId="15362"/>
    <cellStyle name="40% - Accent2 4 4 5 3" xfId="15363"/>
    <cellStyle name="40% - Accent2 4 4 5 4" xfId="15364"/>
    <cellStyle name="40% - Accent2 4 4 5 5" xfId="15365"/>
    <cellStyle name="40% - Accent2 4 4 5 6" xfId="15366"/>
    <cellStyle name="40% - Accent2 4 4 6" xfId="15367"/>
    <cellStyle name="40% - Accent2 4 4 6 2" xfId="15368"/>
    <cellStyle name="40% - Accent2 4 4 6 3" xfId="15369"/>
    <cellStyle name="40% - Accent2 4 4 7" xfId="15370"/>
    <cellStyle name="40% - Accent2 4 4 8" xfId="15371"/>
    <cellStyle name="40% - Accent2 4 4 9" xfId="15372"/>
    <cellStyle name="40% - Accent2 4 5" xfId="15373"/>
    <cellStyle name="40% - Accent2 4 5 2" xfId="15374"/>
    <cellStyle name="40% - Accent2 4 5 2 2" xfId="15375"/>
    <cellStyle name="40% - Accent2 4 5 2 2 2" xfId="15376"/>
    <cellStyle name="40% - Accent2 4 5 2 2 2 2" xfId="15377"/>
    <cellStyle name="40% - Accent2 4 5 2 2 2 3" xfId="15378"/>
    <cellStyle name="40% - Accent2 4 5 2 2 3" xfId="15379"/>
    <cellStyle name="40% - Accent2 4 5 2 2 4" xfId="15380"/>
    <cellStyle name="40% - Accent2 4 5 2 2 5" xfId="15381"/>
    <cellStyle name="40% - Accent2 4 5 2 2 6" xfId="15382"/>
    <cellStyle name="40% - Accent2 4 5 2 3" xfId="15383"/>
    <cellStyle name="40% - Accent2 4 5 2 3 2" xfId="15384"/>
    <cellStyle name="40% - Accent2 4 5 2 3 3" xfId="15385"/>
    <cellStyle name="40% - Accent2 4 5 2 4" xfId="15386"/>
    <cellStyle name="40% - Accent2 4 5 2 5" xfId="15387"/>
    <cellStyle name="40% - Accent2 4 5 2 6" xfId="15388"/>
    <cellStyle name="40% - Accent2 4 5 2 7" xfId="15389"/>
    <cellStyle name="40% - Accent2 4 5 3" xfId="15390"/>
    <cellStyle name="40% - Accent2 4 5 3 2" xfId="15391"/>
    <cellStyle name="40% - Accent2 4 5 3 2 2" xfId="15392"/>
    <cellStyle name="40% - Accent2 4 5 3 2 3" xfId="15393"/>
    <cellStyle name="40% - Accent2 4 5 3 3" xfId="15394"/>
    <cellStyle name="40% - Accent2 4 5 3 4" xfId="15395"/>
    <cellStyle name="40% - Accent2 4 5 3 5" xfId="15396"/>
    <cellStyle name="40% - Accent2 4 5 3 6" xfId="15397"/>
    <cellStyle name="40% - Accent2 4 5 4" xfId="15398"/>
    <cellStyle name="40% - Accent2 4 5 4 2" xfId="15399"/>
    <cellStyle name="40% - Accent2 4 5 4 2 2" xfId="15400"/>
    <cellStyle name="40% - Accent2 4 5 4 2 3" xfId="15401"/>
    <cellStyle name="40% - Accent2 4 5 4 3" xfId="15402"/>
    <cellStyle name="40% - Accent2 4 5 4 4" xfId="15403"/>
    <cellStyle name="40% - Accent2 4 5 4 5" xfId="15404"/>
    <cellStyle name="40% - Accent2 4 5 4 6" xfId="15405"/>
    <cellStyle name="40% - Accent2 4 5 5" xfId="15406"/>
    <cellStyle name="40% - Accent2 4 5 5 2" xfId="15407"/>
    <cellStyle name="40% - Accent2 4 5 5 3" xfId="15408"/>
    <cellStyle name="40% - Accent2 4 5 6" xfId="15409"/>
    <cellStyle name="40% - Accent2 4 5 7" xfId="15410"/>
    <cellStyle name="40% - Accent2 4 5 8" xfId="15411"/>
    <cellStyle name="40% - Accent2 4 5 9" xfId="15412"/>
    <cellStyle name="40% - Accent2 4 6" xfId="15413"/>
    <cellStyle name="40% - Accent2 4 6 2" xfId="15414"/>
    <cellStyle name="40% - Accent2 4 6 2 2" xfId="15415"/>
    <cellStyle name="40% - Accent2 4 6 2 2 2" xfId="15416"/>
    <cellStyle name="40% - Accent2 4 6 2 2 3" xfId="15417"/>
    <cellStyle name="40% - Accent2 4 6 2 3" xfId="15418"/>
    <cellStyle name="40% - Accent2 4 6 2 4" xfId="15419"/>
    <cellStyle name="40% - Accent2 4 6 2 5" xfId="15420"/>
    <cellStyle name="40% - Accent2 4 6 2 6" xfId="15421"/>
    <cellStyle name="40% - Accent2 4 6 3" xfId="15422"/>
    <cellStyle name="40% - Accent2 4 6 3 2" xfId="15423"/>
    <cellStyle name="40% - Accent2 4 6 3 3" xfId="15424"/>
    <cellStyle name="40% - Accent2 4 6 4" xfId="15425"/>
    <cellStyle name="40% - Accent2 4 6 5" xfId="15426"/>
    <cellStyle name="40% - Accent2 4 6 6" xfId="15427"/>
    <cellStyle name="40% - Accent2 4 6 7" xfId="15428"/>
    <cellStyle name="40% - Accent2 4 7" xfId="15429"/>
    <cellStyle name="40% - Accent2 4 7 2" xfId="15430"/>
    <cellStyle name="40% - Accent2 4 7 2 2" xfId="15431"/>
    <cellStyle name="40% - Accent2 4 7 2 3" xfId="15432"/>
    <cellStyle name="40% - Accent2 4 7 3" xfId="15433"/>
    <cellStyle name="40% - Accent2 4 7 4" xfId="15434"/>
    <cellStyle name="40% - Accent2 4 7 5" xfId="15435"/>
    <cellStyle name="40% - Accent2 4 7 6" xfId="15436"/>
    <cellStyle name="40% - Accent2 4 8" xfId="15437"/>
    <cellStyle name="40% - Accent2 4 8 2" xfId="15438"/>
    <cellStyle name="40% - Accent2 4 8 2 2" xfId="15439"/>
    <cellStyle name="40% - Accent2 4 8 2 3" xfId="15440"/>
    <cellStyle name="40% - Accent2 4 8 3" xfId="15441"/>
    <cellStyle name="40% - Accent2 4 8 4" xfId="15442"/>
    <cellStyle name="40% - Accent2 4 8 5" xfId="15443"/>
    <cellStyle name="40% - Accent2 4 8 6" xfId="15444"/>
    <cellStyle name="40% - Accent2 4 9" xfId="15445"/>
    <cellStyle name="40% - Accent2 4 9 2" xfId="15446"/>
    <cellStyle name="40% - Accent2 4 9 2 2" xfId="15447"/>
    <cellStyle name="40% - Accent2 4 9 2 3" xfId="15448"/>
    <cellStyle name="40% - Accent2 4 9 3" xfId="15449"/>
    <cellStyle name="40% - Accent2 4 9 4" xfId="15450"/>
    <cellStyle name="40% - Accent2 4 9 5" xfId="15451"/>
    <cellStyle name="40% - Accent2 4 9 6" xfId="15452"/>
    <cellStyle name="40% - Accent2 5" xfId="15453"/>
    <cellStyle name="40% - Accent2 5 10" xfId="15454"/>
    <cellStyle name="40% - Accent2 5 11" xfId="15455"/>
    <cellStyle name="40% - Accent2 5 12" xfId="15456"/>
    <cellStyle name="40% - Accent2 5 13" xfId="15457"/>
    <cellStyle name="40% - Accent2 5 2" xfId="15458"/>
    <cellStyle name="40% - Accent2 5 2 10" xfId="15459"/>
    <cellStyle name="40% - Accent2 5 2 2" xfId="15460"/>
    <cellStyle name="40% - Accent2 5 2 2 2" xfId="15461"/>
    <cellStyle name="40% - Accent2 5 2 2 2 2" xfId="15462"/>
    <cellStyle name="40% - Accent2 5 2 2 2 2 2" xfId="15463"/>
    <cellStyle name="40% - Accent2 5 2 2 2 2 3" xfId="15464"/>
    <cellStyle name="40% - Accent2 5 2 2 2 3" xfId="15465"/>
    <cellStyle name="40% - Accent2 5 2 2 2 4" xfId="15466"/>
    <cellStyle name="40% - Accent2 5 2 2 2 5" xfId="15467"/>
    <cellStyle name="40% - Accent2 5 2 2 2 6" xfId="15468"/>
    <cellStyle name="40% - Accent2 5 2 2 3" xfId="15469"/>
    <cellStyle name="40% - Accent2 5 2 2 3 2" xfId="15470"/>
    <cellStyle name="40% - Accent2 5 2 2 3 2 2" xfId="15471"/>
    <cellStyle name="40% - Accent2 5 2 2 3 2 3" xfId="15472"/>
    <cellStyle name="40% - Accent2 5 2 2 3 3" xfId="15473"/>
    <cellStyle name="40% - Accent2 5 2 2 3 4" xfId="15474"/>
    <cellStyle name="40% - Accent2 5 2 2 3 5" xfId="15475"/>
    <cellStyle name="40% - Accent2 5 2 2 3 6" xfId="15476"/>
    <cellStyle name="40% - Accent2 5 2 2 4" xfId="15477"/>
    <cellStyle name="40% - Accent2 5 2 2 4 2" xfId="15478"/>
    <cellStyle name="40% - Accent2 5 2 2 4 3" xfId="15479"/>
    <cellStyle name="40% - Accent2 5 2 2 5" xfId="15480"/>
    <cellStyle name="40% - Accent2 5 2 2 6" xfId="15481"/>
    <cellStyle name="40% - Accent2 5 2 2 7" xfId="15482"/>
    <cellStyle name="40% - Accent2 5 2 2 8" xfId="15483"/>
    <cellStyle name="40% - Accent2 5 2 3" xfId="15484"/>
    <cellStyle name="40% - Accent2 5 2 3 2" xfId="15485"/>
    <cellStyle name="40% - Accent2 5 2 3 2 2" xfId="15486"/>
    <cellStyle name="40% - Accent2 5 2 3 2 2 2" xfId="15487"/>
    <cellStyle name="40% - Accent2 5 2 3 2 2 3" xfId="15488"/>
    <cellStyle name="40% - Accent2 5 2 3 2 3" xfId="15489"/>
    <cellStyle name="40% - Accent2 5 2 3 2 4" xfId="15490"/>
    <cellStyle name="40% - Accent2 5 2 3 2 5" xfId="15491"/>
    <cellStyle name="40% - Accent2 5 2 3 2 6" xfId="15492"/>
    <cellStyle name="40% - Accent2 5 2 3 3" xfId="15493"/>
    <cellStyle name="40% - Accent2 5 2 3 3 2" xfId="15494"/>
    <cellStyle name="40% - Accent2 5 2 3 3 3" xfId="15495"/>
    <cellStyle name="40% - Accent2 5 2 3 4" xfId="15496"/>
    <cellStyle name="40% - Accent2 5 2 3 5" xfId="15497"/>
    <cellStyle name="40% - Accent2 5 2 3 6" xfId="15498"/>
    <cellStyle name="40% - Accent2 5 2 3 7" xfId="15499"/>
    <cellStyle name="40% - Accent2 5 2 4" xfId="15500"/>
    <cellStyle name="40% - Accent2 5 2 4 2" xfId="15501"/>
    <cellStyle name="40% - Accent2 5 2 4 2 2" xfId="15502"/>
    <cellStyle name="40% - Accent2 5 2 4 2 3" xfId="15503"/>
    <cellStyle name="40% - Accent2 5 2 4 3" xfId="15504"/>
    <cellStyle name="40% - Accent2 5 2 4 4" xfId="15505"/>
    <cellStyle name="40% - Accent2 5 2 4 5" xfId="15506"/>
    <cellStyle name="40% - Accent2 5 2 4 6" xfId="15507"/>
    <cellStyle name="40% - Accent2 5 2 5" xfId="15508"/>
    <cellStyle name="40% - Accent2 5 2 5 2" xfId="15509"/>
    <cellStyle name="40% - Accent2 5 2 5 2 2" xfId="15510"/>
    <cellStyle name="40% - Accent2 5 2 5 2 3" xfId="15511"/>
    <cellStyle name="40% - Accent2 5 2 5 3" xfId="15512"/>
    <cellStyle name="40% - Accent2 5 2 5 4" xfId="15513"/>
    <cellStyle name="40% - Accent2 5 2 5 5" xfId="15514"/>
    <cellStyle name="40% - Accent2 5 2 5 6" xfId="15515"/>
    <cellStyle name="40% - Accent2 5 2 6" xfId="15516"/>
    <cellStyle name="40% - Accent2 5 2 6 2" xfId="15517"/>
    <cellStyle name="40% - Accent2 5 2 6 3" xfId="15518"/>
    <cellStyle name="40% - Accent2 5 2 7" xfId="15519"/>
    <cellStyle name="40% - Accent2 5 2 8" xfId="15520"/>
    <cellStyle name="40% - Accent2 5 2 9" xfId="15521"/>
    <cellStyle name="40% - Accent2 5 3" xfId="15522"/>
    <cellStyle name="40% - Accent2 5 3 2" xfId="15523"/>
    <cellStyle name="40% - Accent2 5 3 2 2" xfId="15524"/>
    <cellStyle name="40% - Accent2 5 3 2 2 2" xfId="15525"/>
    <cellStyle name="40% - Accent2 5 3 2 2 2 2" xfId="15526"/>
    <cellStyle name="40% - Accent2 5 3 2 2 2 3" xfId="15527"/>
    <cellStyle name="40% - Accent2 5 3 2 2 3" xfId="15528"/>
    <cellStyle name="40% - Accent2 5 3 2 2 4" xfId="15529"/>
    <cellStyle name="40% - Accent2 5 3 2 2 5" xfId="15530"/>
    <cellStyle name="40% - Accent2 5 3 2 2 6" xfId="15531"/>
    <cellStyle name="40% - Accent2 5 3 2 3" xfId="15532"/>
    <cellStyle name="40% - Accent2 5 3 2 3 2" xfId="15533"/>
    <cellStyle name="40% - Accent2 5 3 2 3 3" xfId="15534"/>
    <cellStyle name="40% - Accent2 5 3 2 4" xfId="15535"/>
    <cellStyle name="40% - Accent2 5 3 2 5" xfId="15536"/>
    <cellStyle name="40% - Accent2 5 3 2 6" xfId="15537"/>
    <cellStyle name="40% - Accent2 5 3 2 7" xfId="15538"/>
    <cellStyle name="40% - Accent2 5 3 3" xfId="15539"/>
    <cellStyle name="40% - Accent2 5 3 3 2" xfId="15540"/>
    <cellStyle name="40% - Accent2 5 3 3 2 2" xfId="15541"/>
    <cellStyle name="40% - Accent2 5 3 3 2 3" xfId="15542"/>
    <cellStyle name="40% - Accent2 5 3 3 3" xfId="15543"/>
    <cellStyle name="40% - Accent2 5 3 3 4" xfId="15544"/>
    <cellStyle name="40% - Accent2 5 3 3 5" xfId="15545"/>
    <cellStyle name="40% - Accent2 5 3 3 6" xfId="15546"/>
    <cellStyle name="40% - Accent2 5 3 4" xfId="15547"/>
    <cellStyle name="40% - Accent2 5 3 4 2" xfId="15548"/>
    <cellStyle name="40% - Accent2 5 3 4 2 2" xfId="15549"/>
    <cellStyle name="40% - Accent2 5 3 4 2 3" xfId="15550"/>
    <cellStyle name="40% - Accent2 5 3 4 3" xfId="15551"/>
    <cellStyle name="40% - Accent2 5 3 4 4" xfId="15552"/>
    <cellStyle name="40% - Accent2 5 3 4 5" xfId="15553"/>
    <cellStyle name="40% - Accent2 5 3 4 6" xfId="15554"/>
    <cellStyle name="40% - Accent2 5 3 5" xfId="15555"/>
    <cellStyle name="40% - Accent2 5 3 5 2" xfId="15556"/>
    <cellStyle name="40% - Accent2 5 3 5 3" xfId="15557"/>
    <cellStyle name="40% - Accent2 5 3 6" xfId="15558"/>
    <cellStyle name="40% - Accent2 5 3 7" xfId="15559"/>
    <cellStyle name="40% - Accent2 5 3 8" xfId="15560"/>
    <cellStyle name="40% - Accent2 5 3 9" xfId="15561"/>
    <cellStyle name="40% - Accent2 5 4" xfId="15562"/>
    <cellStyle name="40% - Accent2 5 4 2" xfId="15563"/>
    <cellStyle name="40% - Accent2 5 4 2 2" xfId="15564"/>
    <cellStyle name="40% - Accent2 5 4 2 2 2" xfId="15565"/>
    <cellStyle name="40% - Accent2 5 4 2 2 3" xfId="15566"/>
    <cellStyle name="40% - Accent2 5 4 2 3" xfId="15567"/>
    <cellStyle name="40% - Accent2 5 4 2 4" xfId="15568"/>
    <cellStyle name="40% - Accent2 5 4 2 5" xfId="15569"/>
    <cellStyle name="40% - Accent2 5 4 2 6" xfId="15570"/>
    <cellStyle name="40% - Accent2 5 4 3" xfId="15571"/>
    <cellStyle name="40% - Accent2 5 4 3 2" xfId="15572"/>
    <cellStyle name="40% - Accent2 5 4 3 3" xfId="15573"/>
    <cellStyle name="40% - Accent2 5 4 4" xfId="15574"/>
    <cellStyle name="40% - Accent2 5 4 5" xfId="15575"/>
    <cellStyle name="40% - Accent2 5 4 6" xfId="15576"/>
    <cellStyle name="40% - Accent2 5 4 7" xfId="15577"/>
    <cellStyle name="40% - Accent2 5 5" xfId="15578"/>
    <cellStyle name="40% - Accent2 5 5 2" xfId="15579"/>
    <cellStyle name="40% - Accent2 5 5 2 2" xfId="15580"/>
    <cellStyle name="40% - Accent2 5 5 2 3" xfId="15581"/>
    <cellStyle name="40% - Accent2 5 5 3" xfId="15582"/>
    <cellStyle name="40% - Accent2 5 5 4" xfId="15583"/>
    <cellStyle name="40% - Accent2 5 5 5" xfId="15584"/>
    <cellStyle name="40% - Accent2 5 5 6" xfId="15585"/>
    <cellStyle name="40% - Accent2 5 6" xfId="15586"/>
    <cellStyle name="40% - Accent2 5 6 2" xfId="15587"/>
    <cellStyle name="40% - Accent2 5 6 2 2" xfId="15588"/>
    <cellStyle name="40% - Accent2 5 6 2 3" xfId="15589"/>
    <cellStyle name="40% - Accent2 5 6 3" xfId="15590"/>
    <cellStyle name="40% - Accent2 5 6 4" xfId="15591"/>
    <cellStyle name="40% - Accent2 5 6 5" xfId="15592"/>
    <cellStyle name="40% - Accent2 5 6 6" xfId="15593"/>
    <cellStyle name="40% - Accent2 5 7" xfId="15594"/>
    <cellStyle name="40% - Accent2 5 7 2" xfId="15595"/>
    <cellStyle name="40% - Accent2 5 7 2 2" xfId="15596"/>
    <cellStyle name="40% - Accent2 5 7 2 3" xfId="15597"/>
    <cellStyle name="40% - Accent2 5 7 3" xfId="15598"/>
    <cellStyle name="40% - Accent2 5 7 4" xfId="15599"/>
    <cellStyle name="40% - Accent2 5 7 5" xfId="15600"/>
    <cellStyle name="40% - Accent2 5 7 6" xfId="15601"/>
    <cellStyle name="40% - Accent2 5 8" xfId="15602"/>
    <cellStyle name="40% - Accent2 5 8 2" xfId="15603"/>
    <cellStyle name="40% - Accent2 5 8 2 2" xfId="15604"/>
    <cellStyle name="40% - Accent2 5 8 2 3" xfId="15605"/>
    <cellStyle name="40% - Accent2 5 8 3" xfId="15606"/>
    <cellStyle name="40% - Accent2 5 8 4" xfId="15607"/>
    <cellStyle name="40% - Accent2 5 8 5" xfId="15608"/>
    <cellStyle name="40% - Accent2 5 8 6" xfId="15609"/>
    <cellStyle name="40% - Accent2 5 9" xfId="15610"/>
    <cellStyle name="40% - Accent2 5 9 2" xfId="15611"/>
    <cellStyle name="40% - Accent2 5 9 3" xfId="15612"/>
    <cellStyle name="40% - Accent2 6" xfId="15613"/>
    <cellStyle name="40% - Accent2 6 10" xfId="15614"/>
    <cellStyle name="40% - Accent2 6 11" xfId="15615"/>
    <cellStyle name="40% - Accent2 6 2" xfId="15616"/>
    <cellStyle name="40% - Accent2 6 2 2" xfId="15617"/>
    <cellStyle name="40% - Accent2 6 2 2 2" xfId="15618"/>
    <cellStyle name="40% - Accent2 6 2 2 2 2" xfId="15619"/>
    <cellStyle name="40% - Accent2 6 2 2 2 3" xfId="15620"/>
    <cellStyle name="40% - Accent2 6 2 2 3" xfId="15621"/>
    <cellStyle name="40% - Accent2 6 2 2 4" xfId="15622"/>
    <cellStyle name="40% - Accent2 6 2 2 5" xfId="15623"/>
    <cellStyle name="40% - Accent2 6 2 2 6" xfId="15624"/>
    <cellStyle name="40% - Accent2 6 2 3" xfId="15625"/>
    <cellStyle name="40% - Accent2 6 2 3 2" xfId="15626"/>
    <cellStyle name="40% - Accent2 6 2 3 2 2" xfId="15627"/>
    <cellStyle name="40% - Accent2 6 2 3 2 3" xfId="15628"/>
    <cellStyle name="40% - Accent2 6 2 3 3" xfId="15629"/>
    <cellStyle name="40% - Accent2 6 2 3 4" xfId="15630"/>
    <cellStyle name="40% - Accent2 6 2 3 5" xfId="15631"/>
    <cellStyle name="40% - Accent2 6 2 3 6" xfId="15632"/>
    <cellStyle name="40% - Accent2 6 2 4" xfId="15633"/>
    <cellStyle name="40% - Accent2 6 2 4 2" xfId="15634"/>
    <cellStyle name="40% - Accent2 6 2 4 3" xfId="15635"/>
    <cellStyle name="40% - Accent2 6 2 5" xfId="15636"/>
    <cellStyle name="40% - Accent2 6 2 6" xfId="15637"/>
    <cellStyle name="40% - Accent2 6 2 7" xfId="15638"/>
    <cellStyle name="40% - Accent2 6 2 8" xfId="15639"/>
    <cellStyle name="40% - Accent2 6 3" xfId="15640"/>
    <cellStyle name="40% - Accent2 6 3 2" xfId="15641"/>
    <cellStyle name="40% - Accent2 6 3 2 2" xfId="15642"/>
    <cellStyle name="40% - Accent2 6 3 2 2 2" xfId="15643"/>
    <cellStyle name="40% - Accent2 6 3 2 2 3" xfId="15644"/>
    <cellStyle name="40% - Accent2 6 3 2 3" xfId="15645"/>
    <cellStyle name="40% - Accent2 6 3 2 4" xfId="15646"/>
    <cellStyle name="40% - Accent2 6 3 2 5" xfId="15647"/>
    <cellStyle name="40% - Accent2 6 3 2 6" xfId="15648"/>
    <cellStyle name="40% - Accent2 6 3 3" xfId="15649"/>
    <cellStyle name="40% - Accent2 6 3 3 2" xfId="15650"/>
    <cellStyle name="40% - Accent2 6 3 3 3" xfId="15651"/>
    <cellStyle name="40% - Accent2 6 3 4" xfId="15652"/>
    <cellStyle name="40% - Accent2 6 3 5" xfId="15653"/>
    <cellStyle name="40% - Accent2 6 3 6" xfId="15654"/>
    <cellStyle name="40% - Accent2 6 3 7" xfId="15655"/>
    <cellStyle name="40% - Accent2 6 4" xfId="15656"/>
    <cellStyle name="40% - Accent2 6 4 2" xfId="15657"/>
    <cellStyle name="40% - Accent2 6 4 2 2" xfId="15658"/>
    <cellStyle name="40% - Accent2 6 4 2 3" xfId="15659"/>
    <cellStyle name="40% - Accent2 6 4 3" xfId="15660"/>
    <cellStyle name="40% - Accent2 6 4 4" xfId="15661"/>
    <cellStyle name="40% - Accent2 6 4 5" xfId="15662"/>
    <cellStyle name="40% - Accent2 6 4 6" xfId="15663"/>
    <cellStyle name="40% - Accent2 6 5" xfId="15664"/>
    <cellStyle name="40% - Accent2 6 5 2" xfId="15665"/>
    <cellStyle name="40% - Accent2 6 5 2 2" xfId="15666"/>
    <cellStyle name="40% - Accent2 6 5 2 3" xfId="15667"/>
    <cellStyle name="40% - Accent2 6 5 3" xfId="15668"/>
    <cellStyle name="40% - Accent2 6 5 4" xfId="15669"/>
    <cellStyle name="40% - Accent2 6 5 5" xfId="15670"/>
    <cellStyle name="40% - Accent2 6 5 6" xfId="15671"/>
    <cellStyle name="40% - Accent2 6 6" xfId="15672"/>
    <cellStyle name="40% - Accent2 6 6 2" xfId="15673"/>
    <cellStyle name="40% - Accent2 6 6 2 2" xfId="15674"/>
    <cellStyle name="40% - Accent2 6 6 2 3" xfId="15675"/>
    <cellStyle name="40% - Accent2 6 6 3" xfId="15676"/>
    <cellStyle name="40% - Accent2 6 6 4" xfId="15677"/>
    <cellStyle name="40% - Accent2 6 6 5" xfId="15678"/>
    <cellStyle name="40% - Accent2 6 6 6" xfId="15679"/>
    <cellStyle name="40% - Accent2 6 7" xfId="15680"/>
    <cellStyle name="40% - Accent2 6 7 2" xfId="15681"/>
    <cellStyle name="40% - Accent2 6 7 3" xfId="15682"/>
    <cellStyle name="40% - Accent2 6 8" xfId="15683"/>
    <cellStyle name="40% - Accent2 6 9" xfId="15684"/>
    <cellStyle name="40% - Accent2 7" xfId="15685"/>
    <cellStyle name="40% - Accent2 7 2" xfId="15686"/>
    <cellStyle name="40% - Accent2 7 2 2" xfId="15687"/>
    <cellStyle name="40% - Accent2 7 2 3" xfId="15688"/>
    <cellStyle name="40% - Accent2 7 3" xfId="15689"/>
    <cellStyle name="40% - Accent2 7 4" xfId="15690"/>
    <cellStyle name="40% - Accent2 7 5" xfId="15691"/>
    <cellStyle name="40% - Accent2 7 6" xfId="15692"/>
    <cellStyle name="40% - Accent2 8" xfId="15693"/>
    <cellStyle name="40% - Accent2 8 2" xfId="15694"/>
    <cellStyle name="40% - Accent2 8 2 2" xfId="15695"/>
    <cellStyle name="40% - Accent2 8 2 3" xfId="15696"/>
    <cellStyle name="40% - Accent2 8 3" xfId="15697"/>
    <cellStyle name="40% - Accent2 8 4" xfId="15698"/>
    <cellStyle name="40% - Accent2 8 5" xfId="15699"/>
    <cellStyle name="40% - Accent2 8 6" xfId="15700"/>
    <cellStyle name="40% - Accent2 9" xfId="15701"/>
    <cellStyle name="40% - Accent2 9 2" xfId="15702"/>
    <cellStyle name="40% - Accent2 9 2 2" xfId="15703"/>
    <cellStyle name="40% - Accent2 9 2 3" xfId="15704"/>
    <cellStyle name="40% - Accent2 9 3" xfId="15705"/>
    <cellStyle name="40% - Accent2 9 4" xfId="15706"/>
    <cellStyle name="40% - Accent2 9 5" xfId="15707"/>
    <cellStyle name="40% - Accent2 9 6" xfId="15708"/>
    <cellStyle name="40% - Accent3" xfId="30" builtinId="39" customBuiltin="1"/>
    <cellStyle name="40% - Accent3 10" xfId="15709"/>
    <cellStyle name="40% - Accent3 10 2" xfId="15710"/>
    <cellStyle name="40% - Accent3 10 2 2" xfId="15711"/>
    <cellStyle name="40% - Accent3 10 2 3" xfId="15712"/>
    <cellStyle name="40% - Accent3 10 3" xfId="15713"/>
    <cellStyle name="40% - Accent3 10 4" xfId="15714"/>
    <cellStyle name="40% - Accent3 10 5" xfId="15715"/>
    <cellStyle name="40% - Accent3 10 6" xfId="15716"/>
    <cellStyle name="40% - Accent3 11" xfId="15717"/>
    <cellStyle name="40% - Accent3 11 2" xfId="15718"/>
    <cellStyle name="40% - Accent3 11 2 2" xfId="15719"/>
    <cellStyle name="40% - Accent3 11 2 3" xfId="15720"/>
    <cellStyle name="40% - Accent3 11 3" xfId="15721"/>
    <cellStyle name="40% - Accent3 11 4" xfId="15722"/>
    <cellStyle name="40% - Accent3 11 5" xfId="15723"/>
    <cellStyle name="40% - Accent3 11 6" xfId="15724"/>
    <cellStyle name="40% - Accent3 12" xfId="15725"/>
    <cellStyle name="40% - Accent3 12 2" xfId="15726"/>
    <cellStyle name="40% - Accent3 12 2 2" xfId="15727"/>
    <cellStyle name="40% - Accent3 12 2 3" xfId="15728"/>
    <cellStyle name="40% - Accent3 12 3" xfId="15729"/>
    <cellStyle name="40% - Accent3 12 4" xfId="15730"/>
    <cellStyle name="40% - Accent3 12 5" xfId="15731"/>
    <cellStyle name="40% - Accent3 12 6" xfId="15732"/>
    <cellStyle name="40% - Accent3 13" xfId="15733"/>
    <cellStyle name="40% - Accent3 13 2" xfId="15734"/>
    <cellStyle name="40% - Accent3 13 3" xfId="15735"/>
    <cellStyle name="40% - Accent3 14" xfId="15736"/>
    <cellStyle name="40% - Accent3 15" xfId="15737"/>
    <cellStyle name="40% - Accent3 16" xfId="15738"/>
    <cellStyle name="40% - Accent3 17" xfId="15739"/>
    <cellStyle name="40% - Accent3 18" xfId="15740"/>
    <cellStyle name="40% - Accent3 2" xfId="60"/>
    <cellStyle name="40% - Accent3 2 2" xfId="303"/>
    <cellStyle name="40% - Accent3 2 3" xfId="304"/>
    <cellStyle name="40% - Accent3 3" xfId="305"/>
    <cellStyle name="40% - Accent3 3 10" xfId="15741"/>
    <cellStyle name="40% - Accent3 3 10 2" xfId="15742"/>
    <cellStyle name="40% - Accent3 3 10 2 2" xfId="15743"/>
    <cellStyle name="40% - Accent3 3 10 2 3" xfId="15744"/>
    <cellStyle name="40% - Accent3 3 10 3" xfId="15745"/>
    <cellStyle name="40% - Accent3 3 10 4" xfId="15746"/>
    <cellStyle name="40% - Accent3 3 10 5" xfId="15747"/>
    <cellStyle name="40% - Accent3 3 10 6" xfId="15748"/>
    <cellStyle name="40% - Accent3 3 11" xfId="15749"/>
    <cellStyle name="40% - Accent3 3 11 2" xfId="15750"/>
    <cellStyle name="40% - Accent3 3 11 2 2" xfId="15751"/>
    <cellStyle name="40% - Accent3 3 11 2 3" xfId="15752"/>
    <cellStyle name="40% - Accent3 3 11 3" xfId="15753"/>
    <cellStyle name="40% - Accent3 3 11 4" xfId="15754"/>
    <cellStyle name="40% - Accent3 3 11 5" xfId="15755"/>
    <cellStyle name="40% - Accent3 3 11 6" xfId="15756"/>
    <cellStyle name="40% - Accent3 3 12" xfId="15757"/>
    <cellStyle name="40% - Accent3 3 12 2" xfId="15758"/>
    <cellStyle name="40% - Accent3 3 12 3" xfId="15759"/>
    <cellStyle name="40% - Accent3 3 13" xfId="15760"/>
    <cellStyle name="40% - Accent3 3 14" xfId="15761"/>
    <cellStyle name="40% - Accent3 3 15" xfId="15762"/>
    <cellStyle name="40% - Accent3 3 16" xfId="15763"/>
    <cellStyle name="40% - Accent3 3 2" xfId="15764"/>
    <cellStyle name="40% - Accent3 3 2 10" xfId="15765"/>
    <cellStyle name="40% - Accent3 3 2 10 2" xfId="15766"/>
    <cellStyle name="40% - Accent3 3 2 10 3" xfId="15767"/>
    <cellStyle name="40% - Accent3 3 2 11" xfId="15768"/>
    <cellStyle name="40% - Accent3 3 2 12" xfId="15769"/>
    <cellStyle name="40% - Accent3 3 2 13" xfId="15770"/>
    <cellStyle name="40% - Accent3 3 2 14" xfId="15771"/>
    <cellStyle name="40% - Accent3 3 2 2" xfId="15772"/>
    <cellStyle name="40% - Accent3 3 2 2 10" xfId="15773"/>
    <cellStyle name="40% - Accent3 3 2 2 11" xfId="15774"/>
    <cellStyle name="40% - Accent3 3 2 2 12" xfId="15775"/>
    <cellStyle name="40% - Accent3 3 2 2 13" xfId="15776"/>
    <cellStyle name="40% - Accent3 3 2 2 2" xfId="15777"/>
    <cellStyle name="40% - Accent3 3 2 2 2 10" xfId="15778"/>
    <cellStyle name="40% - Accent3 3 2 2 2 2" xfId="15779"/>
    <cellStyle name="40% - Accent3 3 2 2 2 2 2" xfId="15780"/>
    <cellStyle name="40% - Accent3 3 2 2 2 2 2 2" xfId="15781"/>
    <cellStyle name="40% - Accent3 3 2 2 2 2 2 2 2" xfId="15782"/>
    <cellStyle name="40% - Accent3 3 2 2 2 2 2 2 3" xfId="15783"/>
    <cellStyle name="40% - Accent3 3 2 2 2 2 2 3" xfId="15784"/>
    <cellStyle name="40% - Accent3 3 2 2 2 2 2 4" xfId="15785"/>
    <cellStyle name="40% - Accent3 3 2 2 2 2 2 5" xfId="15786"/>
    <cellStyle name="40% - Accent3 3 2 2 2 2 2 6" xfId="15787"/>
    <cellStyle name="40% - Accent3 3 2 2 2 2 3" xfId="15788"/>
    <cellStyle name="40% - Accent3 3 2 2 2 2 3 2" xfId="15789"/>
    <cellStyle name="40% - Accent3 3 2 2 2 2 3 2 2" xfId="15790"/>
    <cellStyle name="40% - Accent3 3 2 2 2 2 3 2 3" xfId="15791"/>
    <cellStyle name="40% - Accent3 3 2 2 2 2 3 3" xfId="15792"/>
    <cellStyle name="40% - Accent3 3 2 2 2 2 3 4" xfId="15793"/>
    <cellStyle name="40% - Accent3 3 2 2 2 2 3 5" xfId="15794"/>
    <cellStyle name="40% - Accent3 3 2 2 2 2 3 6" xfId="15795"/>
    <cellStyle name="40% - Accent3 3 2 2 2 2 4" xfId="15796"/>
    <cellStyle name="40% - Accent3 3 2 2 2 2 4 2" xfId="15797"/>
    <cellStyle name="40% - Accent3 3 2 2 2 2 4 3" xfId="15798"/>
    <cellStyle name="40% - Accent3 3 2 2 2 2 5" xfId="15799"/>
    <cellStyle name="40% - Accent3 3 2 2 2 2 6" xfId="15800"/>
    <cellStyle name="40% - Accent3 3 2 2 2 2 7" xfId="15801"/>
    <cellStyle name="40% - Accent3 3 2 2 2 2 8" xfId="15802"/>
    <cellStyle name="40% - Accent3 3 2 2 2 3" xfId="15803"/>
    <cellStyle name="40% - Accent3 3 2 2 2 3 2" xfId="15804"/>
    <cellStyle name="40% - Accent3 3 2 2 2 3 2 2" xfId="15805"/>
    <cellStyle name="40% - Accent3 3 2 2 2 3 2 2 2" xfId="15806"/>
    <cellStyle name="40% - Accent3 3 2 2 2 3 2 2 3" xfId="15807"/>
    <cellStyle name="40% - Accent3 3 2 2 2 3 2 3" xfId="15808"/>
    <cellStyle name="40% - Accent3 3 2 2 2 3 2 4" xfId="15809"/>
    <cellStyle name="40% - Accent3 3 2 2 2 3 2 5" xfId="15810"/>
    <cellStyle name="40% - Accent3 3 2 2 2 3 2 6" xfId="15811"/>
    <cellStyle name="40% - Accent3 3 2 2 2 3 3" xfId="15812"/>
    <cellStyle name="40% - Accent3 3 2 2 2 3 3 2" xfId="15813"/>
    <cellStyle name="40% - Accent3 3 2 2 2 3 3 3" xfId="15814"/>
    <cellStyle name="40% - Accent3 3 2 2 2 3 4" xfId="15815"/>
    <cellStyle name="40% - Accent3 3 2 2 2 3 5" xfId="15816"/>
    <cellStyle name="40% - Accent3 3 2 2 2 3 6" xfId="15817"/>
    <cellStyle name="40% - Accent3 3 2 2 2 3 7" xfId="15818"/>
    <cellStyle name="40% - Accent3 3 2 2 2 4" xfId="15819"/>
    <cellStyle name="40% - Accent3 3 2 2 2 4 2" xfId="15820"/>
    <cellStyle name="40% - Accent3 3 2 2 2 4 2 2" xfId="15821"/>
    <cellStyle name="40% - Accent3 3 2 2 2 4 2 3" xfId="15822"/>
    <cellStyle name="40% - Accent3 3 2 2 2 4 3" xfId="15823"/>
    <cellStyle name="40% - Accent3 3 2 2 2 4 4" xfId="15824"/>
    <cellStyle name="40% - Accent3 3 2 2 2 4 5" xfId="15825"/>
    <cellStyle name="40% - Accent3 3 2 2 2 4 6" xfId="15826"/>
    <cellStyle name="40% - Accent3 3 2 2 2 5" xfId="15827"/>
    <cellStyle name="40% - Accent3 3 2 2 2 5 2" xfId="15828"/>
    <cellStyle name="40% - Accent3 3 2 2 2 5 2 2" xfId="15829"/>
    <cellStyle name="40% - Accent3 3 2 2 2 5 2 3" xfId="15830"/>
    <cellStyle name="40% - Accent3 3 2 2 2 5 3" xfId="15831"/>
    <cellStyle name="40% - Accent3 3 2 2 2 5 4" xfId="15832"/>
    <cellStyle name="40% - Accent3 3 2 2 2 5 5" xfId="15833"/>
    <cellStyle name="40% - Accent3 3 2 2 2 5 6" xfId="15834"/>
    <cellStyle name="40% - Accent3 3 2 2 2 6" xfId="15835"/>
    <cellStyle name="40% - Accent3 3 2 2 2 6 2" xfId="15836"/>
    <cellStyle name="40% - Accent3 3 2 2 2 6 3" xfId="15837"/>
    <cellStyle name="40% - Accent3 3 2 2 2 7" xfId="15838"/>
    <cellStyle name="40% - Accent3 3 2 2 2 8" xfId="15839"/>
    <cellStyle name="40% - Accent3 3 2 2 2 9" xfId="15840"/>
    <cellStyle name="40% - Accent3 3 2 2 3" xfId="15841"/>
    <cellStyle name="40% - Accent3 3 2 2 3 2" xfId="15842"/>
    <cellStyle name="40% - Accent3 3 2 2 3 2 2" xfId="15843"/>
    <cellStyle name="40% - Accent3 3 2 2 3 2 2 2" xfId="15844"/>
    <cellStyle name="40% - Accent3 3 2 2 3 2 2 2 2" xfId="15845"/>
    <cellStyle name="40% - Accent3 3 2 2 3 2 2 2 3" xfId="15846"/>
    <cellStyle name="40% - Accent3 3 2 2 3 2 2 3" xfId="15847"/>
    <cellStyle name="40% - Accent3 3 2 2 3 2 2 4" xfId="15848"/>
    <cellStyle name="40% - Accent3 3 2 2 3 2 2 5" xfId="15849"/>
    <cellStyle name="40% - Accent3 3 2 2 3 2 2 6" xfId="15850"/>
    <cellStyle name="40% - Accent3 3 2 2 3 2 3" xfId="15851"/>
    <cellStyle name="40% - Accent3 3 2 2 3 2 3 2" xfId="15852"/>
    <cellStyle name="40% - Accent3 3 2 2 3 2 3 3" xfId="15853"/>
    <cellStyle name="40% - Accent3 3 2 2 3 2 4" xfId="15854"/>
    <cellStyle name="40% - Accent3 3 2 2 3 2 5" xfId="15855"/>
    <cellStyle name="40% - Accent3 3 2 2 3 2 6" xfId="15856"/>
    <cellStyle name="40% - Accent3 3 2 2 3 2 7" xfId="15857"/>
    <cellStyle name="40% - Accent3 3 2 2 3 3" xfId="15858"/>
    <cellStyle name="40% - Accent3 3 2 2 3 3 2" xfId="15859"/>
    <cellStyle name="40% - Accent3 3 2 2 3 3 2 2" xfId="15860"/>
    <cellStyle name="40% - Accent3 3 2 2 3 3 2 3" xfId="15861"/>
    <cellStyle name="40% - Accent3 3 2 2 3 3 3" xfId="15862"/>
    <cellStyle name="40% - Accent3 3 2 2 3 3 4" xfId="15863"/>
    <cellStyle name="40% - Accent3 3 2 2 3 3 5" xfId="15864"/>
    <cellStyle name="40% - Accent3 3 2 2 3 3 6" xfId="15865"/>
    <cellStyle name="40% - Accent3 3 2 2 3 4" xfId="15866"/>
    <cellStyle name="40% - Accent3 3 2 2 3 4 2" xfId="15867"/>
    <cellStyle name="40% - Accent3 3 2 2 3 4 2 2" xfId="15868"/>
    <cellStyle name="40% - Accent3 3 2 2 3 4 2 3" xfId="15869"/>
    <cellStyle name="40% - Accent3 3 2 2 3 4 3" xfId="15870"/>
    <cellStyle name="40% - Accent3 3 2 2 3 4 4" xfId="15871"/>
    <cellStyle name="40% - Accent3 3 2 2 3 4 5" xfId="15872"/>
    <cellStyle name="40% - Accent3 3 2 2 3 4 6" xfId="15873"/>
    <cellStyle name="40% - Accent3 3 2 2 3 5" xfId="15874"/>
    <cellStyle name="40% - Accent3 3 2 2 3 5 2" xfId="15875"/>
    <cellStyle name="40% - Accent3 3 2 2 3 5 3" xfId="15876"/>
    <cellStyle name="40% - Accent3 3 2 2 3 6" xfId="15877"/>
    <cellStyle name="40% - Accent3 3 2 2 3 7" xfId="15878"/>
    <cellStyle name="40% - Accent3 3 2 2 3 8" xfId="15879"/>
    <cellStyle name="40% - Accent3 3 2 2 3 9" xfId="15880"/>
    <cellStyle name="40% - Accent3 3 2 2 4" xfId="15881"/>
    <cellStyle name="40% - Accent3 3 2 2 4 2" xfId="15882"/>
    <cellStyle name="40% - Accent3 3 2 2 4 2 2" xfId="15883"/>
    <cellStyle name="40% - Accent3 3 2 2 4 2 2 2" xfId="15884"/>
    <cellStyle name="40% - Accent3 3 2 2 4 2 2 3" xfId="15885"/>
    <cellStyle name="40% - Accent3 3 2 2 4 2 3" xfId="15886"/>
    <cellStyle name="40% - Accent3 3 2 2 4 2 4" xfId="15887"/>
    <cellStyle name="40% - Accent3 3 2 2 4 2 5" xfId="15888"/>
    <cellStyle name="40% - Accent3 3 2 2 4 2 6" xfId="15889"/>
    <cellStyle name="40% - Accent3 3 2 2 4 3" xfId="15890"/>
    <cellStyle name="40% - Accent3 3 2 2 4 3 2" xfId="15891"/>
    <cellStyle name="40% - Accent3 3 2 2 4 3 3" xfId="15892"/>
    <cellStyle name="40% - Accent3 3 2 2 4 4" xfId="15893"/>
    <cellStyle name="40% - Accent3 3 2 2 4 5" xfId="15894"/>
    <cellStyle name="40% - Accent3 3 2 2 4 6" xfId="15895"/>
    <cellStyle name="40% - Accent3 3 2 2 4 7" xfId="15896"/>
    <cellStyle name="40% - Accent3 3 2 2 5" xfId="15897"/>
    <cellStyle name="40% - Accent3 3 2 2 5 2" xfId="15898"/>
    <cellStyle name="40% - Accent3 3 2 2 5 2 2" xfId="15899"/>
    <cellStyle name="40% - Accent3 3 2 2 5 2 3" xfId="15900"/>
    <cellStyle name="40% - Accent3 3 2 2 5 3" xfId="15901"/>
    <cellStyle name="40% - Accent3 3 2 2 5 4" xfId="15902"/>
    <cellStyle name="40% - Accent3 3 2 2 5 5" xfId="15903"/>
    <cellStyle name="40% - Accent3 3 2 2 5 6" xfId="15904"/>
    <cellStyle name="40% - Accent3 3 2 2 6" xfId="15905"/>
    <cellStyle name="40% - Accent3 3 2 2 6 2" xfId="15906"/>
    <cellStyle name="40% - Accent3 3 2 2 6 2 2" xfId="15907"/>
    <cellStyle name="40% - Accent3 3 2 2 6 2 3" xfId="15908"/>
    <cellStyle name="40% - Accent3 3 2 2 6 3" xfId="15909"/>
    <cellStyle name="40% - Accent3 3 2 2 6 4" xfId="15910"/>
    <cellStyle name="40% - Accent3 3 2 2 6 5" xfId="15911"/>
    <cellStyle name="40% - Accent3 3 2 2 6 6" xfId="15912"/>
    <cellStyle name="40% - Accent3 3 2 2 7" xfId="15913"/>
    <cellStyle name="40% - Accent3 3 2 2 7 2" xfId="15914"/>
    <cellStyle name="40% - Accent3 3 2 2 7 2 2" xfId="15915"/>
    <cellStyle name="40% - Accent3 3 2 2 7 2 3" xfId="15916"/>
    <cellStyle name="40% - Accent3 3 2 2 7 3" xfId="15917"/>
    <cellStyle name="40% - Accent3 3 2 2 7 4" xfId="15918"/>
    <cellStyle name="40% - Accent3 3 2 2 7 5" xfId="15919"/>
    <cellStyle name="40% - Accent3 3 2 2 7 6" xfId="15920"/>
    <cellStyle name="40% - Accent3 3 2 2 8" xfId="15921"/>
    <cellStyle name="40% - Accent3 3 2 2 8 2" xfId="15922"/>
    <cellStyle name="40% - Accent3 3 2 2 8 2 2" xfId="15923"/>
    <cellStyle name="40% - Accent3 3 2 2 8 2 3" xfId="15924"/>
    <cellStyle name="40% - Accent3 3 2 2 8 3" xfId="15925"/>
    <cellStyle name="40% - Accent3 3 2 2 8 4" xfId="15926"/>
    <cellStyle name="40% - Accent3 3 2 2 8 5" xfId="15927"/>
    <cellStyle name="40% - Accent3 3 2 2 8 6" xfId="15928"/>
    <cellStyle name="40% - Accent3 3 2 2 9" xfId="15929"/>
    <cellStyle name="40% - Accent3 3 2 2 9 2" xfId="15930"/>
    <cellStyle name="40% - Accent3 3 2 2 9 3" xfId="15931"/>
    <cellStyle name="40% - Accent3 3 2 3" xfId="15932"/>
    <cellStyle name="40% - Accent3 3 2 3 10" xfId="15933"/>
    <cellStyle name="40% - Accent3 3 2 3 2" xfId="15934"/>
    <cellStyle name="40% - Accent3 3 2 3 2 2" xfId="15935"/>
    <cellStyle name="40% - Accent3 3 2 3 2 2 2" xfId="15936"/>
    <cellStyle name="40% - Accent3 3 2 3 2 2 2 2" xfId="15937"/>
    <cellStyle name="40% - Accent3 3 2 3 2 2 2 3" xfId="15938"/>
    <cellStyle name="40% - Accent3 3 2 3 2 2 3" xfId="15939"/>
    <cellStyle name="40% - Accent3 3 2 3 2 2 4" xfId="15940"/>
    <cellStyle name="40% - Accent3 3 2 3 2 2 5" xfId="15941"/>
    <cellStyle name="40% - Accent3 3 2 3 2 2 6" xfId="15942"/>
    <cellStyle name="40% - Accent3 3 2 3 2 3" xfId="15943"/>
    <cellStyle name="40% - Accent3 3 2 3 2 3 2" xfId="15944"/>
    <cellStyle name="40% - Accent3 3 2 3 2 3 2 2" xfId="15945"/>
    <cellStyle name="40% - Accent3 3 2 3 2 3 2 3" xfId="15946"/>
    <cellStyle name="40% - Accent3 3 2 3 2 3 3" xfId="15947"/>
    <cellStyle name="40% - Accent3 3 2 3 2 3 4" xfId="15948"/>
    <cellStyle name="40% - Accent3 3 2 3 2 3 5" xfId="15949"/>
    <cellStyle name="40% - Accent3 3 2 3 2 3 6" xfId="15950"/>
    <cellStyle name="40% - Accent3 3 2 3 2 4" xfId="15951"/>
    <cellStyle name="40% - Accent3 3 2 3 2 4 2" xfId="15952"/>
    <cellStyle name="40% - Accent3 3 2 3 2 4 3" xfId="15953"/>
    <cellStyle name="40% - Accent3 3 2 3 2 5" xfId="15954"/>
    <cellStyle name="40% - Accent3 3 2 3 2 6" xfId="15955"/>
    <cellStyle name="40% - Accent3 3 2 3 2 7" xfId="15956"/>
    <cellStyle name="40% - Accent3 3 2 3 2 8" xfId="15957"/>
    <cellStyle name="40% - Accent3 3 2 3 3" xfId="15958"/>
    <cellStyle name="40% - Accent3 3 2 3 3 2" xfId="15959"/>
    <cellStyle name="40% - Accent3 3 2 3 3 2 2" xfId="15960"/>
    <cellStyle name="40% - Accent3 3 2 3 3 2 2 2" xfId="15961"/>
    <cellStyle name="40% - Accent3 3 2 3 3 2 2 3" xfId="15962"/>
    <cellStyle name="40% - Accent3 3 2 3 3 2 3" xfId="15963"/>
    <cellStyle name="40% - Accent3 3 2 3 3 2 4" xfId="15964"/>
    <cellStyle name="40% - Accent3 3 2 3 3 2 5" xfId="15965"/>
    <cellStyle name="40% - Accent3 3 2 3 3 2 6" xfId="15966"/>
    <cellStyle name="40% - Accent3 3 2 3 3 3" xfId="15967"/>
    <cellStyle name="40% - Accent3 3 2 3 3 3 2" xfId="15968"/>
    <cellStyle name="40% - Accent3 3 2 3 3 3 3" xfId="15969"/>
    <cellStyle name="40% - Accent3 3 2 3 3 4" xfId="15970"/>
    <cellStyle name="40% - Accent3 3 2 3 3 5" xfId="15971"/>
    <cellStyle name="40% - Accent3 3 2 3 3 6" xfId="15972"/>
    <cellStyle name="40% - Accent3 3 2 3 3 7" xfId="15973"/>
    <cellStyle name="40% - Accent3 3 2 3 4" xfId="15974"/>
    <cellStyle name="40% - Accent3 3 2 3 4 2" xfId="15975"/>
    <cellStyle name="40% - Accent3 3 2 3 4 2 2" xfId="15976"/>
    <cellStyle name="40% - Accent3 3 2 3 4 2 3" xfId="15977"/>
    <cellStyle name="40% - Accent3 3 2 3 4 3" xfId="15978"/>
    <cellStyle name="40% - Accent3 3 2 3 4 4" xfId="15979"/>
    <cellStyle name="40% - Accent3 3 2 3 4 5" xfId="15980"/>
    <cellStyle name="40% - Accent3 3 2 3 4 6" xfId="15981"/>
    <cellStyle name="40% - Accent3 3 2 3 5" xfId="15982"/>
    <cellStyle name="40% - Accent3 3 2 3 5 2" xfId="15983"/>
    <cellStyle name="40% - Accent3 3 2 3 5 2 2" xfId="15984"/>
    <cellStyle name="40% - Accent3 3 2 3 5 2 3" xfId="15985"/>
    <cellStyle name="40% - Accent3 3 2 3 5 3" xfId="15986"/>
    <cellStyle name="40% - Accent3 3 2 3 5 4" xfId="15987"/>
    <cellStyle name="40% - Accent3 3 2 3 5 5" xfId="15988"/>
    <cellStyle name="40% - Accent3 3 2 3 5 6" xfId="15989"/>
    <cellStyle name="40% - Accent3 3 2 3 6" xfId="15990"/>
    <cellStyle name="40% - Accent3 3 2 3 6 2" xfId="15991"/>
    <cellStyle name="40% - Accent3 3 2 3 6 3" xfId="15992"/>
    <cellStyle name="40% - Accent3 3 2 3 7" xfId="15993"/>
    <cellStyle name="40% - Accent3 3 2 3 8" xfId="15994"/>
    <cellStyle name="40% - Accent3 3 2 3 9" xfId="15995"/>
    <cellStyle name="40% - Accent3 3 2 4" xfId="15996"/>
    <cellStyle name="40% - Accent3 3 2 4 2" xfId="15997"/>
    <cellStyle name="40% - Accent3 3 2 4 2 2" xfId="15998"/>
    <cellStyle name="40% - Accent3 3 2 4 2 2 2" xfId="15999"/>
    <cellStyle name="40% - Accent3 3 2 4 2 2 2 2" xfId="16000"/>
    <cellStyle name="40% - Accent3 3 2 4 2 2 2 3" xfId="16001"/>
    <cellStyle name="40% - Accent3 3 2 4 2 2 3" xfId="16002"/>
    <cellStyle name="40% - Accent3 3 2 4 2 2 4" xfId="16003"/>
    <cellStyle name="40% - Accent3 3 2 4 2 2 5" xfId="16004"/>
    <cellStyle name="40% - Accent3 3 2 4 2 2 6" xfId="16005"/>
    <cellStyle name="40% - Accent3 3 2 4 2 3" xfId="16006"/>
    <cellStyle name="40% - Accent3 3 2 4 2 3 2" xfId="16007"/>
    <cellStyle name="40% - Accent3 3 2 4 2 3 3" xfId="16008"/>
    <cellStyle name="40% - Accent3 3 2 4 2 4" xfId="16009"/>
    <cellStyle name="40% - Accent3 3 2 4 2 5" xfId="16010"/>
    <cellStyle name="40% - Accent3 3 2 4 2 6" xfId="16011"/>
    <cellStyle name="40% - Accent3 3 2 4 2 7" xfId="16012"/>
    <cellStyle name="40% - Accent3 3 2 4 3" xfId="16013"/>
    <cellStyle name="40% - Accent3 3 2 4 3 2" xfId="16014"/>
    <cellStyle name="40% - Accent3 3 2 4 3 2 2" xfId="16015"/>
    <cellStyle name="40% - Accent3 3 2 4 3 2 3" xfId="16016"/>
    <cellStyle name="40% - Accent3 3 2 4 3 3" xfId="16017"/>
    <cellStyle name="40% - Accent3 3 2 4 3 4" xfId="16018"/>
    <cellStyle name="40% - Accent3 3 2 4 3 5" xfId="16019"/>
    <cellStyle name="40% - Accent3 3 2 4 3 6" xfId="16020"/>
    <cellStyle name="40% - Accent3 3 2 4 4" xfId="16021"/>
    <cellStyle name="40% - Accent3 3 2 4 4 2" xfId="16022"/>
    <cellStyle name="40% - Accent3 3 2 4 4 2 2" xfId="16023"/>
    <cellStyle name="40% - Accent3 3 2 4 4 2 3" xfId="16024"/>
    <cellStyle name="40% - Accent3 3 2 4 4 3" xfId="16025"/>
    <cellStyle name="40% - Accent3 3 2 4 4 4" xfId="16026"/>
    <cellStyle name="40% - Accent3 3 2 4 4 5" xfId="16027"/>
    <cellStyle name="40% - Accent3 3 2 4 4 6" xfId="16028"/>
    <cellStyle name="40% - Accent3 3 2 4 5" xfId="16029"/>
    <cellStyle name="40% - Accent3 3 2 4 5 2" xfId="16030"/>
    <cellStyle name="40% - Accent3 3 2 4 5 3" xfId="16031"/>
    <cellStyle name="40% - Accent3 3 2 4 6" xfId="16032"/>
    <cellStyle name="40% - Accent3 3 2 4 7" xfId="16033"/>
    <cellStyle name="40% - Accent3 3 2 4 8" xfId="16034"/>
    <cellStyle name="40% - Accent3 3 2 4 9" xfId="16035"/>
    <cellStyle name="40% - Accent3 3 2 5" xfId="16036"/>
    <cellStyle name="40% - Accent3 3 2 5 2" xfId="16037"/>
    <cellStyle name="40% - Accent3 3 2 5 2 2" xfId="16038"/>
    <cellStyle name="40% - Accent3 3 2 5 2 2 2" xfId="16039"/>
    <cellStyle name="40% - Accent3 3 2 5 2 2 3" xfId="16040"/>
    <cellStyle name="40% - Accent3 3 2 5 2 3" xfId="16041"/>
    <cellStyle name="40% - Accent3 3 2 5 2 4" xfId="16042"/>
    <cellStyle name="40% - Accent3 3 2 5 2 5" xfId="16043"/>
    <cellStyle name="40% - Accent3 3 2 5 2 6" xfId="16044"/>
    <cellStyle name="40% - Accent3 3 2 5 3" xfId="16045"/>
    <cellStyle name="40% - Accent3 3 2 5 3 2" xfId="16046"/>
    <cellStyle name="40% - Accent3 3 2 5 3 3" xfId="16047"/>
    <cellStyle name="40% - Accent3 3 2 5 4" xfId="16048"/>
    <cellStyle name="40% - Accent3 3 2 5 5" xfId="16049"/>
    <cellStyle name="40% - Accent3 3 2 5 6" xfId="16050"/>
    <cellStyle name="40% - Accent3 3 2 5 7" xfId="16051"/>
    <cellStyle name="40% - Accent3 3 2 6" xfId="16052"/>
    <cellStyle name="40% - Accent3 3 2 6 2" xfId="16053"/>
    <cellStyle name="40% - Accent3 3 2 6 2 2" xfId="16054"/>
    <cellStyle name="40% - Accent3 3 2 6 2 3" xfId="16055"/>
    <cellStyle name="40% - Accent3 3 2 6 3" xfId="16056"/>
    <cellStyle name="40% - Accent3 3 2 6 4" xfId="16057"/>
    <cellStyle name="40% - Accent3 3 2 6 5" xfId="16058"/>
    <cellStyle name="40% - Accent3 3 2 6 6" xfId="16059"/>
    <cellStyle name="40% - Accent3 3 2 7" xfId="16060"/>
    <cellStyle name="40% - Accent3 3 2 7 2" xfId="16061"/>
    <cellStyle name="40% - Accent3 3 2 7 2 2" xfId="16062"/>
    <cellStyle name="40% - Accent3 3 2 7 2 3" xfId="16063"/>
    <cellStyle name="40% - Accent3 3 2 7 3" xfId="16064"/>
    <cellStyle name="40% - Accent3 3 2 7 4" xfId="16065"/>
    <cellStyle name="40% - Accent3 3 2 7 5" xfId="16066"/>
    <cellStyle name="40% - Accent3 3 2 7 6" xfId="16067"/>
    <cellStyle name="40% - Accent3 3 2 8" xfId="16068"/>
    <cellStyle name="40% - Accent3 3 2 8 2" xfId="16069"/>
    <cellStyle name="40% - Accent3 3 2 8 2 2" xfId="16070"/>
    <cellStyle name="40% - Accent3 3 2 8 2 3" xfId="16071"/>
    <cellStyle name="40% - Accent3 3 2 8 3" xfId="16072"/>
    <cellStyle name="40% - Accent3 3 2 8 4" xfId="16073"/>
    <cellStyle name="40% - Accent3 3 2 8 5" xfId="16074"/>
    <cellStyle name="40% - Accent3 3 2 8 6" xfId="16075"/>
    <cellStyle name="40% - Accent3 3 2 9" xfId="16076"/>
    <cellStyle name="40% - Accent3 3 2 9 2" xfId="16077"/>
    <cellStyle name="40% - Accent3 3 2 9 2 2" xfId="16078"/>
    <cellStyle name="40% - Accent3 3 2 9 2 3" xfId="16079"/>
    <cellStyle name="40% - Accent3 3 2 9 3" xfId="16080"/>
    <cellStyle name="40% - Accent3 3 2 9 4" xfId="16081"/>
    <cellStyle name="40% - Accent3 3 2 9 5" xfId="16082"/>
    <cellStyle name="40% - Accent3 3 2 9 6" xfId="16083"/>
    <cellStyle name="40% - Accent3 3 3" xfId="16084"/>
    <cellStyle name="40% - Accent3 3 3 10" xfId="16085"/>
    <cellStyle name="40% - Accent3 3 3 10 2" xfId="16086"/>
    <cellStyle name="40% - Accent3 3 3 10 3" xfId="16087"/>
    <cellStyle name="40% - Accent3 3 3 11" xfId="16088"/>
    <cellStyle name="40% - Accent3 3 3 12" xfId="16089"/>
    <cellStyle name="40% - Accent3 3 3 13" xfId="16090"/>
    <cellStyle name="40% - Accent3 3 3 14" xfId="16091"/>
    <cellStyle name="40% - Accent3 3 3 2" xfId="16092"/>
    <cellStyle name="40% - Accent3 3 3 2 10" xfId="16093"/>
    <cellStyle name="40% - Accent3 3 3 2 11" xfId="16094"/>
    <cellStyle name="40% - Accent3 3 3 2 12" xfId="16095"/>
    <cellStyle name="40% - Accent3 3 3 2 13" xfId="16096"/>
    <cellStyle name="40% - Accent3 3 3 2 2" xfId="16097"/>
    <cellStyle name="40% - Accent3 3 3 2 2 10" xfId="16098"/>
    <cellStyle name="40% - Accent3 3 3 2 2 2" xfId="16099"/>
    <cellStyle name="40% - Accent3 3 3 2 2 2 2" xfId="16100"/>
    <cellStyle name="40% - Accent3 3 3 2 2 2 2 2" xfId="16101"/>
    <cellStyle name="40% - Accent3 3 3 2 2 2 2 2 2" xfId="16102"/>
    <cellStyle name="40% - Accent3 3 3 2 2 2 2 2 3" xfId="16103"/>
    <cellStyle name="40% - Accent3 3 3 2 2 2 2 3" xfId="16104"/>
    <cellStyle name="40% - Accent3 3 3 2 2 2 2 4" xfId="16105"/>
    <cellStyle name="40% - Accent3 3 3 2 2 2 2 5" xfId="16106"/>
    <cellStyle name="40% - Accent3 3 3 2 2 2 2 6" xfId="16107"/>
    <cellStyle name="40% - Accent3 3 3 2 2 2 3" xfId="16108"/>
    <cellStyle name="40% - Accent3 3 3 2 2 2 3 2" xfId="16109"/>
    <cellStyle name="40% - Accent3 3 3 2 2 2 3 2 2" xfId="16110"/>
    <cellStyle name="40% - Accent3 3 3 2 2 2 3 2 3" xfId="16111"/>
    <cellStyle name="40% - Accent3 3 3 2 2 2 3 3" xfId="16112"/>
    <cellStyle name="40% - Accent3 3 3 2 2 2 3 4" xfId="16113"/>
    <cellStyle name="40% - Accent3 3 3 2 2 2 3 5" xfId="16114"/>
    <cellStyle name="40% - Accent3 3 3 2 2 2 3 6" xfId="16115"/>
    <cellStyle name="40% - Accent3 3 3 2 2 2 4" xfId="16116"/>
    <cellStyle name="40% - Accent3 3 3 2 2 2 4 2" xfId="16117"/>
    <cellStyle name="40% - Accent3 3 3 2 2 2 4 3" xfId="16118"/>
    <cellStyle name="40% - Accent3 3 3 2 2 2 5" xfId="16119"/>
    <cellStyle name="40% - Accent3 3 3 2 2 2 6" xfId="16120"/>
    <cellStyle name="40% - Accent3 3 3 2 2 2 7" xfId="16121"/>
    <cellStyle name="40% - Accent3 3 3 2 2 2 8" xfId="16122"/>
    <cellStyle name="40% - Accent3 3 3 2 2 3" xfId="16123"/>
    <cellStyle name="40% - Accent3 3 3 2 2 3 2" xfId="16124"/>
    <cellStyle name="40% - Accent3 3 3 2 2 3 2 2" xfId="16125"/>
    <cellStyle name="40% - Accent3 3 3 2 2 3 2 2 2" xfId="16126"/>
    <cellStyle name="40% - Accent3 3 3 2 2 3 2 2 3" xfId="16127"/>
    <cellStyle name="40% - Accent3 3 3 2 2 3 2 3" xfId="16128"/>
    <cellStyle name="40% - Accent3 3 3 2 2 3 2 4" xfId="16129"/>
    <cellStyle name="40% - Accent3 3 3 2 2 3 2 5" xfId="16130"/>
    <cellStyle name="40% - Accent3 3 3 2 2 3 2 6" xfId="16131"/>
    <cellStyle name="40% - Accent3 3 3 2 2 3 3" xfId="16132"/>
    <cellStyle name="40% - Accent3 3 3 2 2 3 3 2" xfId="16133"/>
    <cellStyle name="40% - Accent3 3 3 2 2 3 3 3" xfId="16134"/>
    <cellStyle name="40% - Accent3 3 3 2 2 3 4" xfId="16135"/>
    <cellStyle name="40% - Accent3 3 3 2 2 3 5" xfId="16136"/>
    <cellStyle name="40% - Accent3 3 3 2 2 3 6" xfId="16137"/>
    <cellStyle name="40% - Accent3 3 3 2 2 3 7" xfId="16138"/>
    <cellStyle name="40% - Accent3 3 3 2 2 4" xfId="16139"/>
    <cellStyle name="40% - Accent3 3 3 2 2 4 2" xfId="16140"/>
    <cellStyle name="40% - Accent3 3 3 2 2 4 2 2" xfId="16141"/>
    <cellStyle name="40% - Accent3 3 3 2 2 4 2 3" xfId="16142"/>
    <cellStyle name="40% - Accent3 3 3 2 2 4 3" xfId="16143"/>
    <cellStyle name="40% - Accent3 3 3 2 2 4 4" xfId="16144"/>
    <cellStyle name="40% - Accent3 3 3 2 2 4 5" xfId="16145"/>
    <cellStyle name="40% - Accent3 3 3 2 2 4 6" xfId="16146"/>
    <cellStyle name="40% - Accent3 3 3 2 2 5" xfId="16147"/>
    <cellStyle name="40% - Accent3 3 3 2 2 5 2" xfId="16148"/>
    <cellStyle name="40% - Accent3 3 3 2 2 5 2 2" xfId="16149"/>
    <cellStyle name="40% - Accent3 3 3 2 2 5 2 3" xfId="16150"/>
    <cellStyle name="40% - Accent3 3 3 2 2 5 3" xfId="16151"/>
    <cellStyle name="40% - Accent3 3 3 2 2 5 4" xfId="16152"/>
    <cellStyle name="40% - Accent3 3 3 2 2 5 5" xfId="16153"/>
    <cellStyle name="40% - Accent3 3 3 2 2 5 6" xfId="16154"/>
    <cellStyle name="40% - Accent3 3 3 2 2 6" xfId="16155"/>
    <cellStyle name="40% - Accent3 3 3 2 2 6 2" xfId="16156"/>
    <cellStyle name="40% - Accent3 3 3 2 2 6 3" xfId="16157"/>
    <cellStyle name="40% - Accent3 3 3 2 2 7" xfId="16158"/>
    <cellStyle name="40% - Accent3 3 3 2 2 8" xfId="16159"/>
    <cellStyle name="40% - Accent3 3 3 2 2 9" xfId="16160"/>
    <cellStyle name="40% - Accent3 3 3 2 3" xfId="16161"/>
    <cellStyle name="40% - Accent3 3 3 2 3 2" xfId="16162"/>
    <cellStyle name="40% - Accent3 3 3 2 3 2 2" xfId="16163"/>
    <cellStyle name="40% - Accent3 3 3 2 3 2 2 2" xfId="16164"/>
    <cellStyle name="40% - Accent3 3 3 2 3 2 2 2 2" xfId="16165"/>
    <cellStyle name="40% - Accent3 3 3 2 3 2 2 2 3" xfId="16166"/>
    <cellStyle name="40% - Accent3 3 3 2 3 2 2 3" xfId="16167"/>
    <cellStyle name="40% - Accent3 3 3 2 3 2 2 4" xfId="16168"/>
    <cellStyle name="40% - Accent3 3 3 2 3 2 2 5" xfId="16169"/>
    <cellStyle name="40% - Accent3 3 3 2 3 2 2 6" xfId="16170"/>
    <cellStyle name="40% - Accent3 3 3 2 3 2 3" xfId="16171"/>
    <cellStyle name="40% - Accent3 3 3 2 3 2 3 2" xfId="16172"/>
    <cellStyle name="40% - Accent3 3 3 2 3 2 3 3" xfId="16173"/>
    <cellStyle name="40% - Accent3 3 3 2 3 2 4" xfId="16174"/>
    <cellStyle name="40% - Accent3 3 3 2 3 2 5" xfId="16175"/>
    <cellStyle name="40% - Accent3 3 3 2 3 2 6" xfId="16176"/>
    <cellStyle name="40% - Accent3 3 3 2 3 2 7" xfId="16177"/>
    <cellStyle name="40% - Accent3 3 3 2 3 3" xfId="16178"/>
    <cellStyle name="40% - Accent3 3 3 2 3 3 2" xfId="16179"/>
    <cellStyle name="40% - Accent3 3 3 2 3 3 2 2" xfId="16180"/>
    <cellStyle name="40% - Accent3 3 3 2 3 3 2 3" xfId="16181"/>
    <cellStyle name="40% - Accent3 3 3 2 3 3 3" xfId="16182"/>
    <cellStyle name="40% - Accent3 3 3 2 3 3 4" xfId="16183"/>
    <cellStyle name="40% - Accent3 3 3 2 3 3 5" xfId="16184"/>
    <cellStyle name="40% - Accent3 3 3 2 3 3 6" xfId="16185"/>
    <cellStyle name="40% - Accent3 3 3 2 3 4" xfId="16186"/>
    <cellStyle name="40% - Accent3 3 3 2 3 4 2" xfId="16187"/>
    <cellStyle name="40% - Accent3 3 3 2 3 4 2 2" xfId="16188"/>
    <cellStyle name="40% - Accent3 3 3 2 3 4 2 3" xfId="16189"/>
    <cellStyle name="40% - Accent3 3 3 2 3 4 3" xfId="16190"/>
    <cellStyle name="40% - Accent3 3 3 2 3 4 4" xfId="16191"/>
    <cellStyle name="40% - Accent3 3 3 2 3 4 5" xfId="16192"/>
    <cellStyle name="40% - Accent3 3 3 2 3 4 6" xfId="16193"/>
    <cellStyle name="40% - Accent3 3 3 2 3 5" xfId="16194"/>
    <cellStyle name="40% - Accent3 3 3 2 3 5 2" xfId="16195"/>
    <cellStyle name="40% - Accent3 3 3 2 3 5 3" xfId="16196"/>
    <cellStyle name="40% - Accent3 3 3 2 3 6" xfId="16197"/>
    <cellStyle name="40% - Accent3 3 3 2 3 7" xfId="16198"/>
    <cellStyle name="40% - Accent3 3 3 2 3 8" xfId="16199"/>
    <cellStyle name="40% - Accent3 3 3 2 3 9" xfId="16200"/>
    <cellStyle name="40% - Accent3 3 3 2 4" xfId="16201"/>
    <cellStyle name="40% - Accent3 3 3 2 4 2" xfId="16202"/>
    <cellStyle name="40% - Accent3 3 3 2 4 2 2" xfId="16203"/>
    <cellStyle name="40% - Accent3 3 3 2 4 2 2 2" xfId="16204"/>
    <cellStyle name="40% - Accent3 3 3 2 4 2 2 3" xfId="16205"/>
    <cellStyle name="40% - Accent3 3 3 2 4 2 3" xfId="16206"/>
    <cellStyle name="40% - Accent3 3 3 2 4 2 4" xfId="16207"/>
    <cellStyle name="40% - Accent3 3 3 2 4 2 5" xfId="16208"/>
    <cellStyle name="40% - Accent3 3 3 2 4 2 6" xfId="16209"/>
    <cellStyle name="40% - Accent3 3 3 2 4 3" xfId="16210"/>
    <cellStyle name="40% - Accent3 3 3 2 4 3 2" xfId="16211"/>
    <cellStyle name="40% - Accent3 3 3 2 4 3 3" xfId="16212"/>
    <cellStyle name="40% - Accent3 3 3 2 4 4" xfId="16213"/>
    <cellStyle name="40% - Accent3 3 3 2 4 5" xfId="16214"/>
    <cellStyle name="40% - Accent3 3 3 2 4 6" xfId="16215"/>
    <cellStyle name="40% - Accent3 3 3 2 4 7" xfId="16216"/>
    <cellStyle name="40% - Accent3 3 3 2 5" xfId="16217"/>
    <cellStyle name="40% - Accent3 3 3 2 5 2" xfId="16218"/>
    <cellStyle name="40% - Accent3 3 3 2 5 2 2" xfId="16219"/>
    <cellStyle name="40% - Accent3 3 3 2 5 2 3" xfId="16220"/>
    <cellStyle name="40% - Accent3 3 3 2 5 3" xfId="16221"/>
    <cellStyle name="40% - Accent3 3 3 2 5 4" xfId="16222"/>
    <cellStyle name="40% - Accent3 3 3 2 5 5" xfId="16223"/>
    <cellStyle name="40% - Accent3 3 3 2 5 6" xfId="16224"/>
    <cellStyle name="40% - Accent3 3 3 2 6" xfId="16225"/>
    <cellStyle name="40% - Accent3 3 3 2 6 2" xfId="16226"/>
    <cellStyle name="40% - Accent3 3 3 2 6 2 2" xfId="16227"/>
    <cellStyle name="40% - Accent3 3 3 2 6 2 3" xfId="16228"/>
    <cellStyle name="40% - Accent3 3 3 2 6 3" xfId="16229"/>
    <cellStyle name="40% - Accent3 3 3 2 6 4" xfId="16230"/>
    <cellStyle name="40% - Accent3 3 3 2 6 5" xfId="16231"/>
    <cellStyle name="40% - Accent3 3 3 2 6 6" xfId="16232"/>
    <cellStyle name="40% - Accent3 3 3 2 7" xfId="16233"/>
    <cellStyle name="40% - Accent3 3 3 2 7 2" xfId="16234"/>
    <cellStyle name="40% - Accent3 3 3 2 7 2 2" xfId="16235"/>
    <cellStyle name="40% - Accent3 3 3 2 7 2 3" xfId="16236"/>
    <cellStyle name="40% - Accent3 3 3 2 7 3" xfId="16237"/>
    <cellStyle name="40% - Accent3 3 3 2 7 4" xfId="16238"/>
    <cellStyle name="40% - Accent3 3 3 2 7 5" xfId="16239"/>
    <cellStyle name="40% - Accent3 3 3 2 7 6" xfId="16240"/>
    <cellStyle name="40% - Accent3 3 3 2 8" xfId="16241"/>
    <cellStyle name="40% - Accent3 3 3 2 8 2" xfId="16242"/>
    <cellStyle name="40% - Accent3 3 3 2 8 2 2" xfId="16243"/>
    <cellStyle name="40% - Accent3 3 3 2 8 2 3" xfId="16244"/>
    <cellStyle name="40% - Accent3 3 3 2 8 3" xfId="16245"/>
    <cellStyle name="40% - Accent3 3 3 2 8 4" xfId="16246"/>
    <cellStyle name="40% - Accent3 3 3 2 8 5" xfId="16247"/>
    <cellStyle name="40% - Accent3 3 3 2 8 6" xfId="16248"/>
    <cellStyle name="40% - Accent3 3 3 2 9" xfId="16249"/>
    <cellStyle name="40% - Accent3 3 3 2 9 2" xfId="16250"/>
    <cellStyle name="40% - Accent3 3 3 2 9 3" xfId="16251"/>
    <cellStyle name="40% - Accent3 3 3 3" xfId="16252"/>
    <cellStyle name="40% - Accent3 3 3 3 10" xfId="16253"/>
    <cellStyle name="40% - Accent3 3 3 3 2" xfId="16254"/>
    <cellStyle name="40% - Accent3 3 3 3 2 2" xfId="16255"/>
    <cellStyle name="40% - Accent3 3 3 3 2 2 2" xfId="16256"/>
    <cellStyle name="40% - Accent3 3 3 3 2 2 2 2" xfId="16257"/>
    <cellStyle name="40% - Accent3 3 3 3 2 2 2 3" xfId="16258"/>
    <cellStyle name="40% - Accent3 3 3 3 2 2 3" xfId="16259"/>
    <cellStyle name="40% - Accent3 3 3 3 2 2 4" xfId="16260"/>
    <cellStyle name="40% - Accent3 3 3 3 2 2 5" xfId="16261"/>
    <cellStyle name="40% - Accent3 3 3 3 2 2 6" xfId="16262"/>
    <cellStyle name="40% - Accent3 3 3 3 2 3" xfId="16263"/>
    <cellStyle name="40% - Accent3 3 3 3 2 3 2" xfId="16264"/>
    <cellStyle name="40% - Accent3 3 3 3 2 3 2 2" xfId="16265"/>
    <cellStyle name="40% - Accent3 3 3 3 2 3 2 3" xfId="16266"/>
    <cellStyle name="40% - Accent3 3 3 3 2 3 3" xfId="16267"/>
    <cellStyle name="40% - Accent3 3 3 3 2 3 4" xfId="16268"/>
    <cellStyle name="40% - Accent3 3 3 3 2 3 5" xfId="16269"/>
    <cellStyle name="40% - Accent3 3 3 3 2 3 6" xfId="16270"/>
    <cellStyle name="40% - Accent3 3 3 3 2 4" xfId="16271"/>
    <cellStyle name="40% - Accent3 3 3 3 2 4 2" xfId="16272"/>
    <cellStyle name="40% - Accent3 3 3 3 2 4 3" xfId="16273"/>
    <cellStyle name="40% - Accent3 3 3 3 2 5" xfId="16274"/>
    <cellStyle name="40% - Accent3 3 3 3 2 6" xfId="16275"/>
    <cellStyle name="40% - Accent3 3 3 3 2 7" xfId="16276"/>
    <cellStyle name="40% - Accent3 3 3 3 2 8" xfId="16277"/>
    <cellStyle name="40% - Accent3 3 3 3 3" xfId="16278"/>
    <cellStyle name="40% - Accent3 3 3 3 3 2" xfId="16279"/>
    <cellStyle name="40% - Accent3 3 3 3 3 2 2" xfId="16280"/>
    <cellStyle name="40% - Accent3 3 3 3 3 2 2 2" xfId="16281"/>
    <cellStyle name="40% - Accent3 3 3 3 3 2 2 3" xfId="16282"/>
    <cellStyle name="40% - Accent3 3 3 3 3 2 3" xfId="16283"/>
    <cellStyle name="40% - Accent3 3 3 3 3 2 4" xfId="16284"/>
    <cellStyle name="40% - Accent3 3 3 3 3 2 5" xfId="16285"/>
    <cellStyle name="40% - Accent3 3 3 3 3 2 6" xfId="16286"/>
    <cellStyle name="40% - Accent3 3 3 3 3 3" xfId="16287"/>
    <cellStyle name="40% - Accent3 3 3 3 3 3 2" xfId="16288"/>
    <cellStyle name="40% - Accent3 3 3 3 3 3 3" xfId="16289"/>
    <cellStyle name="40% - Accent3 3 3 3 3 4" xfId="16290"/>
    <cellStyle name="40% - Accent3 3 3 3 3 5" xfId="16291"/>
    <cellStyle name="40% - Accent3 3 3 3 3 6" xfId="16292"/>
    <cellStyle name="40% - Accent3 3 3 3 3 7" xfId="16293"/>
    <cellStyle name="40% - Accent3 3 3 3 4" xfId="16294"/>
    <cellStyle name="40% - Accent3 3 3 3 4 2" xfId="16295"/>
    <cellStyle name="40% - Accent3 3 3 3 4 2 2" xfId="16296"/>
    <cellStyle name="40% - Accent3 3 3 3 4 2 3" xfId="16297"/>
    <cellStyle name="40% - Accent3 3 3 3 4 3" xfId="16298"/>
    <cellStyle name="40% - Accent3 3 3 3 4 4" xfId="16299"/>
    <cellStyle name="40% - Accent3 3 3 3 4 5" xfId="16300"/>
    <cellStyle name="40% - Accent3 3 3 3 4 6" xfId="16301"/>
    <cellStyle name="40% - Accent3 3 3 3 5" xfId="16302"/>
    <cellStyle name="40% - Accent3 3 3 3 5 2" xfId="16303"/>
    <cellStyle name="40% - Accent3 3 3 3 5 2 2" xfId="16304"/>
    <cellStyle name="40% - Accent3 3 3 3 5 2 3" xfId="16305"/>
    <cellStyle name="40% - Accent3 3 3 3 5 3" xfId="16306"/>
    <cellStyle name="40% - Accent3 3 3 3 5 4" xfId="16307"/>
    <cellStyle name="40% - Accent3 3 3 3 5 5" xfId="16308"/>
    <cellStyle name="40% - Accent3 3 3 3 5 6" xfId="16309"/>
    <cellStyle name="40% - Accent3 3 3 3 6" xfId="16310"/>
    <cellStyle name="40% - Accent3 3 3 3 6 2" xfId="16311"/>
    <cellStyle name="40% - Accent3 3 3 3 6 3" xfId="16312"/>
    <cellStyle name="40% - Accent3 3 3 3 7" xfId="16313"/>
    <cellStyle name="40% - Accent3 3 3 3 8" xfId="16314"/>
    <cellStyle name="40% - Accent3 3 3 3 9" xfId="16315"/>
    <cellStyle name="40% - Accent3 3 3 4" xfId="16316"/>
    <cellStyle name="40% - Accent3 3 3 4 2" xfId="16317"/>
    <cellStyle name="40% - Accent3 3 3 4 2 2" xfId="16318"/>
    <cellStyle name="40% - Accent3 3 3 4 2 2 2" xfId="16319"/>
    <cellStyle name="40% - Accent3 3 3 4 2 2 2 2" xfId="16320"/>
    <cellStyle name="40% - Accent3 3 3 4 2 2 2 3" xfId="16321"/>
    <cellStyle name="40% - Accent3 3 3 4 2 2 3" xfId="16322"/>
    <cellStyle name="40% - Accent3 3 3 4 2 2 4" xfId="16323"/>
    <cellStyle name="40% - Accent3 3 3 4 2 2 5" xfId="16324"/>
    <cellStyle name="40% - Accent3 3 3 4 2 2 6" xfId="16325"/>
    <cellStyle name="40% - Accent3 3 3 4 2 3" xfId="16326"/>
    <cellStyle name="40% - Accent3 3 3 4 2 3 2" xfId="16327"/>
    <cellStyle name="40% - Accent3 3 3 4 2 3 3" xfId="16328"/>
    <cellStyle name="40% - Accent3 3 3 4 2 4" xfId="16329"/>
    <cellStyle name="40% - Accent3 3 3 4 2 5" xfId="16330"/>
    <cellStyle name="40% - Accent3 3 3 4 2 6" xfId="16331"/>
    <cellStyle name="40% - Accent3 3 3 4 2 7" xfId="16332"/>
    <cellStyle name="40% - Accent3 3 3 4 3" xfId="16333"/>
    <cellStyle name="40% - Accent3 3 3 4 3 2" xfId="16334"/>
    <cellStyle name="40% - Accent3 3 3 4 3 2 2" xfId="16335"/>
    <cellStyle name="40% - Accent3 3 3 4 3 2 3" xfId="16336"/>
    <cellStyle name="40% - Accent3 3 3 4 3 3" xfId="16337"/>
    <cellStyle name="40% - Accent3 3 3 4 3 4" xfId="16338"/>
    <cellStyle name="40% - Accent3 3 3 4 3 5" xfId="16339"/>
    <cellStyle name="40% - Accent3 3 3 4 3 6" xfId="16340"/>
    <cellStyle name="40% - Accent3 3 3 4 4" xfId="16341"/>
    <cellStyle name="40% - Accent3 3 3 4 4 2" xfId="16342"/>
    <cellStyle name="40% - Accent3 3 3 4 4 2 2" xfId="16343"/>
    <cellStyle name="40% - Accent3 3 3 4 4 2 3" xfId="16344"/>
    <cellStyle name="40% - Accent3 3 3 4 4 3" xfId="16345"/>
    <cellStyle name="40% - Accent3 3 3 4 4 4" xfId="16346"/>
    <cellStyle name="40% - Accent3 3 3 4 4 5" xfId="16347"/>
    <cellStyle name="40% - Accent3 3 3 4 4 6" xfId="16348"/>
    <cellStyle name="40% - Accent3 3 3 4 5" xfId="16349"/>
    <cellStyle name="40% - Accent3 3 3 4 5 2" xfId="16350"/>
    <cellStyle name="40% - Accent3 3 3 4 5 3" xfId="16351"/>
    <cellStyle name="40% - Accent3 3 3 4 6" xfId="16352"/>
    <cellStyle name="40% - Accent3 3 3 4 7" xfId="16353"/>
    <cellStyle name="40% - Accent3 3 3 4 8" xfId="16354"/>
    <cellStyle name="40% - Accent3 3 3 4 9" xfId="16355"/>
    <cellStyle name="40% - Accent3 3 3 5" xfId="16356"/>
    <cellStyle name="40% - Accent3 3 3 5 2" xfId="16357"/>
    <cellStyle name="40% - Accent3 3 3 5 2 2" xfId="16358"/>
    <cellStyle name="40% - Accent3 3 3 5 2 2 2" xfId="16359"/>
    <cellStyle name="40% - Accent3 3 3 5 2 2 3" xfId="16360"/>
    <cellStyle name="40% - Accent3 3 3 5 2 3" xfId="16361"/>
    <cellStyle name="40% - Accent3 3 3 5 2 4" xfId="16362"/>
    <cellStyle name="40% - Accent3 3 3 5 2 5" xfId="16363"/>
    <cellStyle name="40% - Accent3 3 3 5 2 6" xfId="16364"/>
    <cellStyle name="40% - Accent3 3 3 5 3" xfId="16365"/>
    <cellStyle name="40% - Accent3 3 3 5 3 2" xfId="16366"/>
    <cellStyle name="40% - Accent3 3 3 5 3 3" xfId="16367"/>
    <cellStyle name="40% - Accent3 3 3 5 4" xfId="16368"/>
    <cellStyle name="40% - Accent3 3 3 5 5" xfId="16369"/>
    <cellStyle name="40% - Accent3 3 3 5 6" xfId="16370"/>
    <cellStyle name="40% - Accent3 3 3 5 7" xfId="16371"/>
    <cellStyle name="40% - Accent3 3 3 6" xfId="16372"/>
    <cellStyle name="40% - Accent3 3 3 6 2" xfId="16373"/>
    <cellStyle name="40% - Accent3 3 3 6 2 2" xfId="16374"/>
    <cellStyle name="40% - Accent3 3 3 6 2 3" xfId="16375"/>
    <cellStyle name="40% - Accent3 3 3 6 3" xfId="16376"/>
    <cellStyle name="40% - Accent3 3 3 6 4" xfId="16377"/>
    <cellStyle name="40% - Accent3 3 3 6 5" xfId="16378"/>
    <cellStyle name="40% - Accent3 3 3 6 6" xfId="16379"/>
    <cellStyle name="40% - Accent3 3 3 7" xfId="16380"/>
    <cellStyle name="40% - Accent3 3 3 7 2" xfId="16381"/>
    <cellStyle name="40% - Accent3 3 3 7 2 2" xfId="16382"/>
    <cellStyle name="40% - Accent3 3 3 7 2 3" xfId="16383"/>
    <cellStyle name="40% - Accent3 3 3 7 3" xfId="16384"/>
    <cellStyle name="40% - Accent3 3 3 7 4" xfId="16385"/>
    <cellStyle name="40% - Accent3 3 3 7 5" xfId="16386"/>
    <cellStyle name="40% - Accent3 3 3 7 6" xfId="16387"/>
    <cellStyle name="40% - Accent3 3 3 8" xfId="16388"/>
    <cellStyle name="40% - Accent3 3 3 8 2" xfId="16389"/>
    <cellStyle name="40% - Accent3 3 3 8 2 2" xfId="16390"/>
    <cellStyle name="40% - Accent3 3 3 8 2 3" xfId="16391"/>
    <cellStyle name="40% - Accent3 3 3 8 3" xfId="16392"/>
    <cellStyle name="40% - Accent3 3 3 8 4" xfId="16393"/>
    <cellStyle name="40% - Accent3 3 3 8 5" xfId="16394"/>
    <cellStyle name="40% - Accent3 3 3 8 6" xfId="16395"/>
    <cellStyle name="40% - Accent3 3 3 9" xfId="16396"/>
    <cellStyle name="40% - Accent3 3 3 9 2" xfId="16397"/>
    <cellStyle name="40% - Accent3 3 3 9 2 2" xfId="16398"/>
    <cellStyle name="40% - Accent3 3 3 9 2 3" xfId="16399"/>
    <cellStyle name="40% - Accent3 3 3 9 3" xfId="16400"/>
    <cellStyle name="40% - Accent3 3 3 9 4" xfId="16401"/>
    <cellStyle name="40% - Accent3 3 3 9 5" xfId="16402"/>
    <cellStyle name="40% - Accent3 3 3 9 6" xfId="16403"/>
    <cellStyle name="40% - Accent3 3 4" xfId="16404"/>
    <cellStyle name="40% - Accent3 3 4 10" xfId="16405"/>
    <cellStyle name="40% - Accent3 3 4 11" xfId="16406"/>
    <cellStyle name="40% - Accent3 3 4 12" xfId="16407"/>
    <cellStyle name="40% - Accent3 3 4 13" xfId="16408"/>
    <cellStyle name="40% - Accent3 3 4 2" xfId="16409"/>
    <cellStyle name="40% - Accent3 3 4 2 10" xfId="16410"/>
    <cellStyle name="40% - Accent3 3 4 2 2" xfId="16411"/>
    <cellStyle name="40% - Accent3 3 4 2 2 2" xfId="16412"/>
    <cellStyle name="40% - Accent3 3 4 2 2 2 2" xfId="16413"/>
    <cellStyle name="40% - Accent3 3 4 2 2 2 2 2" xfId="16414"/>
    <cellStyle name="40% - Accent3 3 4 2 2 2 2 3" xfId="16415"/>
    <cellStyle name="40% - Accent3 3 4 2 2 2 3" xfId="16416"/>
    <cellStyle name="40% - Accent3 3 4 2 2 2 4" xfId="16417"/>
    <cellStyle name="40% - Accent3 3 4 2 2 2 5" xfId="16418"/>
    <cellStyle name="40% - Accent3 3 4 2 2 2 6" xfId="16419"/>
    <cellStyle name="40% - Accent3 3 4 2 2 3" xfId="16420"/>
    <cellStyle name="40% - Accent3 3 4 2 2 3 2" xfId="16421"/>
    <cellStyle name="40% - Accent3 3 4 2 2 3 2 2" xfId="16422"/>
    <cellStyle name="40% - Accent3 3 4 2 2 3 2 3" xfId="16423"/>
    <cellStyle name="40% - Accent3 3 4 2 2 3 3" xfId="16424"/>
    <cellStyle name="40% - Accent3 3 4 2 2 3 4" xfId="16425"/>
    <cellStyle name="40% - Accent3 3 4 2 2 3 5" xfId="16426"/>
    <cellStyle name="40% - Accent3 3 4 2 2 3 6" xfId="16427"/>
    <cellStyle name="40% - Accent3 3 4 2 2 4" xfId="16428"/>
    <cellStyle name="40% - Accent3 3 4 2 2 4 2" xfId="16429"/>
    <cellStyle name="40% - Accent3 3 4 2 2 4 3" xfId="16430"/>
    <cellStyle name="40% - Accent3 3 4 2 2 5" xfId="16431"/>
    <cellStyle name="40% - Accent3 3 4 2 2 6" xfId="16432"/>
    <cellStyle name="40% - Accent3 3 4 2 2 7" xfId="16433"/>
    <cellStyle name="40% - Accent3 3 4 2 2 8" xfId="16434"/>
    <cellStyle name="40% - Accent3 3 4 2 3" xfId="16435"/>
    <cellStyle name="40% - Accent3 3 4 2 3 2" xfId="16436"/>
    <cellStyle name="40% - Accent3 3 4 2 3 2 2" xfId="16437"/>
    <cellStyle name="40% - Accent3 3 4 2 3 2 2 2" xfId="16438"/>
    <cellStyle name="40% - Accent3 3 4 2 3 2 2 3" xfId="16439"/>
    <cellStyle name="40% - Accent3 3 4 2 3 2 3" xfId="16440"/>
    <cellStyle name="40% - Accent3 3 4 2 3 2 4" xfId="16441"/>
    <cellStyle name="40% - Accent3 3 4 2 3 2 5" xfId="16442"/>
    <cellStyle name="40% - Accent3 3 4 2 3 2 6" xfId="16443"/>
    <cellStyle name="40% - Accent3 3 4 2 3 3" xfId="16444"/>
    <cellStyle name="40% - Accent3 3 4 2 3 3 2" xfId="16445"/>
    <cellStyle name="40% - Accent3 3 4 2 3 3 3" xfId="16446"/>
    <cellStyle name="40% - Accent3 3 4 2 3 4" xfId="16447"/>
    <cellStyle name="40% - Accent3 3 4 2 3 5" xfId="16448"/>
    <cellStyle name="40% - Accent3 3 4 2 3 6" xfId="16449"/>
    <cellStyle name="40% - Accent3 3 4 2 3 7" xfId="16450"/>
    <cellStyle name="40% - Accent3 3 4 2 4" xfId="16451"/>
    <cellStyle name="40% - Accent3 3 4 2 4 2" xfId="16452"/>
    <cellStyle name="40% - Accent3 3 4 2 4 2 2" xfId="16453"/>
    <cellStyle name="40% - Accent3 3 4 2 4 2 3" xfId="16454"/>
    <cellStyle name="40% - Accent3 3 4 2 4 3" xfId="16455"/>
    <cellStyle name="40% - Accent3 3 4 2 4 4" xfId="16456"/>
    <cellStyle name="40% - Accent3 3 4 2 4 5" xfId="16457"/>
    <cellStyle name="40% - Accent3 3 4 2 4 6" xfId="16458"/>
    <cellStyle name="40% - Accent3 3 4 2 5" xfId="16459"/>
    <cellStyle name="40% - Accent3 3 4 2 5 2" xfId="16460"/>
    <cellStyle name="40% - Accent3 3 4 2 5 2 2" xfId="16461"/>
    <cellStyle name="40% - Accent3 3 4 2 5 2 3" xfId="16462"/>
    <cellStyle name="40% - Accent3 3 4 2 5 3" xfId="16463"/>
    <cellStyle name="40% - Accent3 3 4 2 5 4" xfId="16464"/>
    <cellStyle name="40% - Accent3 3 4 2 5 5" xfId="16465"/>
    <cellStyle name="40% - Accent3 3 4 2 5 6" xfId="16466"/>
    <cellStyle name="40% - Accent3 3 4 2 6" xfId="16467"/>
    <cellStyle name="40% - Accent3 3 4 2 6 2" xfId="16468"/>
    <cellStyle name="40% - Accent3 3 4 2 6 3" xfId="16469"/>
    <cellStyle name="40% - Accent3 3 4 2 7" xfId="16470"/>
    <cellStyle name="40% - Accent3 3 4 2 8" xfId="16471"/>
    <cellStyle name="40% - Accent3 3 4 2 9" xfId="16472"/>
    <cellStyle name="40% - Accent3 3 4 3" xfId="16473"/>
    <cellStyle name="40% - Accent3 3 4 3 2" xfId="16474"/>
    <cellStyle name="40% - Accent3 3 4 3 2 2" xfId="16475"/>
    <cellStyle name="40% - Accent3 3 4 3 2 2 2" xfId="16476"/>
    <cellStyle name="40% - Accent3 3 4 3 2 2 2 2" xfId="16477"/>
    <cellStyle name="40% - Accent3 3 4 3 2 2 2 3" xfId="16478"/>
    <cellStyle name="40% - Accent3 3 4 3 2 2 3" xfId="16479"/>
    <cellStyle name="40% - Accent3 3 4 3 2 2 4" xfId="16480"/>
    <cellStyle name="40% - Accent3 3 4 3 2 2 5" xfId="16481"/>
    <cellStyle name="40% - Accent3 3 4 3 2 2 6" xfId="16482"/>
    <cellStyle name="40% - Accent3 3 4 3 2 3" xfId="16483"/>
    <cellStyle name="40% - Accent3 3 4 3 2 3 2" xfId="16484"/>
    <cellStyle name="40% - Accent3 3 4 3 2 3 3" xfId="16485"/>
    <cellStyle name="40% - Accent3 3 4 3 2 4" xfId="16486"/>
    <cellStyle name="40% - Accent3 3 4 3 2 5" xfId="16487"/>
    <cellStyle name="40% - Accent3 3 4 3 2 6" xfId="16488"/>
    <cellStyle name="40% - Accent3 3 4 3 2 7" xfId="16489"/>
    <cellStyle name="40% - Accent3 3 4 3 3" xfId="16490"/>
    <cellStyle name="40% - Accent3 3 4 3 3 2" xfId="16491"/>
    <cellStyle name="40% - Accent3 3 4 3 3 2 2" xfId="16492"/>
    <cellStyle name="40% - Accent3 3 4 3 3 2 3" xfId="16493"/>
    <cellStyle name="40% - Accent3 3 4 3 3 3" xfId="16494"/>
    <cellStyle name="40% - Accent3 3 4 3 3 4" xfId="16495"/>
    <cellStyle name="40% - Accent3 3 4 3 3 5" xfId="16496"/>
    <cellStyle name="40% - Accent3 3 4 3 3 6" xfId="16497"/>
    <cellStyle name="40% - Accent3 3 4 3 4" xfId="16498"/>
    <cellStyle name="40% - Accent3 3 4 3 4 2" xfId="16499"/>
    <cellStyle name="40% - Accent3 3 4 3 4 2 2" xfId="16500"/>
    <cellStyle name="40% - Accent3 3 4 3 4 2 3" xfId="16501"/>
    <cellStyle name="40% - Accent3 3 4 3 4 3" xfId="16502"/>
    <cellStyle name="40% - Accent3 3 4 3 4 4" xfId="16503"/>
    <cellStyle name="40% - Accent3 3 4 3 4 5" xfId="16504"/>
    <cellStyle name="40% - Accent3 3 4 3 4 6" xfId="16505"/>
    <cellStyle name="40% - Accent3 3 4 3 5" xfId="16506"/>
    <cellStyle name="40% - Accent3 3 4 3 5 2" xfId="16507"/>
    <cellStyle name="40% - Accent3 3 4 3 5 3" xfId="16508"/>
    <cellStyle name="40% - Accent3 3 4 3 6" xfId="16509"/>
    <cellStyle name="40% - Accent3 3 4 3 7" xfId="16510"/>
    <cellStyle name="40% - Accent3 3 4 3 8" xfId="16511"/>
    <cellStyle name="40% - Accent3 3 4 3 9" xfId="16512"/>
    <cellStyle name="40% - Accent3 3 4 4" xfId="16513"/>
    <cellStyle name="40% - Accent3 3 4 4 2" xfId="16514"/>
    <cellStyle name="40% - Accent3 3 4 4 2 2" xfId="16515"/>
    <cellStyle name="40% - Accent3 3 4 4 2 2 2" xfId="16516"/>
    <cellStyle name="40% - Accent3 3 4 4 2 2 3" xfId="16517"/>
    <cellStyle name="40% - Accent3 3 4 4 2 3" xfId="16518"/>
    <cellStyle name="40% - Accent3 3 4 4 2 4" xfId="16519"/>
    <cellStyle name="40% - Accent3 3 4 4 2 5" xfId="16520"/>
    <cellStyle name="40% - Accent3 3 4 4 2 6" xfId="16521"/>
    <cellStyle name="40% - Accent3 3 4 4 3" xfId="16522"/>
    <cellStyle name="40% - Accent3 3 4 4 3 2" xfId="16523"/>
    <cellStyle name="40% - Accent3 3 4 4 3 3" xfId="16524"/>
    <cellStyle name="40% - Accent3 3 4 4 4" xfId="16525"/>
    <cellStyle name="40% - Accent3 3 4 4 5" xfId="16526"/>
    <cellStyle name="40% - Accent3 3 4 4 6" xfId="16527"/>
    <cellStyle name="40% - Accent3 3 4 4 7" xfId="16528"/>
    <cellStyle name="40% - Accent3 3 4 5" xfId="16529"/>
    <cellStyle name="40% - Accent3 3 4 5 2" xfId="16530"/>
    <cellStyle name="40% - Accent3 3 4 5 2 2" xfId="16531"/>
    <cellStyle name="40% - Accent3 3 4 5 2 3" xfId="16532"/>
    <cellStyle name="40% - Accent3 3 4 5 3" xfId="16533"/>
    <cellStyle name="40% - Accent3 3 4 5 4" xfId="16534"/>
    <cellStyle name="40% - Accent3 3 4 5 5" xfId="16535"/>
    <cellStyle name="40% - Accent3 3 4 5 6" xfId="16536"/>
    <cellStyle name="40% - Accent3 3 4 6" xfId="16537"/>
    <cellStyle name="40% - Accent3 3 4 6 2" xfId="16538"/>
    <cellStyle name="40% - Accent3 3 4 6 2 2" xfId="16539"/>
    <cellStyle name="40% - Accent3 3 4 6 2 3" xfId="16540"/>
    <cellStyle name="40% - Accent3 3 4 6 3" xfId="16541"/>
    <cellStyle name="40% - Accent3 3 4 6 4" xfId="16542"/>
    <cellStyle name="40% - Accent3 3 4 6 5" xfId="16543"/>
    <cellStyle name="40% - Accent3 3 4 6 6" xfId="16544"/>
    <cellStyle name="40% - Accent3 3 4 7" xfId="16545"/>
    <cellStyle name="40% - Accent3 3 4 7 2" xfId="16546"/>
    <cellStyle name="40% - Accent3 3 4 7 2 2" xfId="16547"/>
    <cellStyle name="40% - Accent3 3 4 7 2 3" xfId="16548"/>
    <cellStyle name="40% - Accent3 3 4 7 3" xfId="16549"/>
    <cellStyle name="40% - Accent3 3 4 7 4" xfId="16550"/>
    <cellStyle name="40% - Accent3 3 4 7 5" xfId="16551"/>
    <cellStyle name="40% - Accent3 3 4 7 6" xfId="16552"/>
    <cellStyle name="40% - Accent3 3 4 8" xfId="16553"/>
    <cellStyle name="40% - Accent3 3 4 8 2" xfId="16554"/>
    <cellStyle name="40% - Accent3 3 4 8 2 2" xfId="16555"/>
    <cellStyle name="40% - Accent3 3 4 8 2 3" xfId="16556"/>
    <cellStyle name="40% - Accent3 3 4 8 3" xfId="16557"/>
    <cellStyle name="40% - Accent3 3 4 8 4" xfId="16558"/>
    <cellStyle name="40% - Accent3 3 4 8 5" xfId="16559"/>
    <cellStyle name="40% - Accent3 3 4 8 6" xfId="16560"/>
    <cellStyle name="40% - Accent3 3 4 9" xfId="16561"/>
    <cellStyle name="40% - Accent3 3 4 9 2" xfId="16562"/>
    <cellStyle name="40% - Accent3 3 4 9 3" xfId="16563"/>
    <cellStyle name="40% - Accent3 3 5" xfId="16564"/>
    <cellStyle name="40% - Accent3 3 5 10" xfId="16565"/>
    <cellStyle name="40% - Accent3 3 5 2" xfId="16566"/>
    <cellStyle name="40% - Accent3 3 5 2 2" xfId="16567"/>
    <cellStyle name="40% - Accent3 3 5 2 2 2" xfId="16568"/>
    <cellStyle name="40% - Accent3 3 5 2 2 2 2" xfId="16569"/>
    <cellStyle name="40% - Accent3 3 5 2 2 2 3" xfId="16570"/>
    <cellStyle name="40% - Accent3 3 5 2 2 3" xfId="16571"/>
    <cellStyle name="40% - Accent3 3 5 2 2 4" xfId="16572"/>
    <cellStyle name="40% - Accent3 3 5 2 2 5" xfId="16573"/>
    <cellStyle name="40% - Accent3 3 5 2 2 6" xfId="16574"/>
    <cellStyle name="40% - Accent3 3 5 2 3" xfId="16575"/>
    <cellStyle name="40% - Accent3 3 5 2 3 2" xfId="16576"/>
    <cellStyle name="40% - Accent3 3 5 2 3 2 2" xfId="16577"/>
    <cellStyle name="40% - Accent3 3 5 2 3 2 3" xfId="16578"/>
    <cellStyle name="40% - Accent3 3 5 2 3 3" xfId="16579"/>
    <cellStyle name="40% - Accent3 3 5 2 3 4" xfId="16580"/>
    <cellStyle name="40% - Accent3 3 5 2 3 5" xfId="16581"/>
    <cellStyle name="40% - Accent3 3 5 2 3 6" xfId="16582"/>
    <cellStyle name="40% - Accent3 3 5 2 4" xfId="16583"/>
    <cellStyle name="40% - Accent3 3 5 2 4 2" xfId="16584"/>
    <cellStyle name="40% - Accent3 3 5 2 4 3" xfId="16585"/>
    <cellStyle name="40% - Accent3 3 5 2 5" xfId="16586"/>
    <cellStyle name="40% - Accent3 3 5 2 6" xfId="16587"/>
    <cellStyle name="40% - Accent3 3 5 2 7" xfId="16588"/>
    <cellStyle name="40% - Accent3 3 5 2 8" xfId="16589"/>
    <cellStyle name="40% - Accent3 3 5 3" xfId="16590"/>
    <cellStyle name="40% - Accent3 3 5 3 2" xfId="16591"/>
    <cellStyle name="40% - Accent3 3 5 3 2 2" xfId="16592"/>
    <cellStyle name="40% - Accent3 3 5 3 2 2 2" xfId="16593"/>
    <cellStyle name="40% - Accent3 3 5 3 2 2 3" xfId="16594"/>
    <cellStyle name="40% - Accent3 3 5 3 2 3" xfId="16595"/>
    <cellStyle name="40% - Accent3 3 5 3 2 4" xfId="16596"/>
    <cellStyle name="40% - Accent3 3 5 3 2 5" xfId="16597"/>
    <cellStyle name="40% - Accent3 3 5 3 2 6" xfId="16598"/>
    <cellStyle name="40% - Accent3 3 5 3 3" xfId="16599"/>
    <cellStyle name="40% - Accent3 3 5 3 3 2" xfId="16600"/>
    <cellStyle name="40% - Accent3 3 5 3 3 3" xfId="16601"/>
    <cellStyle name="40% - Accent3 3 5 3 4" xfId="16602"/>
    <cellStyle name="40% - Accent3 3 5 3 5" xfId="16603"/>
    <cellStyle name="40% - Accent3 3 5 3 6" xfId="16604"/>
    <cellStyle name="40% - Accent3 3 5 3 7" xfId="16605"/>
    <cellStyle name="40% - Accent3 3 5 4" xfId="16606"/>
    <cellStyle name="40% - Accent3 3 5 4 2" xfId="16607"/>
    <cellStyle name="40% - Accent3 3 5 4 2 2" xfId="16608"/>
    <cellStyle name="40% - Accent3 3 5 4 2 3" xfId="16609"/>
    <cellStyle name="40% - Accent3 3 5 4 3" xfId="16610"/>
    <cellStyle name="40% - Accent3 3 5 4 4" xfId="16611"/>
    <cellStyle name="40% - Accent3 3 5 4 5" xfId="16612"/>
    <cellStyle name="40% - Accent3 3 5 4 6" xfId="16613"/>
    <cellStyle name="40% - Accent3 3 5 5" xfId="16614"/>
    <cellStyle name="40% - Accent3 3 5 5 2" xfId="16615"/>
    <cellStyle name="40% - Accent3 3 5 5 2 2" xfId="16616"/>
    <cellStyle name="40% - Accent3 3 5 5 2 3" xfId="16617"/>
    <cellStyle name="40% - Accent3 3 5 5 3" xfId="16618"/>
    <cellStyle name="40% - Accent3 3 5 5 4" xfId="16619"/>
    <cellStyle name="40% - Accent3 3 5 5 5" xfId="16620"/>
    <cellStyle name="40% - Accent3 3 5 5 6" xfId="16621"/>
    <cellStyle name="40% - Accent3 3 5 6" xfId="16622"/>
    <cellStyle name="40% - Accent3 3 5 6 2" xfId="16623"/>
    <cellStyle name="40% - Accent3 3 5 6 3" xfId="16624"/>
    <cellStyle name="40% - Accent3 3 5 7" xfId="16625"/>
    <cellStyle name="40% - Accent3 3 5 8" xfId="16626"/>
    <cellStyle name="40% - Accent3 3 5 9" xfId="16627"/>
    <cellStyle name="40% - Accent3 3 6" xfId="16628"/>
    <cellStyle name="40% - Accent3 3 6 2" xfId="16629"/>
    <cellStyle name="40% - Accent3 3 6 2 2" xfId="16630"/>
    <cellStyle name="40% - Accent3 3 6 2 2 2" xfId="16631"/>
    <cellStyle name="40% - Accent3 3 6 2 2 2 2" xfId="16632"/>
    <cellStyle name="40% - Accent3 3 6 2 2 2 3" xfId="16633"/>
    <cellStyle name="40% - Accent3 3 6 2 2 3" xfId="16634"/>
    <cellStyle name="40% - Accent3 3 6 2 2 4" xfId="16635"/>
    <cellStyle name="40% - Accent3 3 6 2 2 5" xfId="16636"/>
    <cellStyle name="40% - Accent3 3 6 2 2 6" xfId="16637"/>
    <cellStyle name="40% - Accent3 3 6 2 3" xfId="16638"/>
    <cellStyle name="40% - Accent3 3 6 2 3 2" xfId="16639"/>
    <cellStyle name="40% - Accent3 3 6 2 3 3" xfId="16640"/>
    <cellStyle name="40% - Accent3 3 6 2 4" xfId="16641"/>
    <cellStyle name="40% - Accent3 3 6 2 5" xfId="16642"/>
    <cellStyle name="40% - Accent3 3 6 2 6" xfId="16643"/>
    <cellStyle name="40% - Accent3 3 6 2 7" xfId="16644"/>
    <cellStyle name="40% - Accent3 3 6 3" xfId="16645"/>
    <cellStyle name="40% - Accent3 3 6 3 2" xfId="16646"/>
    <cellStyle name="40% - Accent3 3 6 3 2 2" xfId="16647"/>
    <cellStyle name="40% - Accent3 3 6 3 2 3" xfId="16648"/>
    <cellStyle name="40% - Accent3 3 6 3 3" xfId="16649"/>
    <cellStyle name="40% - Accent3 3 6 3 4" xfId="16650"/>
    <cellStyle name="40% - Accent3 3 6 3 5" xfId="16651"/>
    <cellStyle name="40% - Accent3 3 6 3 6" xfId="16652"/>
    <cellStyle name="40% - Accent3 3 6 4" xfId="16653"/>
    <cellStyle name="40% - Accent3 3 6 4 2" xfId="16654"/>
    <cellStyle name="40% - Accent3 3 6 4 2 2" xfId="16655"/>
    <cellStyle name="40% - Accent3 3 6 4 2 3" xfId="16656"/>
    <cellStyle name="40% - Accent3 3 6 4 3" xfId="16657"/>
    <cellStyle name="40% - Accent3 3 6 4 4" xfId="16658"/>
    <cellStyle name="40% - Accent3 3 6 4 5" xfId="16659"/>
    <cellStyle name="40% - Accent3 3 6 4 6" xfId="16660"/>
    <cellStyle name="40% - Accent3 3 6 5" xfId="16661"/>
    <cellStyle name="40% - Accent3 3 6 5 2" xfId="16662"/>
    <cellStyle name="40% - Accent3 3 6 5 3" xfId="16663"/>
    <cellStyle name="40% - Accent3 3 6 6" xfId="16664"/>
    <cellStyle name="40% - Accent3 3 6 7" xfId="16665"/>
    <cellStyle name="40% - Accent3 3 6 8" xfId="16666"/>
    <cellStyle name="40% - Accent3 3 6 9" xfId="16667"/>
    <cellStyle name="40% - Accent3 3 7" xfId="16668"/>
    <cellStyle name="40% - Accent3 3 7 2" xfId="16669"/>
    <cellStyle name="40% - Accent3 3 7 2 2" xfId="16670"/>
    <cellStyle name="40% - Accent3 3 7 2 2 2" xfId="16671"/>
    <cellStyle name="40% - Accent3 3 7 2 2 3" xfId="16672"/>
    <cellStyle name="40% - Accent3 3 7 2 3" xfId="16673"/>
    <cellStyle name="40% - Accent3 3 7 2 4" xfId="16674"/>
    <cellStyle name="40% - Accent3 3 7 2 5" xfId="16675"/>
    <cellStyle name="40% - Accent3 3 7 2 6" xfId="16676"/>
    <cellStyle name="40% - Accent3 3 7 3" xfId="16677"/>
    <cellStyle name="40% - Accent3 3 7 3 2" xfId="16678"/>
    <cellStyle name="40% - Accent3 3 7 3 3" xfId="16679"/>
    <cellStyle name="40% - Accent3 3 7 4" xfId="16680"/>
    <cellStyle name="40% - Accent3 3 7 5" xfId="16681"/>
    <cellStyle name="40% - Accent3 3 7 6" xfId="16682"/>
    <cellStyle name="40% - Accent3 3 7 7" xfId="16683"/>
    <cellStyle name="40% - Accent3 3 8" xfId="16684"/>
    <cellStyle name="40% - Accent3 3 8 2" xfId="16685"/>
    <cellStyle name="40% - Accent3 3 8 2 2" xfId="16686"/>
    <cellStyle name="40% - Accent3 3 8 2 3" xfId="16687"/>
    <cellStyle name="40% - Accent3 3 8 3" xfId="16688"/>
    <cellStyle name="40% - Accent3 3 8 4" xfId="16689"/>
    <cellStyle name="40% - Accent3 3 8 5" xfId="16690"/>
    <cellStyle name="40% - Accent3 3 8 6" xfId="16691"/>
    <cellStyle name="40% - Accent3 3 9" xfId="16692"/>
    <cellStyle name="40% - Accent3 3 9 2" xfId="16693"/>
    <cellStyle name="40% - Accent3 3 9 2 2" xfId="16694"/>
    <cellStyle name="40% - Accent3 3 9 2 3" xfId="16695"/>
    <cellStyle name="40% - Accent3 3 9 3" xfId="16696"/>
    <cellStyle name="40% - Accent3 3 9 4" xfId="16697"/>
    <cellStyle name="40% - Accent3 3 9 5" xfId="16698"/>
    <cellStyle name="40% - Accent3 3 9 6" xfId="16699"/>
    <cellStyle name="40% - Accent3 4" xfId="16700"/>
    <cellStyle name="40% - Accent3 4 10" xfId="16701"/>
    <cellStyle name="40% - Accent3 4 10 2" xfId="16702"/>
    <cellStyle name="40% - Accent3 4 10 2 2" xfId="16703"/>
    <cellStyle name="40% - Accent3 4 10 2 3" xfId="16704"/>
    <cellStyle name="40% - Accent3 4 10 3" xfId="16705"/>
    <cellStyle name="40% - Accent3 4 10 4" xfId="16706"/>
    <cellStyle name="40% - Accent3 4 10 5" xfId="16707"/>
    <cellStyle name="40% - Accent3 4 10 6" xfId="16708"/>
    <cellStyle name="40% - Accent3 4 11" xfId="16709"/>
    <cellStyle name="40% - Accent3 4 11 2" xfId="16710"/>
    <cellStyle name="40% - Accent3 4 11 3" xfId="16711"/>
    <cellStyle name="40% - Accent3 4 12" xfId="16712"/>
    <cellStyle name="40% - Accent3 4 13" xfId="16713"/>
    <cellStyle name="40% - Accent3 4 14" xfId="16714"/>
    <cellStyle name="40% - Accent3 4 15" xfId="16715"/>
    <cellStyle name="40% - Accent3 4 2" xfId="16716"/>
    <cellStyle name="40% - Accent3 4 2 10" xfId="16717"/>
    <cellStyle name="40% - Accent3 4 2 10 2" xfId="16718"/>
    <cellStyle name="40% - Accent3 4 2 10 3" xfId="16719"/>
    <cellStyle name="40% - Accent3 4 2 11" xfId="16720"/>
    <cellStyle name="40% - Accent3 4 2 12" xfId="16721"/>
    <cellStyle name="40% - Accent3 4 2 13" xfId="16722"/>
    <cellStyle name="40% - Accent3 4 2 14" xfId="16723"/>
    <cellStyle name="40% - Accent3 4 2 2" xfId="16724"/>
    <cellStyle name="40% - Accent3 4 2 2 10" xfId="16725"/>
    <cellStyle name="40% - Accent3 4 2 2 11" xfId="16726"/>
    <cellStyle name="40% - Accent3 4 2 2 12" xfId="16727"/>
    <cellStyle name="40% - Accent3 4 2 2 13" xfId="16728"/>
    <cellStyle name="40% - Accent3 4 2 2 2" xfId="16729"/>
    <cellStyle name="40% - Accent3 4 2 2 2 10" xfId="16730"/>
    <cellStyle name="40% - Accent3 4 2 2 2 2" xfId="16731"/>
    <cellStyle name="40% - Accent3 4 2 2 2 2 2" xfId="16732"/>
    <cellStyle name="40% - Accent3 4 2 2 2 2 2 2" xfId="16733"/>
    <cellStyle name="40% - Accent3 4 2 2 2 2 2 2 2" xfId="16734"/>
    <cellStyle name="40% - Accent3 4 2 2 2 2 2 2 3" xfId="16735"/>
    <cellStyle name="40% - Accent3 4 2 2 2 2 2 3" xfId="16736"/>
    <cellStyle name="40% - Accent3 4 2 2 2 2 2 4" xfId="16737"/>
    <cellStyle name="40% - Accent3 4 2 2 2 2 2 5" xfId="16738"/>
    <cellStyle name="40% - Accent3 4 2 2 2 2 2 6" xfId="16739"/>
    <cellStyle name="40% - Accent3 4 2 2 2 2 3" xfId="16740"/>
    <cellStyle name="40% - Accent3 4 2 2 2 2 3 2" xfId="16741"/>
    <cellStyle name="40% - Accent3 4 2 2 2 2 3 2 2" xfId="16742"/>
    <cellStyle name="40% - Accent3 4 2 2 2 2 3 2 3" xfId="16743"/>
    <cellStyle name="40% - Accent3 4 2 2 2 2 3 3" xfId="16744"/>
    <cellStyle name="40% - Accent3 4 2 2 2 2 3 4" xfId="16745"/>
    <cellStyle name="40% - Accent3 4 2 2 2 2 3 5" xfId="16746"/>
    <cellStyle name="40% - Accent3 4 2 2 2 2 3 6" xfId="16747"/>
    <cellStyle name="40% - Accent3 4 2 2 2 2 4" xfId="16748"/>
    <cellStyle name="40% - Accent3 4 2 2 2 2 4 2" xfId="16749"/>
    <cellStyle name="40% - Accent3 4 2 2 2 2 4 3" xfId="16750"/>
    <cellStyle name="40% - Accent3 4 2 2 2 2 5" xfId="16751"/>
    <cellStyle name="40% - Accent3 4 2 2 2 2 6" xfId="16752"/>
    <cellStyle name="40% - Accent3 4 2 2 2 2 7" xfId="16753"/>
    <cellStyle name="40% - Accent3 4 2 2 2 2 8" xfId="16754"/>
    <cellStyle name="40% - Accent3 4 2 2 2 3" xfId="16755"/>
    <cellStyle name="40% - Accent3 4 2 2 2 3 2" xfId="16756"/>
    <cellStyle name="40% - Accent3 4 2 2 2 3 2 2" xfId="16757"/>
    <cellStyle name="40% - Accent3 4 2 2 2 3 2 2 2" xfId="16758"/>
    <cellStyle name="40% - Accent3 4 2 2 2 3 2 2 3" xfId="16759"/>
    <cellStyle name="40% - Accent3 4 2 2 2 3 2 3" xfId="16760"/>
    <cellStyle name="40% - Accent3 4 2 2 2 3 2 4" xfId="16761"/>
    <cellStyle name="40% - Accent3 4 2 2 2 3 2 5" xfId="16762"/>
    <cellStyle name="40% - Accent3 4 2 2 2 3 2 6" xfId="16763"/>
    <cellStyle name="40% - Accent3 4 2 2 2 3 3" xfId="16764"/>
    <cellStyle name="40% - Accent3 4 2 2 2 3 3 2" xfId="16765"/>
    <cellStyle name="40% - Accent3 4 2 2 2 3 3 3" xfId="16766"/>
    <cellStyle name="40% - Accent3 4 2 2 2 3 4" xfId="16767"/>
    <cellStyle name="40% - Accent3 4 2 2 2 3 5" xfId="16768"/>
    <cellStyle name="40% - Accent3 4 2 2 2 3 6" xfId="16769"/>
    <cellStyle name="40% - Accent3 4 2 2 2 3 7" xfId="16770"/>
    <cellStyle name="40% - Accent3 4 2 2 2 4" xfId="16771"/>
    <cellStyle name="40% - Accent3 4 2 2 2 4 2" xfId="16772"/>
    <cellStyle name="40% - Accent3 4 2 2 2 4 2 2" xfId="16773"/>
    <cellStyle name="40% - Accent3 4 2 2 2 4 2 3" xfId="16774"/>
    <cellStyle name="40% - Accent3 4 2 2 2 4 3" xfId="16775"/>
    <cellStyle name="40% - Accent3 4 2 2 2 4 4" xfId="16776"/>
    <cellStyle name="40% - Accent3 4 2 2 2 4 5" xfId="16777"/>
    <cellStyle name="40% - Accent3 4 2 2 2 4 6" xfId="16778"/>
    <cellStyle name="40% - Accent3 4 2 2 2 5" xfId="16779"/>
    <cellStyle name="40% - Accent3 4 2 2 2 5 2" xfId="16780"/>
    <cellStyle name="40% - Accent3 4 2 2 2 5 2 2" xfId="16781"/>
    <cellStyle name="40% - Accent3 4 2 2 2 5 2 3" xfId="16782"/>
    <cellStyle name="40% - Accent3 4 2 2 2 5 3" xfId="16783"/>
    <cellStyle name="40% - Accent3 4 2 2 2 5 4" xfId="16784"/>
    <cellStyle name="40% - Accent3 4 2 2 2 5 5" xfId="16785"/>
    <cellStyle name="40% - Accent3 4 2 2 2 5 6" xfId="16786"/>
    <cellStyle name="40% - Accent3 4 2 2 2 6" xfId="16787"/>
    <cellStyle name="40% - Accent3 4 2 2 2 6 2" xfId="16788"/>
    <cellStyle name="40% - Accent3 4 2 2 2 6 3" xfId="16789"/>
    <cellStyle name="40% - Accent3 4 2 2 2 7" xfId="16790"/>
    <cellStyle name="40% - Accent3 4 2 2 2 8" xfId="16791"/>
    <cellStyle name="40% - Accent3 4 2 2 2 9" xfId="16792"/>
    <cellStyle name="40% - Accent3 4 2 2 3" xfId="16793"/>
    <cellStyle name="40% - Accent3 4 2 2 3 2" xfId="16794"/>
    <cellStyle name="40% - Accent3 4 2 2 3 2 2" xfId="16795"/>
    <cellStyle name="40% - Accent3 4 2 2 3 2 2 2" xfId="16796"/>
    <cellStyle name="40% - Accent3 4 2 2 3 2 2 2 2" xfId="16797"/>
    <cellStyle name="40% - Accent3 4 2 2 3 2 2 2 3" xfId="16798"/>
    <cellStyle name="40% - Accent3 4 2 2 3 2 2 3" xfId="16799"/>
    <cellStyle name="40% - Accent3 4 2 2 3 2 2 4" xfId="16800"/>
    <cellStyle name="40% - Accent3 4 2 2 3 2 2 5" xfId="16801"/>
    <cellStyle name="40% - Accent3 4 2 2 3 2 2 6" xfId="16802"/>
    <cellStyle name="40% - Accent3 4 2 2 3 2 3" xfId="16803"/>
    <cellStyle name="40% - Accent3 4 2 2 3 2 3 2" xfId="16804"/>
    <cellStyle name="40% - Accent3 4 2 2 3 2 3 3" xfId="16805"/>
    <cellStyle name="40% - Accent3 4 2 2 3 2 4" xfId="16806"/>
    <cellStyle name="40% - Accent3 4 2 2 3 2 5" xfId="16807"/>
    <cellStyle name="40% - Accent3 4 2 2 3 2 6" xfId="16808"/>
    <cellStyle name="40% - Accent3 4 2 2 3 2 7" xfId="16809"/>
    <cellStyle name="40% - Accent3 4 2 2 3 3" xfId="16810"/>
    <cellStyle name="40% - Accent3 4 2 2 3 3 2" xfId="16811"/>
    <cellStyle name="40% - Accent3 4 2 2 3 3 2 2" xfId="16812"/>
    <cellStyle name="40% - Accent3 4 2 2 3 3 2 3" xfId="16813"/>
    <cellStyle name="40% - Accent3 4 2 2 3 3 3" xfId="16814"/>
    <cellStyle name="40% - Accent3 4 2 2 3 3 4" xfId="16815"/>
    <cellStyle name="40% - Accent3 4 2 2 3 3 5" xfId="16816"/>
    <cellStyle name="40% - Accent3 4 2 2 3 3 6" xfId="16817"/>
    <cellStyle name="40% - Accent3 4 2 2 3 4" xfId="16818"/>
    <cellStyle name="40% - Accent3 4 2 2 3 4 2" xfId="16819"/>
    <cellStyle name="40% - Accent3 4 2 2 3 4 2 2" xfId="16820"/>
    <cellStyle name="40% - Accent3 4 2 2 3 4 2 3" xfId="16821"/>
    <cellStyle name="40% - Accent3 4 2 2 3 4 3" xfId="16822"/>
    <cellStyle name="40% - Accent3 4 2 2 3 4 4" xfId="16823"/>
    <cellStyle name="40% - Accent3 4 2 2 3 4 5" xfId="16824"/>
    <cellStyle name="40% - Accent3 4 2 2 3 4 6" xfId="16825"/>
    <cellStyle name="40% - Accent3 4 2 2 3 5" xfId="16826"/>
    <cellStyle name="40% - Accent3 4 2 2 3 5 2" xfId="16827"/>
    <cellStyle name="40% - Accent3 4 2 2 3 5 3" xfId="16828"/>
    <cellStyle name="40% - Accent3 4 2 2 3 6" xfId="16829"/>
    <cellStyle name="40% - Accent3 4 2 2 3 7" xfId="16830"/>
    <cellStyle name="40% - Accent3 4 2 2 3 8" xfId="16831"/>
    <cellStyle name="40% - Accent3 4 2 2 3 9" xfId="16832"/>
    <cellStyle name="40% - Accent3 4 2 2 4" xfId="16833"/>
    <cellStyle name="40% - Accent3 4 2 2 4 2" xfId="16834"/>
    <cellStyle name="40% - Accent3 4 2 2 4 2 2" xfId="16835"/>
    <cellStyle name="40% - Accent3 4 2 2 4 2 2 2" xfId="16836"/>
    <cellStyle name="40% - Accent3 4 2 2 4 2 2 3" xfId="16837"/>
    <cellStyle name="40% - Accent3 4 2 2 4 2 3" xfId="16838"/>
    <cellStyle name="40% - Accent3 4 2 2 4 2 4" xfId="16839"/>
    <cellStyle name="40% - Accent3 4 2 2 4 2 5" xfId="16840"/>
    <cellStyle name="40% - Accent3 4 2 2 4 2 6" xfId="16841"/>
    <cellStyle name="40% - Accent3 4 2 2 4 3" xfId="16842"/>
    <cellStyle name="40% - Accent3 4 2 2 4 3 2" xfId="16843"/>
    <cellStyle name="40% - Accent3 4 2 2 4 3 3" xfId="16844"/>
    <cellStyle name="40% - Accent3 4 2 2 4 4" xfId="16845"/>
    <cellStyle name="40% - Accent3 4 2 2 4 5" xfId="16846"/>
    <cellStyle name="40% - Accent3 4 2 2 4 6" xfId="16847"/>
    <cellStyle name="40% - Accent3 4 2 2 4 7" xfId="16848"/>
    <cellStyle name="40% - Accent3 4 2 2 5" xfId="16849"/>
    <cellStyle name="40% - Accent3 4 2 2 5 2" xfId="16850"/>
    <cellStyle name="40% - Accent3 4 2 2 5 2 2" xfId="16851"/>
    <cellStyle name="40% - Accent3 4 2 2 5 2 3" xfId="16852"/>
    <cellStyle name="40% - Accent3 4 2 2 5 3" xfId="16853"/>
    <cellStyle name="40% - Accent3 4 2 2 5 4" xfId="16854"/>
    <cellStyle name="40% - Accent3 4 2 2 5 5" xfId="16855"/>
    <cellStyle name="40% - Accent3 4 2 2 5 6" xfId="16856"/>
    <cellStyle name="40% - Accent3 4 2 2 6" xfId="16857"/>
    <cellStyle name="40% - Accent3 4 2 2 6 2" xfId="16858"/>
    <cellStyle name="40% - Accent3 4 2 2 6 2 2" xfId="16859"/>
    <cellStyle name="40% - Accent3 4 2 2 6 2 3" xfId="16860"/>
    <cellStyle name="40% - Accent3 4 2 2 6 3" xfId="16861"/>
    <cellStyle name="40% - Accent3 4 2 2 6 4" xfId="16862"/>
    <cellStyle name="40% - Accent3 4 2 2 6 5" xfId="16863"/>
    <cellStyle name="40% - Accent3 4 2 2 6 6" xfId="16864"/>
    <cellStyle name="40% - Accent3 4 2 2 7" xfId="16865"/>
    <cellStyle name="40% - Accent3 4 2 2 7 2" xfId="16866"/>
    <cellStyle name="40% - Accent3 4 2 2 7 2 2" xfId="16867"/>
    <cellStyle name="40% - Accent3 4 2 2 7 2 3" xfId="16868"/>
    <cellStyle name="40% - Accent3 4 2 2 7 3" xfId="16869"/>
    <cellStyle name="40% - Accent3 4 2 2 7 4" xfId="16870"/>
    <cellStyle name="40% - Accent3 4 2 2 7 5" xfId="16871"/>
    <cellStyle name="40% - Accent3 4 2 2 7 6" xfId="16872"/>
    <cellStyle name="40% - Accent3 4 2 2 8" xfId="16873"/>
    <cellStyle name="40% - Accent3 4 2 2 8 2" xfId="16874"/>
    <cellStyle name="40% - Accent3 4 2 2 8 2 2" xfId="16875"/>
    <cellStyle name="40% - Accent3 4 2 2 8 2 3" xfId="16876"/>
    <cellStyle name="40% - Accent3 4 2 2 8 3" xfId="16877"/>
    <cellStyle name="40% - Accent3 4 2 2 8 4" xfId="16878"/>
    <cellStyle name="40% - Accent3 4 2 2 8 5" xfId="16879"/>
    <cellStyle name="40% - Accent3 4 2 2 8 6" xfId="16880"/>
    <cellStyle name="40% - Accent3 4 2 2 9" xfId="16881"/>
    <cellStyle name="40% - Accent3 4 2 2 9 2" xfId="16882"/>
    <cellStyle name="40% - Accent3 4 2 2 9 3" xfId="16883"/>
    <cellStyle name="40% - Accent3 4 2 3" xfId="16884"/>
    <cellStyle name="40% - Accent3 4 2 3 10" xfId="16885"/>
    <cellStyle name="40% - Accent3 4 2 3 2" xfId="16886"/>
    <cellStyle name="40% - Accent3 4 2 3 2 2" xfId="16887"/>
    <cellStyle name="40% - Accent3 4 2 3 2 2 2" xfId="16888"/>
    <cellStyle name="40% - Accent3 4 2 3 2 2 2 2" xfId="16889"/>
    <cellStyle name="40% - Accent3 4 2 3 2 2 2 3" xfId="16890"/>
    <cellStyle name="40% - Accent3 4 2 3 2 2 3" xfId="16891"/>
    <cellStyle name="40% - Accent3 4 2 3 2 2 4" xfId="16892"/>
    <cellStyle name="40% - Accent3 4 2 3 2 2 5" xfId="16893"/>
    <cellStyle name="40% - Accent3 4 2 3 2 2 6" xfId="16894"/>
    <cellStyle name="40% - Accent3 4 2 3 2 3" xfId="16895"/>
    <cellStyle name="40% - Accent3 4 2 3 2 3 2" xfId="16896"/>
    <cellStyle name="40% - Accent3 4 2 3 2 3 2 2" xfId="16897"/>
    <cellStyle name="40% - Accent3 4 2 3 2 3 2 3" xfId="16898"/>
    <cellStyle name="40% - Accent3 4 2 3 2 3 3" xfId="16899"/>
    <cellStyle name="40% - Accent3 4 2 3 2 3 4" xfId="16900"/>
    <cellStyle name="40% - Accent3 4 2 3 2 3 5" xfId="16901"/>
    <cellStyle name="40% - Accent3 4 2 3 2 3 6" xfId="16902"/>
    <cellStyle name="40% - Accent3 4 2 3 2 4" xfId="16903"/>
    <cellStyle name="40% - Accent3 4 2 3 2 4 2" xfId="16904"/>
    <cellStyle name="40% - Accent3 4 2 3 2 4 3" xfId="16905"/>
    <cellStyle name="40% - Accent3 4 2 3 2 5" xfId="16906"/>
    <cellStyle name="40% - Accent3 4 2 3 2 6" xfId="16907"/>
    <cellStyle name="40% - Accent3 4 2 3 2 7" xfId="16908"/>
    <cellStyle name="40% - Accent3 4 2 3 2 8" xfId="16909"/>
    <cellStyle name="40% - Accent3 4 2 3 3" xfId="16910"/>
    <cellStyle name="40% - Accent3 4 2 3 3 2" xfId="16911"/>
    <cellStyle name="40% - Accent3 4 2 3 3 2 2" xfId="16912"/>
    <cellStyle name="40% - Accent3 4 2 3 3 2 2 2" xfId="16913"/>
    <cellStyle name="40% - Accent3 4 2 3 3 2 2 3" xfId="16914"/>
    <cellStyle name="40% - Accent3 4 2 3 3 2 3" xfId="16915"/>
    <cellStyle name="40% - Accent3 4 2 3 3 2 4" xfId="16916"/>
    <cellStyle name="40% - Accent3 4 2 3 3 2 5" xfId="16917"/>
    <cellStyle name="40% - Accent3 4 2 3 3 2 6" xfId="16918"/>
    <cellStyle name="40% - Accent3 4 2 3 3 3" xfId="16919"/>
    <cellStyle name="40% - Accent3 4 2 3 3 3 2" xfId="16920"/>
    <cellStyle name="40% - Accent3 4 2 3 3 3 3" xfId="16921"/>
    <cellStyle name="40% - Accent3 4 2 3 3 4" xfId="16922"/>
    <cellStyle name="40% - Accent3 4 2 3 3 5" xfId="16923"/>
    <cellStyle name="40% - Accent3 4 2 3 3 6" xfId="16924"/>
    <cellStyle name="40% - Accent3 4 2 3 3 7" xfId="16925"/>
    <cellStyle name="40% - Accent3 4 2 3 4" xfId="16926"/>
    <cellStyle name="40% - Accent3 4 2 3 4 2" xfId="16927"/>
    <cellStyle name="40% - Accent3 4 2 3 4 2 2" xfId="16928"/>
    <cellStyle name="40% - Accent3 4 2 3 4 2 3" xfId="16929"/>
    <cellStyle name="40% - Accent3 4 2 3 4 3" xfId="16930"/>
    <cellStyle name="40% - Accent3 4 2 3 4 4" xfId="16931"/>
    <cellStyle name="40% - Accent3 4 2 3 4 5" xfId="16932"/>
    <cellStyle name="40% - Accent3 4 2 3 4 6" xfId="16933"/>
    <cellStyle name="40% - Accent3 4 2 3 5" xfId="16934"/>
    <cellStyle name="40% - Accent3 4 2 3 5 2" xfId="16935"/>
    <cellStyle name="40% - Accent3 4 2 3 5 2 2" xfId="16936"/>
    <cellStyle name="40% - Accent3 4 2 3 5 2 3" xfId="16937"/>
    <cellStyle name="40% - Accent3 4 2 3 5 3" xfId="16938"/>
    <cellStyle name="40% - Accent3 4 2 3 5 4" xfId="16939"/>
    <cellStyle name="40% - Accent3 4 2 3 5 5" xfId="16940"/>
    <cellStyle name="40% - Accent3 4 2 3 5 6" xfId="16941"/>
    <cellStyle name="40% - Accent3 4 2 3 6" xfId="16942"/>
    <cellStyle name="40% - Accent3 4 2 3 6 2" xfId="16943"/>
    <cellStyle name="40% - Accent3 4 2 3 6 3" xfId="16944"/>
    <cellStyle name="40% - Accent3 4 2 3 7" xfId="16945"/>
    <cellStyle name="40% - Accent3 4 2 3 8" xfId="16946"/>
    <cellStyle name="40% - Accent3 4 2 3 9" xfId="16947"/>
    <cellStyle name="40% - Accent3 4 2 4" xfId="16948"/>
    <cellStyle name="40% - Accent3 4 2 4 2" xfId="16949"/>
    <cellStyle name="40% - Accent3 4 2 4 2 2" xfId="16950"/>
    <cellStyle name="40% - Accent3 4 2 4 2 2 2" xfId="16951"/>
    <cellStyle name="40% - Accent3 4 2 4 2 2 2 2" xfId="16952"/>
    <cellStyle name="40% - Accent3 4 2 4 2 2 2 3" xfId="16953"/>
    <cellStyle name="40% - Accent3 4 2 4 2 2 3" xfId="16954"/>
    <cellStyle name="40% - Accent3 4 2 4 2 2 4" xfId="16955"/>
    <cellStyle name="40% - Accent3 4 2 4 2 2 5" xfId="16956"/>
    <cellStyle name="40% - Accent3 4 2 4 2 2 6" xfId="16957"/>
    <cellStyle name="40% - Accent3 4 2 4 2 3" xfId="16958"/>
    <cellStyle name="40% - Accent3 4 2 4 2 3 2" xfId="16959"/>
    <cellStyle name="40% - Accent3 4 2 4 2 3 3" xfId="16960"/>
    <cellStyle name="40% - Accent3 4 2 4 2 4" xfId="16961"/>
    <cellStyle name="40% - Accent3 4 2 4 2 5" xfId="16962"/>
    <cellStyle name="40% - Accent3 4 2 4 2 6" xfId="16963"/>
    <cellStyle name="40% - Accent3 4 2 4 2 7" xfId="16964"/>
    <cellStyle name="40% - Accent3 4 2 4 3" xfId="16965"/>
    <cellStyle name="40% - Accent3 4 2 4 3 2" xfId="16966"/>
    <cellStyle name="40% - Accent3 4 2 4 3 2 2" xfId="16967"/>
    <cellStyle name="40% - Accent3 4 2 4 3 2 3" xfId="16968"/>
    <cellStyle name="40% - Accent3 4 2 4 3 3" xfId="16969"/>
    <cellStyle name="40% - Accent3 4 2 4 3 4" xfId="16970"/>
    <cellStyle name="40% - Accent3 4 2 4 3 5" xfId="16971"/>
    <cellStyle name="40% - Accent3 4 2 4 3 6" xfId="16972"/>
    <cellStyle name="40% - Accent3 4 2 4 4" xfId="16973"/>
    <cellStyle name="40% - Accent3 4 2 4 4 2" xfId="16974"/>
    <cellStyle name="40% - Accent3 4 2 4 4 2 2" xfId="16975"/>
    <cellStyle name="40% - Accent3 4 2 4 4 2 3" xfId="16976"/>
    <cellStyle name="40% - Accent3 4 2 4 4 3" xfId="16977"/>
    <cellStyle name="40% - Accent3 4 2 4 4 4" xfId="16978"/>
    <cellStyle name="40% - Accent3 4 2 4 4 5" xfId="16979"/>
    <cellStyle name="40% - Accent3 4 2 4 4 6" xfId="16980"/>
    <cellStyle name="40% - Accent3 4 2 4 5" xfId="16981"/>
    <cellStyle name="40% - Accent3 4 2 4 5 2" xfId="16982"/>
    <cellStyle name="40% - Accent3 4 2 4 5 3" xfId="16983"/>
    <cellStyle name="40% - Accent3 4 2 4 6" xfId="16984"/>
    <cellStyle name="40% - Accent3 4 2 4 7" xfId="16985"/>
    <cellStyle name="40% - Accent3 4 2 4 8" xfId="16986"/>
    <cellStyle name="40% - Accent3 4 2 4 9" xfId="16987"/>
    <cellStyle name="40% - Accent3 4 2 5" xfId="16988"/>
    <cellStyle name="40% - Accent3 4 2 5 2" xfId="16989"/>
    <cellStyle name="40% - Accent3 4 2 5 2 2" xfId="16990"/>
    <cellStyle name="40% - Accent3 4 2 5 2 2 2" xfId="16991"/>
    <cellStyle name="40% - Accent3 4 2 5 2 2 3" xfId="16992"/>
    <cellStyle name="40% - Accent3 4 2 5 2 3" xfId="16993"/>
    <cellStyle name="40% - Accent3 4 2 5 2 4" xfId="16994"/>
    <cellStyle name="40% - Accent3 4 2 5 2 5" xfId="16995"/>
    <cellStyle name="40% - Accent3 4 2 5 2 6" xfId="16996"/>
    <cellStyle name="40% - Accent3 4 2 5 3" xfId="16997"/>
    <cellStyle name="40% - Accent3 4 2 5 3 2" xfId="16998"/>
    <cellStyle name="40% - Accent3 4 2 5 3 3" xfId="16999"/>
    <cellStyle name="40% - Accent3 4 2 5 4" xfId="17000"/>
    <cellStyle name="40% - Accent3 4 2 5 5" xfId="17001"/>
    <cellStyle name="40% - Accent3 4 2 5 6" xfId="17002"/>
    <cellStyle name="40% - Accent3 4 2 5 7" xfId="17003"/>
    <cellStyle name="40% - Accent3 4 2 6" xfId="17004"/>
    <cellStyle name="40% - Accent3 4 2 6 2" xfId="17005"/>
    <cellStyle name="40% - Accent3 4 2 6 2 2" xfId="17006"/>
    <cellStyle name="40% - Accent3 4 2 6 2 3" xfId="17007"/>
    <cellStyle name="40% - Accent3 4 2 6 3" xfId="17008"/>
    <cellStyle name="40% - Accent3 4 2 6 4" xfId="17009"/>
    <cellStyle name="40% - Accent3 4 2 6 5" xfId="17010"/>
    <cellStyle name="40% - Accent3 4 2 6 6" xfId="17011"/>
    <cellStyle name="40% - Accent3 4 2 7" xfId="17012"/>
    <cellStyle name="40% - Accent3 4 2 7 2" xfId="17013"/>
    <cellStyle name="40% - Accent3 4 2 7 2 2" xfId="17014"/>
    <cellStyle name="40% - Accent3 4 2 7 2 3" xfId="17015"/>
    <cellStyle name="40% - Accent3 4 2 7 3" xfId="17016"/>
    <cellStyle name="40% - Accent3 4 2 7 4" xfId="17017"/>
    <cellStyle name="40% - Accent3 4 2 7 5" xfId="17018"/>
    <cellStyle name="40% - Accent3 4 2 7 6" xfId="17019"/>
    <cellStyle name="40% - Accent3 4 2 8" xfId="17020"/>
    <cellStyle name="40% - Accent3 4 2 8 2" xfId="17021"/>
    <cellStyle name="40% - Accent3 4 2 8 2 2" xfId="17022"/>
    <cellStyle name="40% - Accent3 4 2 8 2 3" xfId="17023"/>
    <cellStyle name="40% - Accent3 4 2 8 3" xfId="17024"/>
    <cellStyle name="40% - Accent3 4 2 8 4" xfId="17025"/>
    <cellStyle name="40% - Accent3 4 2 8 5" xfId="17026"/>
    <cellStyle name="40% - Accent3 4 2 8 6" xfId="17027"/>
    <cellStyle name="40% - Accent3 4 2 9" xfId="17028"/>
    <cellStyle name="40% - Accent3 4 2 9 2" xfId="17029"/>
    <cellStyle name="40% - Accent3 4 2 9 2 2" xfId="17030"/>
    <cellStyle name="40% - Accent3 4 2 9 2 3" xfId="17031"/>
    <cellStyle name="40% - Accent3 4 2 9 3" xfId="17032"/>
    <cellStyle name="40% - Accent3 4 2 9 4" xfId="17033"/>
    <cellStyle name="40% - Accent3 4 2 9 5" xfId="17034"/>
    <cellStyle name="40% - Accent3 4 2 9 6" xfId="17035"/>
    <cellStyle name="40% - Accent3 4 3" xfId="17036"/>
    <cellStyle name="40% - Accent3 4 3 10" xfId="17037"/>
    <cellStyle name="40% - Accent3 4 3 11" xfId="17038"/>
    <cellStyle name="40% - Accent3 4 3 12" xfId="17039"/>
    <cellStyle name="40% - Accent3 4 3 13" xfId="17040"/>
    <cellStyle name="40% - Accent3 4 3 2" xfId="17041"/>
    <cellStyle name="40% - Accent3 4 3 2 10" xfId="17042"/>
    <cellStyle name="40% - Accent3 4 3 2 2" xfId="17043"/>
    <cellStyle name="40% - Accent3 4 3 2 2 2" xfId="17044"/>
    <cellStyle name="40% - Accent3 4 3 2 2 2 2" xfId="17045"/>
    <cellStyle name="40% - Accent3 4 3 2 2 2 2 2" xfId="17046"/>
    <cellStyle name="40% - Accent3 4 3 2 2 2 2 3" xfId="17047"/>
    <cellStyle name="40% - Accent3 4 3 2 2 2 3" xfId="17048"/>
    <cellStyle name="40% - Accent3 4 3 2 2 2 4" xfId="17049"/>
    <cellStyle name="40% - Accent3 4 3 2 2 2 5" xfId="17050"/>
    <cellStyle name="40% - Accent3 4 3 2 2 2 6" xfId="17051"/>
    <cellStyle name="40% - Accent3 4 3 2 2 3" xfId="17052"/>
    <cellStyle name="40% - Accent3 4 3 2 2 3 2" xfId="17053"/>
    <cellStyle name="40% - Accent3 4 3 2 2 3 2 2" xfId="17054"/>
    <cellStyle name="40% - Accent3 4 3 2 2 3 2 3" xfId="17055"/>
    <cellStyle name="40% - Accent3 4 3 2 2 3 3" xfId="17056"/>
    <cellStyle name="40% - Accent3 4 3 2 2 3 4" xfId="17057"/>
    <cellStyle name="40% - Accent3 4 3 2 2 3 5" xfId="17058"/>
    <cellStyle name="40% - Accent3 4 3 2 2 3 6" xfId="17059"/>
    <cellStyle name="40% - Accent3 4 3 2 2 4" xfId="17060"/>
    <cellStyle name="40% - Accent3 4 3 2 2 4 2" xfId="17061"/>
    <cellStyle name="40% - Accent3 4 3 2 2 4 3" xfId="17062"/>
    <cellStyle name="40% - Accent3 4 3 2 2 5" xfId="17063"/>
    <cellStyle name="40% - Accent3 4 3 2 2 6" xfId="17064"/>
    <cellStyle name="40% - Accent3 4 3 2 2 7" xfId="17065"/>
    <cellStyle name="40% - Accent3 4 3 2 2 8" xfId="17066"/>
    <cellStyle name="40% - Accent3 4 3 2 3" xfId="17067"/>
    <cellStyle name="40% - Accent3 4 3 2 3 2" xfId="17068"/>
    <cellStyle name="40% - Accent3 4 3 2 3 2 2" xfId="17069"/>
    <cellStyle name="40% - Accent3 4 3 2 3 2 2 2" xfId="17070"/>
    <cellStyle name="40% - Accent3 4 3 2 3 2 2 3" xfId="17071"/>
    <cellStyle name="40% - Accent3 4 3 2 3 2 3" xfId="17072"/>
    <cellStyle name="40% - Accent3 4 3 2 3 2 4" xfId="17073"/>
    <cellStyle name="40% - Accent3 4 3 2 3 2 5" xfId="17074"/>
    <cellStyle name="40% - Accent3 4 3 2 3 2 6" xfId="17075"/>
    <cellStyle name="40% - Accent3 4 3 2 3 3" xfId="17076"/>
    <cellStyle name="40% - Accent3 4 3 2 3 3 2" xfId="17077"/>
    <cellStyle name="40% - Accent3 4 3 2 3 3 3" xfId="17078"/>
    <cellStyle name="40% - Accent3 4 3 2 3 4" xfId="17079"/>
    <cellStyle name="40% - Accent3 4 3 2 3 5" xfId="17080"/>
    <cellStyle name="40% - Accent3 4 3 2 3 6" xfId="17081"/>
    <cellStyle name="40% - Accent3 4 3 2 3 7" xfId="17082"/>
    <cellStyle name="40% - Accent3 4 3 2 4" xfId="17083"/>
    <cellStyle name="40% - Accent3 4 3 2 4 2" xfId="17084"/>
    <cellStyle name="40% - Accent3 4 3 2 4 2 2" xfId="17085"/>
    <cellStyle name="40% - Accent3 4 3 2 4 2 3" xfId="17086"/>
    <cellStyle name="40% - Accent3 4 3 2 4 3" xfId="17087"/>
    <cellStyle name="40% - Accent3 4 3 2 4 4" xfId="17088"/>
    <cellStyle name="40% - Accent3 4 3 2 4 5" xfId="17089"/>
    <cellStyle name="40% - Accent3 4 3 2 4 6" xfId="17090"/>
    <cellStyle name="40% - Accent3 4 3 2 5" xfId="17091"/>
    <cellStyle name="40% - Accent3 4 3 2 5 2" xfId="17092"/>
    <cellStyle name="40% - Accent3 4 3 2 5 2 2" xfId="17093"/>
    <cellStyle name="40% - Accent3 4 3 2 5 2 3" xfId="17094"/>
    <cellStyle name="40% - Accent3 4 3 2 5 3" xfId="17095"/>
    <cellStyle name="40% - Accent3 4 3 2 5 4" xfId="17096"/>
    <cellStyle name="40% - Accent3 4 3 2 5 5" xfId="17097"/>
    <cellStyle name="40% - Accent3 4 3 2 5 6" xfId="17098"/>
    <cellStyle name="40% - Accent3 4 3 2 6" xfId="17099"/>
    <cellStyle name="40% - Accent3 4 3 2 6 2" xfId="17100"/>
    <cellStyle name="40% - Accent3 4 3 2 6 3" xfId="17101"/>
    <cellStyle name="40% - Accent3 4 3 2 7" xfId="17102"/>
    <cellStyle name="40% - Accent3 4 3 2 8" xfId="17103"/>
    <cellStyle name="40% - Accent3 4 3 2 9" xfId="17104"/>
    <cellStyle name="40% - Accent3 4 3 3" xfId="17105"/>
    <cellStyle name="40% - Accent3 4 3 3 2" xfId="17106"/>
    <cellStyle name="40% - Accent3 4 3 3 2 2" xfId="17107"/>
    <cellStyle name="40% - Accent3 4 3 3 2 2 2" xfId="17108"/>
    <cellStyle name="40% - Accent3 4 3 3 2 2 2 2" xfId="17109"/>
    <cellStyle name="40% - Accent3 4 3 3 2 2 2 3" xfId="17110"/>
    <cellStyle name="40% - Accent3 4 3 3 2 2 3" xfId="17111"/>
    <cellStyle name="40% - Accent3 4 3 3 2 2 4" xfId="17112"/>
    <cellStyle name="40% - Accent3 4 3 3 2 2 5" xfId="17113"/>
    <cellStyle name="40% - Accent3 4 3 3 2 2 6" xfId="17114"/>
    <cellStyle name="40% - Accent3 4 3 3 2 3" xfId="17115"/>
    <cellStyle name="40% - Accent3 4 3 3 2 3 2" xfId="17116"/>
    <cellStyle name="40% - Accent3 4 3 3 2 3 3" xfId="17117"/>
    <cellStyle name="40% - Accent3 4 3 3 2 4" xfId="17118"/>
    <cellStyle name="40% - Accent3 4 3 3 2 5" xfId="17119"/>
    <cellStyle name="40% - Accent3 4 3 3 2 6" xfId="17120"/>
    <cellStyle name="40% - Accent3 4 3 3 2 7" xfId="17121"/>
    <cellStyle name="40% - Accent3 4 3 3 3" xfId="17122"/>
    <cellStyle name="40% - Accent3 4 3 3 3 2" xfId="17123"/>
    <cellStyle name="40% - Accent3 4 3 3 3 2 2" xfId="17124"/>
    <cellStyle name="40% - Accent3 4 3 3 3 2 3" xfId="17125"/>
    <cellStyle name="40% - Accent3 4 3 3 3 3" xfId="17126"/>
    <cellStyle name="40% - Accent3 4 3 3 3 4" xfId="17127"/>
    <cellStyle name="40% - Accent3 4 3 3 3 5" xfId="17128"/>
    <cellStyle name="40% - Accent3 4 3 3 3 6" xfId="17129"/>
    <cellStyle name="40% - Accent3 4 3 3 4" xfId="17130"/>
    <cellStyle name="40% - Accent3 4 3 3 4 2" xfId="17131"/>
    <cellStyle name="40% - Accent3 4 3 3 4 2 2" xfId="17132"/>
    <cellStyle name="40% - Accent3 4 3 3 4 2 3" xfId="17133"/>
    <cellStyle name="40% - Accent3 4 3 3 4 3" xfId="17134"/>
    <cellStyle name="40% - Accent3 4 3 3 4 4" xfId="17135"/>
    <cellStyle name="40% - Accent3 4 3 3 4 5" xfId="17136"/>
    <cellStyle name="40% - Accent3 4 3 3 4 6" xfId="17137"/>
    <cellStyle name="40% - Accent3 4 3 3 5" xfId="17138"/>
    <cellStyle name="40% - Accent3 4 3 3 5 2" xfId="17139"/>
    <cellStyle name="40% - Accent3 4 3 3 5 3" xfId="17140"/>
    <cellStyle name="40% - Accent3 4 3 3 6" xfId="17141"/>
    <cellStyle name="40% - Accent3 4 3 3 7" xfId="17142"/>
    <cellStyle name="40% - Accent3 4 3 3 8" xfId="17143"/>
    <cellStyle name="40% - Accent3 4 3 3 9" xfId="17144"/>
    <cellStyle name="40% - Accent3 4 3 4" xfId="17145"/>
    <cellStyle name="40% - Accent3 4 3 4 2" xfId="17146"/>
    <cellStyle name="40% - Accent3 4 3 4 2 2" xfId="17147"/>
    <cellStyle name="40% - Accent3 4 3 4 2 2 2" xfId="17148"/>
    <cellStyle name="40% - Accent3 4 3 4 2 2 3" xfId="17149"/>
    <cellStyle name="40% - Accent3 4 3 4 2 3" xfId="17150"/>
    <cellStyle name="40% - Accent3 4 3 4 2 4" xfId="17151"/>
    <cellStyle name="40% - Accent3 4 3 4 2 5" xfId="17152"/>
    <cellStyle name="40% - Accent3 4 3 4 2 6" xfId="17153"/>
    <cellStyle name="40% - Accent3 4 3 4 3" xfId="17154"/>
    <cellStyle name="40% - Accent3 4 3 4 3 2" xfId="17155"/>
    <cellStyle name="40% - Accent3 4 3 4 3 3" xfId="17156"/>
    <cellStyle name="40% - Accent3 4 3 4 4" xfId="17157"/>
    <cellStyle name="40% - Accent3 4 3 4 5" xfId="17158"/>
    <cellStyle name="40% - Accent3 4 3 4 6" xfId="17159"/>
    <cellStyle name="40% - Accent3 4 3 4 7" xfId="17160"/>
    <cellStyle name="40% - Accent3 4 3 5" xfId="17161"/>
    <cellStyle name="40% - Accent3 4 3 5 2" xfId="17162"/>
    <cellStyle name="40% - Accent3 4 3 5 2 2" xfId="17163"/>
    <cellStyle name="40% - Accent3 4 3 5 2 3" xfId="17164"/>
    <cellStyle name="40% - Accent3 4 3 5 3" xfId="17165"/>
    <cellStyle name="40% - Accent3 4 3 5 4" xfId="17166"/>
    <cellStyle name="40% - Accent3 4 3 5 5" xfId="17167"/>
    <cellStyle name="40% - Accent3 4 3 5 6" xfId="17168"/>
    <cellStyle name="40% - Accent3 4 3 6" xfId="17169"/>
    <cellStyle name="40% - Accent3 4 3 6 2" xfId="17170"/>
    <cellStyle name="40% - Accent3 4 3 6 2 2" xfId="17171"/>
    <cellStyle name="40% - Accent3 4 3 6 2 3" xfId="17172"/>
    <cellStyle name="40% - Accent3 4 3 6 3" xfId="17173"/>
    <cellStyle name="40% - Accent3 4 3 6 4" xfId="17174"/>
    <cellStyle name="40% - Accent3 4 3 6 5" xfId="17175"/>
    <cellStyle name="40% - Accent3 4 3 6 6" xfId="17176"/>
    <cellStyle name="40% - Accent3 4 3 7" xfId="17177"/>
    <cellStyle name="40% - Accent3 4 3 7 2" xfId="17178"/>
    <cellStyle name="40% - Accent3 4 3 7 2 2" xfId="17179"/>
    <cellStyle name="40% - Accent3 4 3 7 2 3" xfId="17180"/>
    <cellStyle name="40% - Accent3 4 3 7 3" xfId="17181"/>
    <cellStyle name="40% - Accent3 4 3 7 4" xfId="17182"/>
    <cellStyle name="40% - Accent3 4 3 7 5" xfId="17183"/>
    <cellStyle name="40% - Accent3 4 3 7 6" xfId="17184"/>
    <cellStyle name="40% - Accent3 4 3 8" xfId="17185"/>
    <cellStyle name="40% - Accent3 4 3 8 2" xfId="17186"/>
    <cellStyle name="40% - Accent3 4 3 8 2 2" xfId="17187"/>
    <cellStyle name="40% - Accent3 4 3 8 2 3" xfId="17188"/>
    <cellStyle name="40% - Accent3 4 3 8 3" xfId="17189"/>
    <cellStyle name="40% - Accent3 4 3 8 4" xfId="17190"/>
    <cellStyle name="40% - Accent3 4 3 8 5" xfId="17191"/>
    <cellStyle name="40% - Accent3 4 3 8 6" xfId="17192"/>
    <cellStyle name="40% - Accent3 4 3 9" xfId="17193"/>
    <cellStyle name="40% - Accent3 4 3 9 2" xfId="17194"/>
    <cellStyle name="40% - Accent3 4 3 9 3" xfId="17195"/>
    <cellStyle name="40% - Accent3 4 4" xfId="17196"/>
    <cellStyle name="40% - Accent3 4 4 10" xfId="17197"/>
    <cellStyle name="40% - Accent3 4 4 2" xfId="17198"/>
    <cellStyle name="40% - Accent3 4 4 2 2" xfId="17199"/>
    <cellStyle name="40% - Accent3 4 4 2 2 2" xfId="17200"/>
    <cellStyle name="40% - Accent3 4 4 2 2 2 2" xfId="17201"/>
    <cellStyle name="40% - Accent3 4 4 2 2 2 3" xfId="17202"/>
    <cellStyle name="40% - Accent3 4 4 2 2 3" xfId="17203"/>
    <cellStyle name="40% - Accent3 4 4 2 2 4" xfId="17204"/>
    <cellStyle name="40% - Accent3 4 4 2 2 5" xfId="17205"/>
    <cellStyle name="40% - Accent3 4 4 2 2 6" xfId="17206"/>
    <cellStyle name="40% - Accent3 4 4 2 3" xfId="17207"/>
    <cellStyle name="40% - Accent3 4 4 2 3 2" xfId="17208"/>
    <cellStyle name="40% - Accent3 4 4 2 3 2 2" xfId="17209"/>
    <cellStyle name="40% - Accent3 4 4 2 3 2 3" xfId="17210"/>
    <cellStyle name="40% - Accent3 4 4 2 3 3" xfId="17211"/>
    <cellStyle name="40% - Accent3 4 4 2 3 4" xfId="17212"/>
    <cellStyle name="40% - Accent3 4 4 2 3 5" xfId="17213"/>
    <cellStyle name="40% - Accent3 4 4 2 3 6" xfId="17214"/>
    <cellStyle name="40% - Accent3 4 4 2 4" xfId="17215"/>
    <cellStyle name="40% - Accent3 4 4 2 4 2" xfId="17216"/>
    <cellStyle name="40% - Accent3 4 4 2 4 3" xfId="17217"/>
    <cellStyle name="40% - Accent3 4 4 2 5" xfId="17218"/>
    <cellStyle name="40% - Accent3 4 4 2 6" xfId="17219"/>
    <cellStyle name="40% - Accent3 4 4 2 7" xfId="17220"/>
    <cellStyle name="40% - Accent3 4 4 2 8" xfId="17221"/>
    <cellStyle name="40% - Accent3 4 4 3" xfId="17222"/>
    <cellStyle name="40% - Accent3 4 4 3 2" xfId="17223"/>
    <cellStyle name="40% - Accent3 4 4 3 2 2" xfId="17224"/>
    <cellStyle name="40% - Accent3 4 4 3 2 2 2" xfId="17225"/>
    <cellStyle name="40% - Accent3 4 4 3 2 2 3" xfId="17226"/>
    <cellStyle name="40% - Accent3 4 4 3 2 3" xfId="17227"/>
    <cellStyle name="40% - Accent3 4 4 3 2 4" xfId="17228"/>
    <cellStyle name="40% - Accent3 4 4 3 2 5" xfId="17229"/>
    <cellStyle name="40% - Accent3 4 4 3 2 6" xfId="17230"/>
    <cellStyle name="40% - Accent3 4 4 3 3" xfId="17231"/>
    <cellStyle name="40% - Accent3 4 4 3 3 2" xfId="17232"/>
    <cellStyle name="40% - Accent3 4 4 3 3 3" xfId="17233"/>
    <cellStyle name="40% - Accent3 4 4 3 4" xfId="17234"/>
    <cellStyle name="40% - Accent3 4 4 3 5" xfId="17235"/>
    <cellStyle name="40% - Accent3 4 4 3 6" xfId="17236"/>
    <cellStyle name="40% - Accent3 4 4 3 7" xfId="17237"/>
    <cellStyle name="40% - Accent3 4 4 4" xfId="17238"/>
    <cellStyle name="40% - Accent3 4 4 4 2" xfId="17239"/>
    <cellStyle name="40% - Accent3 4 4 4 2 2" xfId="17240"/>
    <cellStyle name="40% - Accent3 4 4 4 2 3" xfId="17241"/>
    <cellStyle name="40% - Accent3 4 4 4 3" xfId="17242"/>
    <cellStyle name="40% - Accent3 4 4 4 4" xfId="17243"/>
    <cellStyle name="40% - Accent3 4 4 4 5" xfId="17244"/>
    <cellStyle name="40% - Accent3 4 4 4 6" xfId="17245"/>
    <cellStyle name="40% - Accent3 4 4 5" xfId="17246"/>
    <cellStyle name="40% - Accent3 4 4 5 2" xfId="17247"/>
    <cellStyle name="40% - Accent3 4 4 5 2 2" xfId="17248"/>
    <cellStyle name="40% - Accent3 4 4 5 2 3" xfId="17249"/>
    <cellStyle name="40% - Accent3 4 4 5 3" xfId="17250"/>
    <cellStyle name="40% - Accent3 4 4 5 4" xfId="17251"/>
    <cellStyle name="40% - Accent3 4 4 5 5" xfId="17252"/>
    <cellStyle name="40% - Accent3 4 4 5 6" xfId="17253"/>
    <cellStyle name="40% - Accent3 4 4 6" xfId="17254"/>
    <cellStyle name="40% - Accent3 4 4 6 2" xfId="17255"/>
    <cellStyle name="40% - Accent3 4 4 6 3" xfId="17256"/>
    <cellStyle name="40% - Accent3 4 4 7" xfId="17257"/>
    <cellStyle name="40% - Accent3 4 4 8" xfId="17258"/>
    <cellStyle name="40% - Accent3 4 4 9" xfId="17259"/>
    <cellStyle name="40% - Accent3 4 5" xfId="17260"/>
    <cellStyle name="40% - Accent3 4 5 2" xfId="17261"/>
    <cellStyle name="40% - Accent3 4 5 2 2" xfId="17262"/>
    <cellStyle name="40% - Accent3 4 5 2 2 2" xfId="17263"/>
    <cellStyle name="40% - Accent3 4 5 2 2 2 2" xfId="17264"/>
    <cellStyle name="40% - Accent3 4 5 2 2 2 3" xfId="17265"/>
    <cellStyle name="40% - Accent3 4 5 2 2 3" xfId="17266"/>
    <cellStyle name="40% - Accent3 4 5 2 2 4" xfId="17267"/>
    <cellStyle name="40% - Accent3 4 5 2 2 5" xfId="17268"/>
    <cellStyle name="40% - Accent3 4 5 2 2 6" xfId="17269"/>
    <cellStyle name="40% - Accent3 4 5 2 3" xfId="17270"/>
    <cellStyle name="40% - Accent3 4 5 2 3 2" xfId="17271"/>
    <cellStyle name="40% - Accent3 4 5 2 3 3" xfId="17272"/>
    <cellStyle name="40% - Accent3 4 5 2 4" xfId="17273"/>
    <cellStyle name="40% - Accent3 4 5 2 5" xfId="17274"/>
    <cellStyle name="40% - Accent3 4 5 2 6" xfId="17275"/>
    <cellStyle name="40% - Accent3 4 5 2 7" xfId="17276"/>
    <cellStyle name="40% - Accent3 4 5 3" xfId="17277"/>
    <cellStyle name="40% - Accent3 4 5 3 2" xfId="17278"/>
    <cellStyle name="40% - Accent3 4 5 3 2 2" xfId="17279"/>
    <cellStyle name="40% - Accent3 4 5 3 2 3" xfId="17280"/>
    <cellStyle name="40% - Accent3 4 5 3 3" xfId="17281"/>
    <cellStyle name="40% - Accent3 4 5 3 4" xfId="17282"/>
    <cellStyle name="40% - Accent3 4 5 3 5" xfId="17283"/>
    <cellStyle name="40% - Accent3 4 5 3 6" xfId="17284"/>
    <cellStyle name="40% - Accent3 4 5 4" xfId="17285"/>
    <cellStyle name="40% - Accent3 4 5 4 2" xfId="17286"/>
    <cellStyle name="40% - Accent3 4 5 4 2 2" xfId="17287"/>
    <cellStyle name="40% - Accent3 4 5 4 2 3" xfId="17288"/>
    <cellStyle name="40% - Accent3 4 5 4 3" xfId="17289"/>
    <cellStyle name="40% - Accent3 4 5 4 4" xfId="17290"/>
    <cellStyle name="40% - Accent3 4 5 4 5" xfId="17291"/>
    <cellStyle name="40% - Accent3 4 5 4 6" xfId="17292"/>
    <cellStyle name="40% - Accent3 4 5 5" xfId="17293"/>
    <cellStyle name="40% - Accent3 4 5 5 2" xfId="17294"/>
    <cellStyle name="40% - Accent3 4 5 5 3" xfId="17295"/>
    <cellStyle name="40% - Accent3 4 5 6" xfId="17296"/>
    <cellStyle name="40% - Accent3 4 5 7" xfId="17297"/>
    <cellStyle name="40% - Accent3 4 5 8" xfId="17298"/>
    <cellStyle name="40% - Accent3 4 5 9" xfId="17299"/>
    <cellStyle name="40% - Accent3 4 6" xfId="17300"/>
    <cellStyle name="40% - Accent3 4 6 2" xfId="17301"/>
    <cellStyle name="40% - Accent3 4 6 2 2" xfId="17302"/>
    <cellStyle name="40% - Accent3 4 6 2 2 2" xfId="17303"/>
    <cellStyle name="40% - Accent3 4 6 2 2 3" xfId="17304"/>
    <cellStyle name="40% - Accent3 4 6 2 3" xfId="17305"/>
    <cellStyle name="40% - Accent3 4 6 2 4" xfId="17306"/>
    <cellStyle name="40% - Accent3 4 6 2 5" xfId="17307"/>
    <cellStyle name="40% - Accent3 4 6 2 6" xfId="17308"/>
    <cellStyle name="40% - Accent3 4 6 3" xfId="17309"/>
    <cellStyle name="40% - Accent3 4 6 3 2" xfId="17310"/>
    <cellStyle name="40% - Accent3 4 6 3 3" xfId="17311"/>
    <cellStyle name="40% - Accent3 4 6 4" xfId="17312"/>
    <cellStyle name="40% - Accent3 4 6 5" xfId="17313"/>
    <cellStyle name="40% - Accent3 4 6 6" xfId="17314"/>
    <cellStyle name="40% - Accent3 4 6 7" xfId="17315"/>
    <cellStyle name="40% - Accent3 4 7" xfId="17316"/>
    <cellStyle name="40% - Accent3 4 7 2" xfId="17317"/>
    <cellStyle name="40% - Accent3 4 7 2 2" xfId="17318"/>
    <cellStyle name="40% - Accent3 4 7 2 3" xfId="17319"/>
    <cellStyle name="40% - Accent3 4 7 3" xfId="17320"/>
    <cellStyle name="40% - Accent3 4 7 4" xfId="17321"/>
    <cellStyle name="40% - Accent3 4 7 5" xfId="17322"/>
    <cellStyle name="40% - Accent3 4 7 6" xfId="17323"/>
    <cellStyle name="40% - Accent3 4 8" xfId="17324"/>
    <cellStyle name="40% - Accent3 4 8 2" xfId="17325"/>
    <cellStyle name="40% - Accent3 4 8 2 2" xfId="17326"/>
    <cellStyle name="40% - Accent3 4 8 2 3" xfId="17327"/>
    <cellStyle name="40% - Accent3 4 8 3" xfId="17328"/>
    <cellStyle name="40% - Accent3 4 8 4" xfId="17329"/>
    <cellStyle name="40% - Accent3 4 8 5" xfId="17330"/>
    <cellStyle name="40% - Accent3 4 8 6" xfId="17331"/>
    <cellStyle name="40% - Accent3 4 9" xfId="17332"/>
    <cellStyle name="40% - Accent3 4 9 2" xfId="17333"/>
    <cellStyle name="40% - Accent3 4 9 2 2" xfId="17334"/>
    <cellStyle name="40% - Accent3 4 9 2 3" xfId="17335"/>
    <cellStyle name="40% - Accent3 4 9 3" xfId="17336"/>
    <cellStyle name="40% - Accent3 4 9 4" xfId="17337"/>
    <cellStyle name="40% - Accent3 4 9 5" xfId="17338"/>
    <cellStyle name="40% - Accent3 4 9 6" xfId="17339"/>
    <cellStyle name="40% - Accent3 5" xfId="17340"/>
    <cellStyle name="40% - Accent3 5 10" xfId="17341"/>
    <cellStyle name="40% - Accent3 5 11" xfId="17342"/>
    <cellStyle name="40% - Accent3 5 12" xfId="17343"/>
    <cellStyle name="40% - Accent3 5 13" xfId="17344"/>
    <cellStyle name="40% - Accent3 5 2" xfId="17345"/>
    <cellStyle name="40% - Accent3 5 2 10" xfId="17346"/>
    <cellStyle name="40% - Accent3 5 2 2" xfId="17347"/>
    <cellStyle name="40% - Accent3 5 2 2 2" xfId="17348"/>
    <cellStyle name="40% - Accent3 5 2 2 2 2" xfId="17349"/>
    <cellStyle name="40% - Accent3 5 2 2 2 2 2" xfId="17350"/>
    <cellStyle name="40% - Accent3 5 2 2 2 2 3" xfId="17351"/>
    <cellStyle name="40% - Accent3 5 2 2 2 3" xfId="17352"/>
    <cellStyle name="40% - Accent3 5 2 2 2 4" xfId="17353"/>
    <cellStyle name="40% - Accent3 5 2 2 2 5" xfId="17354"/>
    <cellStyle name="40% - Accent3 5 2 2 2 6" xfId="17355"/>
    <cellStyle name="40% - Accent3 5 2 2 3" xfId="17356"/>
    <cellStyle name="40% - Accent3 5 2 2 3 2" xfId="17357"/>
    <cellStyle name="40% - Accent3 5 2 2 3 2 2" xfId="17358"/>
    <cellStyle name="40% - Accent3 5 2 2 3 2 3" xfId="17359"/>
    <cellStyle name="40% - Accent3 5 2 2 3 3" xfId="17360"/>
    <cellStyle name="40% - Accent3 5 2 2 3 4" xfId="17361"/>
    <cellStyle name="40% - Accent3 5 2 2 3 5" xfId="17362"/>
    <cellStyle name="40% - Accent3 5 2 2 3 6" xfId="17363"/>
    <cellStyle name="40% - Accent3 5 2 2 4" xfId="17364"/>
    <cellStyle name="40% - Accent3 5 2 2 4 2" xfId="17365"/>
    <cellStyle name="40% - Accent3 5 2 2 4 3" xfId="17366"/>
    <cellStyle name="40% - Accent3 5 2 2 5" xfId="17367"/>
    <cellStyle name="40% - Accent3 5 2 2 6" xfId="17368"/>
    <cellStyle name="40% - Accent3 5 2 2 7" xfId="17369"/>
    <cellStyle name="40% - Accent3 5 2 2 8" xfId="17370"/>
    <cellStyle name="40% - Accent3 5 2 3" xfId="17371"/>
    <cellStyle name="40% - Accent3 5 2 3 2" xfId="17372"/>
    <cellStyle name="40% - Accent3 5 2 3 2 2" xfId="17373"/>
    <cellStyle name="40% - Accent3 5 2 3 2 2 2" xfId="17374"/>
    <cellStyle name="40% - Accent3 5 2 3 2 2 3" xfId="17375"/>
    <cellStyle name="40% - Accent3 5 2 3 2 3" xfId="17376"/>
    <cellStyle name="40% - Accent3 5 2 3 2 4" xfId="17377"/>
    <cellStyle name="40% - Accent3 5 2 3 2 5" xfId="17378"/>
    <cellStyle name="40% - Accent3 5 2 3 2 6" xfId="17379"/>
    <cellStyle name="40% - Accent3 5 2 3 3" xfId="17380"/>
    <cellStyle name="40% - Accent3 5 2 3 3 2" xfId="17381"/>
    <cellStyle name="40% - Accent3 5 2 3 3 3" xfId="17382"/>
    <cellStyle name="40% - Accent3 5 2 3 4" xfId="17383"/>
    <cellStyle name="40% - Accent3 5 2 3 5" xfId="17384"/>
    <cellStyle name="40% - Accent3 5 2 3 6" xfId="17385"/>
    <cellStyle name="40% - Accent3 5 2 3 7" xfId="17386"/>
    <cellStyle name="40% - Accent3 5 2 4" xfId="17387"/>
    <cellStyle name="40% - Accent3 5 2 4 2" xfId="17388"/>
    <cellStyle name="40% - Accent3 5 2 4 2 2" xfId="17389"/>
    <cellStyle name="40% - Accent3 5 2 4 2 3" xfId="17390"/>
    <cellStyle name="40% - Accent3 5 2 4 3" xfId="17391"/>
    <cellStyle name="40% - Accent3 5 2 4 4" xfId="17392"/>
    <cellStyle name="40% - Accent3 5 2 4 5" xfId="17393"/>
    <cellStyle name="40% - Accent3 5 2 4 6" xfId="17394"/>
    <cellStyle name="40% - Accent3 5 2 5" xfId="17395"/>
    <cellStyle name="40% - Accent3 5 2 5 2" xfId="17396"/>
    <cellStyle name="40% - Accent3 5 2 5 2 2" xfId="17397"/>
    <cellStyle name="40% - Accent3 5 2 5 2 3" xfId="17398"/>
    <cellStyle name="40% - Accent3 5 2 5 3" xfId="17399"/>
    <cellStyle name="40% - Accent3 5 2 5 4" xfId="17400"/>
    <cellStyle name="40% - Accent3 5 2 5 5" xfId="17401"/>
    <cellStyle name="40% - Accent3 5 2 5 6" xfId="17402"/>
    <cellStyle name="40% - Accent3 5 2 6" xfId="17403"/>
    <cellStyle name="40% - Accent3 5 2 6 2" xfId="17404"/>
    <cellStyle name="40% - Accent3 5 2 6 3" xfId="17405"/>
    <cellStyle name="40% - Accent3 5 2 7" xfId="17406"/>
    <cellStyle name="40% - Accent3 5 2 8" xfId="17407"/>
    <cellStyle name="40% - Accent3 5 2 9" xfId="17408"/>
    <cellStyle name="40% - Accent3 5 3" xfId="17409"/>
    <cellStyle name="40% - Accent3 5 3 2" xfId="17410"/>
    <cellStyle name="40% - Accent3 5 3 2 2" xfId="17411"/>
    <cellStyle name="40% - Accent3 5 3 2 2 2" xfId="17412"/>
    <cellStyle name="40% - Accent3 5 3 2 2 2 2" xfId="17413"/>
    <cellStyle name="40% - Accent3 5 3 2 2 2 3" xfId="17414"/>
    <cellStyle name="40% - Accent3 5 3 2 2 3" xfId="17415"/>
    <cellStyle name="40% - Accent3 5 3 2 2 4" xfId="17416"/>
    <cellStyle name="40% - Accent3 5 3 2 2 5" xfId="17417"/>
    <cellStyle name="40% - Accent3 5 3 2 2 6" xfId="17418"/>
    <cellStyle name="40% - Accent3 5 3 2 3" xfId="17419"/>
    <cellStyle name="40% - Accent3 5 3 2 3 2" xfId="17420"/>
    <cellStyle name="40% - Accent3 5 3 2 3 3" xfId="17421"/>
    <cellStyle name="40% - Accent3 5 3 2 4" xfId="17422"/>
    <cellStyle name="40% - Accent3 5 3 2 5" xfId="17423"/>
    <cellStyle name="40% - Accent3 5 3 2 6" xfId="17424"/>
    <cellStyle name="40% - Accent3 5 3 2 7" xfId="17425"/>
    <cellStyle name="40% - Accent3 5 3 3" xfId="17426"/>
    <cellStyle name="40% - Accent3 5 3 3 2" xfId="17427"/>
    <cellStyle name="40% - Accent3 5 3 3 2 2" xfId="17428"/>
    <cellStyle name="40% - Accent3 5 3 3 2 3" xfId="17429"/>
    <cellStyle name="40% - Accent3 5 3 3 3" xfId="17430"/>
    <cellStyle name="40% - Accent3 5 3 3 4" xfId="17431"/>
    <cellStyle name="40% - Accent3 5 3 3 5" xfId="17432"/>
    <cellStyle name="40% - Accent3 5 3 3 6" xfId="17433"/>
    <cellStyle name="40% - Accent3 5 3 4" xfId="17434"/>
    <cellStyle name="40% - Accent3 5 3 4 2" xfId="17435"/>
    <cellStyle name="40% - Accent3 5 3 4 2 2" xfId="17436"/>
    <cellStyle name="40% - Accent3 5 3 4 2 3" xfId="17437"/>
    <cellStyle name="40% - Accent3 5 3 4 3" xfId="17438"/>
    <cellStyle name="40% - Accent3 5 3 4 4" xfId="17439"/>
    <cellStyle name="40% - Accent3 5 3 4 5" xfId="17440"/>
    <cellStyle name="40% - Accent3 5 3 4 6" xfId="17441"/>
    <cellStyle name="40% - Accent3 5 3 5" xfId="17442"/>
    <cellStyle name="40% - Accent3 5 3 5 2" xfId="17443"/>
    <cellStyle name="40% - Accent3 5 3 5 3" xfId="17444"/>
    <cellStyle name="40% - Accent3 5 3 6" xfId="17445"/>
    <cellStyle name="40% - Accent3 5 3 7" xfId="17446"/>
    <cellStyle name="40% - Accent3 5 3 8" xfId="17447"/>
    <cellStyle name="40% - Accent3 5 3 9" xfId="17448"/>
    <cellStyle name="40% - Accent3 5 4" xfId="17449"/>
    <cellStyle name="40% - Accent3 5 4 2" xfId="17450"/>
    <cellStyle name="40% - Accent3 5 4 2 2" xfId="17451"/>
    <cellStyle name="40% - Accent3 5 4 2 2 2" xfId="17452"/>
    <cellStyle name="40% - Accent3 5 4 2 2 3" xfId="17453"/>
    <cellStyle name="40% - Accent3 5 4 2 3" xfId="17454"/>
    <cellStyle name="40% - Accent3 5 4 2 4" xfId="17455"/>
    <cellStyle name="40% - Accent3 5 4 2 5" xfId="17456"/>
    <cellStyle name="40% - Accent3 5 4 2 6" xfId="17457"/>
    <cellStyle name="40% - Accent3 5 4 3" xfId="17458"/>
    <cellStyle name="40% - Accent3 5 4 3 2" xfId="17459"/>
    <cellStyle name="40% - Accent3 5 4 3 3" xfId="17460"/>
    <cellStyle name="40% - Accent3 5 4 4" xfId="17461"/>
    <cellStyle name="40% - Accent3 5 4 5" xfId="17462"/>
    <cellStyle name="40% - Accent3 5 4 6" xfId="17463"/>
    <cellStyle name="40% - Accent3 5 4 7" xfId="17464"/>
    <cellStyle name="40% - Accent3 5 5" xfId="17465"/>
    <cellStyle name="40% - Accent3 5 5 2" xfId="17466"/>
    <cellStyle name="40% - Accent3 5 5 2 2" xfId="17467"/>
    <cellStyle name="40% - Accent3 5 5 2 3" xfId="17468"/>
    <cellStyle name="40% - Accent3 5 5 3" xfId="17469"/>
    <cellStyle name="40% - Accent3 5 5 4" xfId="17470"/>
    <cellStyle name="40% - Accent3 5 5 5" xfId="17471"/>
    <cellStyle name="40% - Accent3 5 5 6" xfId="17472"/>
    <cellStyle name="40% - Accent3 5 6" xfId="17473"/>
    <cellStyle name="40% - Accent3 5 6 2" xfId="17474"/>
    <cellStyle name="40% - Accent3 5 6 2 2" xfId="17475"/>
    <cellStyle name="40% - Accent3 5 6 2 3" xfId="17476"/>
    <cellStyle name="40% - Accent3 5 6 3" xfId="17477"/>
    <cellStyle name="40% - Accent3 5 6 4" xfId="17478"/>
    <cellStyle name="40% - Accent3 5 6 5" xfId="17479"/>
    <cellStyle name="40% - Accent3 5 6 6" xfId="17480"/>
    <cellStyle name="40% - Accent3 5 7" xfId="17481"/>
    <cellStyle name="40% - Accent3 5 7 2" xfId="17482"/>
    <cellStyle name="40% - Accent3 5 7 2 2" xfId="17483"/>
    <cellStyle name="40% - Accent3 5 7 2 3" xfId="17484"/>
    <cellStyle name="40% - Accent3 5 7 3" xfId="17485"/>
    <cellStyle name="40% - Accent3 5 7 4" xfId="17486"/>
    <cellStyle name="40% - Accent3 5 7 5" xfId="17487"/>
    <cellStyle name="40% - Accent3 5 7 6" xfId="17488"/>
    <cellStyle name="40% - Accent3 5 8" xfId="17489"/>
    <cellStyle name="40% - Accent3 5 8 2" xfId="17490"/>
    <cellStyle name="40% - Accent3 5 8 2 2" xfId="17491"/>
    <cellStyle name="40% - Accent3 5 8 2 3" xfId="17492"/>
    <cellStyle name="40% - Accent3 5 8 3" xfId="17493"/>
    <cellStyle name="40% - Accent3 5 8 4" xfId="17494"/>
    <cellStyle name="40% - Accent3 5 8 5" xfId="17495"/>
    <cellStyle name="40% - Accent3 5 8 6" xfId="17496"/>
    <cellStyle name="40% - Accent3 5 9" xfId="17497"/>
    <cellStyle name="40% - Accent3 5 9 2" xfId="17498"/>
    <cellStyle name="40% - Accent3 5 9 3" xfId="17499"/>
    <cellStyle name="40% - Accent3 6" xfId="17500"/>
    <cellStyle name="40% - Accent3 6 10" xfId="17501"/>
    <cellStyle name="40% - Accent3 6 11" xfId="17502"/>
    <cellStyle name="40% - Accent3 6 2" xfId="17503"/>
    <cellStyle name="40% - Accent3 6 2 2" xfId="17504"/>
    <cellStyle name="40% - Accent3 6 2 2 2" xfId="17505"/>
    <cellStyle name="40% - Accent3 6 2 2 2 2" xfId="17506"/>
    <cellStyle name="40% - Accent3 6 2 2 2 3" xfId="17507"/>
    <cellStyle name="40% - Accent3 6 2 2 3" xfId="17508"/>
    <cellStyle name="40% - Accent3 6 2 2 4" xfId="17509"/>
    <cellStyle name="40% - Accent3 6 2 2 5" xfId="17510"/>
    <cellStyle name="40% - Accent3 6 2 2 6" xfId="17511"/>
    <cellStyle name="40% - Accent3 6 2 3" xfId="17512"/>
    <cellStyle name="40% - Accent3 6 2 3 2" xfId="17513"/>
    <cellStyle name="40% - Accent3 6 2 3 2 2" xfId="17514"/>
    <cellStyle name="40% - Accent3 6 2 3 2 3" xfId="17515"/>
    <cellStyle name="40% - Accent3 6 2 3 3" xfId="17516"/>
    <cellStyle name="40% - Accent3 6 2 3 4" xfId="17517"/>
    <cellStyle name="40% - Accent3 6 2 3 5" xfId="17518"/>
    <cellStyle name="40% - Accent3 6 2 3 6" xfId="17519"/>
    <cellStyle name="40% - Accent3 6 2 4" xfId="17520"/>
    <cellStyle name="40% - Accent3 6 2 4 2" xfId="17521"/>
    <cellStyle name="40% - Accent3 6 2 4 3" xfId="17522"/>
    <cellStyle name="40% - Accent3 6 2 5" xfId="17523"/>
    <cellStyle name="40% - Accent3 6 2 6" xfId="17524"/>
    <cellStyle name="40% - Accent3 6 2 7" xfId="17525"/>
    <cellStyle name="40% - Accent3 6 2 8" xfId="17526"/>
    <cellStyle name="40% - Accent3 6 3" xfId="17527"/>
    <cellStyle name="40% - Accent3 6 3 2" xfId="17528"/>
    <cellStyle name="40% - Accent3 6 3 2 2" xfId="17529"/>
    <cellStyle name="40% - Accent3 6 3 2 2 2" xfId="17530"/>
    <cellStyle name="40% - Accent3 6 3 2 2 3" xfId="17531"/>
    <cellStyle name="40% - Accent3 6 3 2 3" xfId="17532"/>
    <cellStyle name="40% - Accent3 6 3 2 4" xfId="17533"/>
    <cellStyle name="40% - Accent3 6 3 2 5" xfId="17534"/>
    <cellStyle name="40% - Accent3 6 3 2 6" xfId="17535"/>
    <cellStyle name="40% - Accent3 6 3 3" xfId="17536"/>
    <cellStyle name="40% - Accent3 6 3 3 2" xfId="17537"/>
    <cellStyle name="40% - Accent3 6 3 3 3" xfId="17538"/>
    <cellStyle name="40% - Accent3 6 3 4" xfId="17539"/>
    <cellStyle name="40% - Accent3 6 3 5" xfId="17540"/>
    <cellStyle name="40% - Accent3 6 3 6" xfId="17541"/>
    <cellStyle name="40% - Accent3 6 3 7" xfId="17542"/>
    <cellStyle name="40% - Accent3 6 4" xfId="17543"/>
    <cellStyle name="40% - Accent3 6 4 2" xfId="17544"/>
    <cellStyle name="40% - Accent3 6 4 2 2" xfId="17545"/>
    <cellStyle name="40% - Accent3 6 4 2 3" xfId="17546"/>
    <cellStyle name="40% - Accent3 6 4 3" xfId="17547"/>
    <cellStyle name="40% - Accent3 6 4 4" xfId="17548"/>
    <cellStyle name="40% - Accent3 6 4 5" xfId="17549"/>
    <cellStyle name="40% - Accent3 6 4 6" xfId="17550"/>
    <cellStyle name="40% - Accent3 6 5" xfId="17551"/>
    <cellStyle name="40% - Accent3 6 5 2" xfId="17552"/>
    <cellStyle name="40% - Accent3 6 5 2 2" xfId="17553"/>
    <cellStyle name="40% - Accent3 6 5 2 3" xfId="17554"/>
    <cellStyle name="40% - Accent3 6 5 3" xfId="17555"/>
    <cellStyle name="40% - Accent3 6 5 4" xfId="17556"/>
    <cellStyle name="40% - Accent3 6 5 5" xfId="17557"/>
    <cellStyle name="40% - Accent3 6 5 6" xfId="17558"/>
    <cellStyle name="40% - Accent3 6 6" xfId="17559"/>
    <cellStyle name="40% - Accent3 6 6 2" xfId="17560"/>
    <cellStyle name="40% - Accent3 6 6 2 2" xfId="17561"/>
    <cellStyle name="40% - Accent3 6 6 2 3" xfId="17562"/>
    <cellStyle name="40% - Accent3 6 6 3" xfId="17563"/>
    <cellStyle name="40% - Accent3 6 6 4" xfId="17564"/>
    <cellStyle name="40% - Accent3 6 6 5" xfId="17565"/>
    <cellStyle name="40% - Accent3 6 6 6" xfId="17566"/>
    <cellStyle name="40% - Accent3 6 7" xfId="17567"/>
    <cellStyle name="40% - Accent3 6 7 2" xfId="17568"/>
    <cellStyle name="40% - Accent3 6 7 3" xfId="17569"/>
    <cellStyle name="40% - Accent3 6 8" xfId="17570"/>
    <cellStyle name="40% - Accent3 6 9" xfId="17571"/>
    <cellStyle name="40% - Accent3 7" xfId="17572"/>
    <cellStyle name="40% - Accent3 7 2" xfId="17573"/>
    <cellStyle name="40% - Accent3 7 2 2" xfId="17574"/>
    <cellStyle name="40% - Accent3 7 2 3" xfId="17575"/>
    <cellStyle name="40% - Accent3 7 3" xfId="17576"/>
    <cellStyle name="40% - Accent3 7 4" xfId="17577"/>
    <cellStyle name="40% - Accent3 7 5" xfId="17578"/>
    <cellStyle name="40% - Accent3 7 6" xfId="17579"/>
    <cellStyle name="40% - Accent3 8" xfId="17580"/>
    <cellStyle name="40% - Accent3 8 2" xfId="17581"/>
    <cellStyle name="40% - Accent3 8 2 2" xfId="17582"/>
    <cellStyle name="40% - Accent3 8 2 3" xfId="17583"/>
    <cellStyle name="40% - Accent3 8 3" xfId="17584"/>
    <cellStyle name="40% - Accent3 8 4" xfId="17585"/>
    <cellStyle name="40% - Accent3 8 5" xfId="17586"/>
    <cellStyle name="40% - Accent3 8 6" xfId="17587"/>
    <cellStyle name="40% - Accent3 9" xfId="17588"/>
    <cellStyle name="40% - Accent3 9 2" xfId="17589"/>
    <cellStyle name="40% - Accent3 9 2 2" xfId="17590"/>
    <cellStyle name="40% - Accent3 9 2 3" xfId="17591"/>
    <cellStyle name="40% - Accent3 9 3" xfId="17592"/>
    <cellStyle name="40% - Accent3 9 4" xfId="17593"/>
    <cellStyle name="40% - Accent3 9 5" xfId="17594"/>
    <cellStyle name="40% - Accent3 9 6" xfId="17595"/>
    <cellStyle name="40% - Accent4" xfId="34" builtinId="43" customBuiltin="1"/>
    <cellStyle name="40% - Accent4 10" xfId="17596"/>
    <cellStyle name="40% - Accent4 10 2" xfId="17597"/>
    <cellStyle name="40% - Accent4 10 2 2" xfId="17598"/>
    <cellStyle name="40% - Accent4 10 2 3" xfId="17599"/>
    <cellStyle name="40% - Accent4 10 3" xfId="17600"/>
    <cellStyle name="40% - Accent4 10 4" xfId="17601"/>
    <cellStyle name="40% - Accent4 10 5" xfId="17602"/>
    <cellStyle name="40% - Accent4 10 6" xfId="17603"/>
    <cellStyle name="40% - Accent4 11" xfId="17604"/>
    <cellStyle name="40% - Accent4 11 2" xfId="17605"/>
    <cellStyle name="40% - Accent4 11 2 2" xfId="17606"/>
    <cellStyle name="40% - Accent4 11 2 3" xfId="17607"/>
    <cellStyle name="40% - Accent4 11 3" xfId="17608"/>
    <cellStyle name="40% - Accent4 11 4" xfId="17609"/>
    <cellStyle name="40% - Accent4 11 5" xfId="17610"/>
    <cellStyle name="40% - Accent4 11 6" xfId="17611"/>
    <cellStyle name="40% - Accent4 12" xfId="17612"/>
    <cellStyle name="40% - Accent4 12 2" xfId="17613"/>
    <cellStyle name="40% - Accent4 12 2 2" xfId="17614"/>
    <cellStyle name="40% - Accent4 12 2 3" xfId="17615"/>
    <cellStyle name="40% - Accent4 12 3" xfId="17616"/>
    <cellStyle name="40% - Accent4 12 4" xfId="17617"/>
    <cellStyle name="40% - Accent4 12 5" xfId="17618"/>
    <cellStyle name="40% - Accent4 12 6" xfId="17619"/>
    <cellStyle name="40% - Accent4 13" xfId="17620"/>
    <cellStyle name="40% - Accent4 13 2" xfId="17621"/>
    <cellStyle name="40% - Accent4 13 3" xfId="17622"/>
    <cellStyle name="40% - Accent4 14" xfId="17623"/>
    <cellStyle name="40% - Accent4 15" xfId="17624"/>
    <cellStyle name="40% - Accent4 16" xfId="17625"/>
    <cellStyle name="40% - Accent4 17" xfId="17626"/>
    <cellStyle name="40% - Accent4 18" xfId="17627"/>
    <cellStyle name="40% - Accent4 2" xfId="61"/>
    <cellStyle name="40% - Accent4 2 2" xfId="306"/>
    <cellStyle name="40% - Accent4 2 3" xfId="307"/>
    <cellStyle name="40% - Accent4 3" xfId="308"/>
    <cellStyle name="40% - Accent4 3 10" xfId="17628"/>
    <cellStyle name="40% - Accent4 3 10 2" xfId="17629"/>
    <cellStyle name="40% - Accent4 3 10 2 2" xfId="17630"/>
    <cellStyle name="40% - Accent4 3 10 2 3" xfId="17631"/>
    <cellStyle name="40% - Accent4 3 10 3" xfId="17632"/>
    <cellStyle name="40% - Accent4 3 10 4" xfId="17633"/>
    <cellStyle name="40% - Accent4 3 10 5" xfId="17634"/>
    <cellStyle name="40% - Accent4 3 10 6" xfId="17635"/>
    <cellStyle name="40% - Accent4 3 11" xfId="17636"/>
    <cellStyle name="40% - Accent4 3 11 2" xfId="17637"/>
    <cellStyle name="40% - Accent4 3 11 2 2" xfId="17638"/>
    <cellStyle name="40% - Accent4 3 11 2 3" xfId="17639"/>
    <cellStyle name="40% - Accent4 3 11 3" xfId="17640"/>
    <cellStyle name="40% - Accent4 3 11 4" xfId="17641"/>
    <cellStyle name="40% - Accent4 3 11 5" xfId="17642"/>
    <cellStyle name="40% - Accent4 3 11 6" xfId="17643"/>
    <cellStyle name="40% - Accent4 3 12" xfId="17644"/>
    <cellStyle name="40% - Accent4 3 12 2" xfId="17645"/>
    <cellStyle name="40% - Accent4 3 12 3" xfId="17646"/>
    <cellStyle name="40% - Accent4 3 13" xfId="17647"/>
    <cellStyle name="40% - Accent4 3 14" xfId="17648"/>
    <cellStyle name="40% - Accent4 3 15" xfId="17649"/>
    <cellStyle name="40% - Accent4 3 16" xfId="17650"/>
    <cellStyle name="40% - Accent4 3 2" xfId="17651"/>
    <cellStyle name="40% - Accent4 3 2 10" xfId="17652"/>
    <cellStyle name="40% - Accent4 3 2 10 2" xfId="17653"/>
    <cellStyle name="40% - Accent4 3 2 10 3" xfId="17654"/>
    <cellStyle name="40% - Accent4 3 2 11" xfId="17655"/>
    <cellStyle name="40% - Accent4 3 2 12" xfId="17656"/>
    <cellStyle name="40% - Accent4 3 2 13" xfId="17657"/>
    <cellStyle name="40% - Accent4 3 2 14" xfId="17658"/>
    <cellStyle name="40% - Accent4 3 2 2" xfId="17659"/>
    <cellStyle name="40% - Accent4 3 2 2 10" xfId="17660"/>
    <cellStyle name="40% - Accent4 3 2 2 11" xfId="17661"/>
    <cellStyle name="40% - Accent4 3 2 2 12" xfId="17662"/>
    <cellStyle name="40% - Accent4 3 2 2 13" xfId="17663"/>
    <cellStyle name="40% - Accent4 3 2 2 2" xfId="17664"/>
    <cellStyle name="40% - Accent4 3 2 2 2 10" xfId="17665"/>
    <cellStyle name="40% - Accent4 3 2 2 2 2" xfId="17666"/>
    <cellStyle name="40% - Accent4 3 2 2 2 2 2" xfId="17667"/>
    <cellStyle name="40% - Accent4 3 2 2 2 2 2 2" xfId="17668"/>
    <cellStyle name="40% - Accent4 3 2 2 2 2 2 2 2" xfId="17669"/>
    <cellStyle name="40% - Accent4 3 2 2 2 2 2 2 3" xfId="17670"/>
    <cellStyle name="40% - Accent4 3 2 2 2 2 2 3" xfId="17671"/>
    <cellStyle name="40% - Accent4 3 2 2 2 2 2 4" xfId="17672"/>
    <cellStyle name="40% - Accent4 3 2 2 2 2 2 5" xfId="17673"/>
    <cellStyle name="40% - Accent4 3 2 2 2 2 2 6" xfId="17674"/>
    <cellStyle name="40% - Accent4 3 2 2 2 2 3" xfId="17675"/>
    <cellStyle name="40% - Accent4 3 2 2 2 2 3 2" xfId="17676"/>
    <cellStyle name="40% - Accent4 3 2 2 2 2 3 2 2" xfId="17677"/>
    <cellStyle name="40% - Accent4 3 2 2 2 2 3 2 3" xfId="17678"/>
    <cellStyle name="40% - Accent4 3 2 2 2 2 3 3" xfId="17679"/>
    <cellStyle name="40% - Accent4 3 2 2 2 2 3 4" xfId="17680"/>
    <cellStyle name="40% - Accent4 3 2 2 2 2 3 5" xfId="17681"/>
    <cellStyle name="40% - Accent4 3 2 2 2 2 3 6" xfId="17682"/>
    <cellStyle name="40% - Accent4 3 2 2 2 2 4" xfId="17683"/>
    <cellStyle name="40% - Accent4 3 2 2 2 2 4 2" xfId="17684"/>
    <cellStyle name="40% - Accent4 3 2 2 2 2 4 3" xfId="17685"/>
    <cellStyle name="40% - Accent4 3 2 2 2 2 5" xfId="17686"/>
    <cellStyle name="40% - Accent4 3 2 2 2 2 6" xfId="17687"/>
    <cellStyle name="40% - Accent4 3 2 2 2 2 7" xfId="17688"/>
    <cellStyle name="40% - Accent4 3 2 2 2 2 8" xfId="17689"/>
    <cellStyle name="40% - Accent4 3 2 2 2 3" xfId="17690"/>
    <cellStyle name="40% - Accent4 3 2 2 2 3 2" xfId="17691"/>
    <cellStyle name="40% - Accent4 3 2 2 2 3 2 2" xfId="17692"/>
    <cellStyle name="40% - Accent4 3 2 2 2 3 2 2 2" xfId="17693"/>
    <cellStyle name="40% - Accent4 3 2 2 2 3 2 2 3" xfId="17694"/>
    <cellStyle name="40% - Accent4 3 2 2 2 3 2 3" xfId="17695"/>
    <cellStyle name="40% - Accent4 3 2 2 2 3 2 4" xfId="17696"/>
    <cellStyle name="40% - Accent4 3 2 2 2 3 2 5" xfId="17697"/>
    <cellStyle name="40% - Accent4 3 2 2 2 3 2 6" xfId="17698"/>
    <cellStyle name="40% - Accent4 3 2 2 2 3 3" xfId="17699"/>
    <cellStyle name="40% - Accent4 3 2 2 2 3 3 2" xfId="17700"/>
    <cellStyle name="40% - Accent4 3 2 2 2 3 3 3" xfId="17701"/>
    <cellStyle name="40% - Accent4 3 2 2 2 3 4" xfId="17702"/>
    <cellStyle name="40% - Accent4 3 2 2 2 3 5" xfId="17703"/>
    <cellStyle name="40% - Accent4 3 2 2 2 3 6" xfId="17704"/>
    <cellStyle name="40% - Accent4 3 2 2 2 3 7" xfId="17705"/>
    <cellStyle name="40% - Accent4 3 2 2 2 4" xfId="17706"/>
    <cellStyle name="40% - Accent4 3 2 2 2 4 2" xfId="17707"/>
    <cellStyle name="40% - Accent4 3 2 2 2 4 2 2" xfId="17708"/>
    <cellStyle name="40% - Accent4 3 2 2 2 4 2 3" xfId="17709"/>
    <cellStyle name="40% - Accent4 3 2 2 2 4 3" xfId="17710"/>
    <cellStyle name="40% - Accent4 3 2 2 2 4 4" xfId="17711"/>
    <cellStyle name="40% - Accent4 3 2 2 2 4 5" xfId="17712"/>
    <cellStyle name="40% - Accent4 3 2 2 2 4 6" xfId="17713"/>
    <cellStyle name="40% - Accent4 3 2 2 2 5" xfId="17714"/>
    <cellStyle name="40% - Accent4 3 2 2 2 5 2" xfId="17715"/>
    <cellStyle name="40% - Accent4 3 2 2 2 5 2 2" xfId="17716"/>
    <cellStyle name="40% - Accent4 3 2 2 2 5 2 3" xfId="17717"/>
    <cellStyle name="40% - Accent4 3 2 2 2 5 3" xfId="17718"/>
    <cellStyle name="40% - Accent4 3 2 2 2 5 4" xfId="17719"/>
    <cellStyle name="40% - Accent4 3 2 2 2 5 5" xfId="17720"/>
    <cellStyle name="40% - Accent4 3 2 2 2 5 6" xfId="17721"/>
    <cellStyle name="40% - Accent4 3 2 2 2 6" xfId="17722"/>
    <cellStyle name="40% - Accent4 3 2 2 2 6 2" xfId="17723"/>
    <cellStyle name="40% - Accent4 3 2 2 2 6 3" xfId="17724"/>
    <cellStyle name="40% - Accent4 3 2 2 2 7" xfId="17725"/>
    <cellStyle name="40% - Accent4 3 2 2 2 8" xfId="17726"/>
    <cellStyle name="40% - Accent4 3 2 2 2 9" xfId="17727"/>
    <cellStyle name="40% - Accent4 3 2 2 3" xfId="17728"/>
    <cellStyle name="40% - Accent4 3 2 2 3 2" xfId="17729"/>
    <cellStyle name="40% - Accent4 3 2 2 3 2 2" xfId="17730"/>
    <cellStyle name="40% - Accent4 3 2 2 3 2 2 2" xfId="17731"/>
    <cellStyle name="40% - Accent4 3 2 2 3 2 2 2 2" xfId="17732"/>
    <cellStyle name="40% - Accent4 3 2 2 3 2 2 2 3" xfId="17733"/>
    <cellStyle name="40% - Accent4 3 2 2 3 2 2 3" xfId="17734"/>
    <cellStyle name="40% - Accent4 3 2 2 3 2 2 4" xfId="17735"/>
    <cellStyle name="40% - Accent4 3 2 2 3 2 2 5" xfId="17736"/>
    <cellStyle name="40% - Accent4 3 2 2 3 2 2 6" xfId="17737"/>
    <cellStyle name="40% - Accent4 3 2 2 3 2 3" xfId="17738"/>
    <cellStyle name="40% - Accent4 3 2 2 3 2 3 2" xfId="17739"/>
    <cellStyle name="40% - Accent4 3 2 2 3 2 3 3" xfId="17740"/>
    <cellStyle name="40% - Accent4 3 2 2 3 2 4" xfId="17741"/>
    <cellStyle name="40% - Accent4 3 2 2 3 2 5" xfId="17742"/>
    <cellStyle name="40% - Accent4 3 2 2 3 2 6" xfId="17743"/>
    <cellStyle name="40% - Accent4 3 2 2 3 2 7" xfId="17744"/>
    <cellStyle name="40% - Accent4 3 2 2 3 3" xfId="17745"/>
    <cellStyle name="40% - Accent4 3 2 2 3 3 2" xfId="17746"/>
    <cellStyle name="40% - Accent4 3 2 2 3 3 2 2" xfId="17747"/>
    <cellStyle name="40% - Accent4 3 2 2 3 3 2 3" xfId="17748"/>
    <cellStyle name="40% - Accent4 3 2 2 3 3 3" xfId="17749"/>
    <cellStyle name="40% - Accent4 3 2 2 3 3 4" xfId="17750"/>
    <cellStyle name="40% - Accent4 3 2 2 3 3 5" xfId="17751"/>
    <cellStyle name="40% - Accent4 3 2 2 3 3 6" xfId="17752"/>
    <cellStyle name="40% - Accent4 3 2 2 3 4" xfId="17753"/>
    <cellStyle name="40% - Accent4 3 2 2 3 4 2" xfId="17754"/>
    <cellStyle name="40% - Accent4 3 2 2 3 4 2 2" xfId="17755"/>
    <cellStyle name="40% - Accent4 3 2 2 3 4 2 3" xfId="17756"/>
    <cellStyle name="40% - Accent4 3 2 2 3 4 3" xfId="17757"/>
    <cellStyle name="40% - Accent4 3 2 2 3 4 4" xfId="17758"/>
    <cellStyle name="40% - Accent4 3 2 2 3 4 5" xfId="17759"/>
    <cellStyle name="40% - Accent4 3 2 2 3 4 6" xfId="17760"/>
    <cellStyle name="40% - Accent4 3 2 2 3 5" xfId="17761"/>
    <cellStyle name="40% - Accent4 3 2 2 3 5 2" xfId="17762"/>
    <cellStyle name="40% - Accent4 3 2 2 3 5 3" xfId="17763"/>
    <cellStyle name="40% - Accent4 3 2 2 3 6" xfId="17764"/>
    <cellStyle name="40% - Accent4 3 2 2 3 7" xfId="17765"/>
    <cellStyle name="40% - Accent4 3 2 2 3 8" xfId="17766"/>
    <cellStyle name="40% - Accent4 3 2 2 3 9" xfId="17767"/>
    <cellStyle name="40% - Accent4 3 2 2 4" xfId="17768"/>
    <cellStyle name="40% - Accent4 3 2 2 4 2" xfId="17769"/>
    <cellStyle name="40% - Accent4 3 2 2 4 2 2" xfId="17770"/>
    <cellStyle name="40% - Accent4 3 2 2 4 2 2 2" xfId="17771"/>
    <cellStyle name="40% - Accent4 3 2 2 4 2 2 3" xfId="17772"/>
    <cellStyle name="40% - Accent4 3 2 2 4 2 3" xfId="17773"/>
    <cellStyle name="40% - Accent4 3 2 2 4 2 4" xfId="17774"/>
    <cellStyle name="40% - Accent4 3 2 2 4 2 5" xfId="17775"/>
    <cellStyle name="40% - Accent4 3 2 2 4 2 6" xfId="17776"/>
    <cellStyle name="40% - Accent4 3 2 2 4 3" xfId="17777"/>
    <cellStyle name="40% - Accent4 3 2 2 4 3 2" xfId="17778"/>
    <cellStyle name="40% - Accent4 3 2 2 4 3 3" xfId="17779"/>
    <cellStyle name="40% - Accent4 3 2 2 4 4" xfId="17780"/>
    <cellStyle name="40% - Accent4 3 2 2 4 5" xfId="17781"/>
    <cellStyle name="40% - Accent4 3 2 2 4 6" xfId="17782"/>
    <cellStyle name="40% - Accent4 3 2 2 4 7" xfId="17783"/>
    <cellStyle name="40% - Accent4 3 2 2 5" xfId="17784"/>
    <cellStyle name="40% - Accent4 3 2 2 5 2" xfId="17785"/>
    <cellStyle name="40% - Accent4 3 2 2 5 2 2" xfId="17786"/>
    <cellStyle name="40% - Accent4 3 2 2 5 2 3" xfId="17787"/>
    <cellStyle name="40% - Accent4 3 2 2 5 3" xfId="17788"/>
    <cellStyle name="40% - Accent4 3 2 2 5 4" xfId="17789"/>
    <cellStyle name="40% - Accent4 3 2 2 5 5" xfId="17790"/>
    <cellStyle name="40% - Accent4 3 2 2 5 6" xfId="17791"/>
    <cellStyle name="40% - Accent4 3 2 2 6" xfId="17792"/>
    <cellStyle name="40% - Accent4 3 2 2 6 2" xfId="17793"/>
    <cellStyle name="40% - Accent4 3 2 2 6 2 2" xfId="17794"/>
    <cellStyle name="40% - Accent4 3 2 2 6 2 3" xfId="17795"/>
    <cellStyle name="40% - Accent4 3 2 2 6 3" xfId="17796"/>
    <cellStyle name="40% - Accent4 3 2 2 6 4" xfId="17797"/>
    <cellStyle name="40% - Accent4 3 2 2 6 5" xfId="17798"/>
    <cellStyle name="40% - Accent4 3 2 2 6 6" xfId="17799"/>
    <cellStyle name="40% - Accent4 3 2 2 7" xfId="17800"/>
    <cellStyle name="40% - Accent4 3 2 2 7 2" xfId="17801"/>
    <cellStyle name="40% - Accent4 3 2 2 7 2 2" xfId="17802"/>
    <cellStyle name="40% - Accent4 3 2 2 7 2 3" xfId="17803"/>
    <cellStyle name="40% - Accent4 3 2 2 7 3" xfId="17804"/>
    <cellStyle name="40% - Accent4 3 2 2 7 4" xfId="17805"/>
    <cellStyle name="40% - Accent4 3 2 2 7 5" xfId="17806"/>
    <cellStyle name="40% - Accent4 3 2 2 7 6" xfId="17807"/>
    <cellStyle name="40% - Accent4 3 2 2 8" xfId="17808"/>
    <cellStyle name="40% - Accent4 3 2 2 8 2" xfId="17809"/>
    <cellStyle name="40% - Accent4 3 2 2 8 2 2" xfId="17810"/>
    <cellStyle name="40% - Accent4 3 2 2 8 2 3" xfId="17811"/>
    <cellStyle name="40% - Accent4 3 2 2 8 3" xfId="17812"/>
    <cellStyle name="40% - Accent4 3 2 2 8 4" xfId="17813"/>
    <cellStyle name="40% - Accent4 3 2 2 8 5" xfId="17814"/>
    <cellStyle name="40% - Accent4 3 2 2 8 6" xfId="17815"/>
    <cellStyle name="40% - Accent4 3 2 2 9" xfId="17816"/>
    <cellStyle name="40% - Accent4 3 2 2 9 2" xfId="17817"/>
    <cellStyle name="40% - Accent4 3 2 2 9 3" xfId="17818"/>
    <cellStyle name="40% - Accent4 3 2 3" xfId="17819"/>
    <cellStyle name="40% - Accent4 3 2 3 10" xfId="17820"/>
    <cellStyle name="40% - Accent4 3 2 3 2" xfId="17821"/>
    <cellStyle name="40% - Accent4 3 2 3 2 2" xfId="17822"/>
    <cellStyle name="40% - Accent4 3 2 3 2 2 2" xfId="17823"/>
    <cellStyle name="40% - Accent4 3 2 3 2 2 2 2" xfId="17824"/>
    <cellStyle name="40% - Accent4 3 2 3 2 2 2 3" xfId="17825"/>
    <cellStyle name="40% - Accent4 3 2 3 2 2 3" xfId="17826"/>
    <cellStyle name="40% - Accent4 3 2 3 2 2 4" xfId="17827"/>
    <cellStyle name="40% - Accent4 3 2 3 2 2 5" xfId="17828"/>
    <cellStyle name="40% - Accent4 3 2 3 2 2 6" xfId="17829"/>
    <cellStyle name="40% - Accent4 3 2 3 2 3" xfId="17830"/>
    <cellStyle name="40% - Accent4 3 2 3 2 3 2" xfId="17831"/>
    <cellStyle name="40% - Accent4 3 2 3 2 3 2 2" xfId="17832"/>
    <cellStyle name="40% - Accent4 3 2 3 2 3 2 3" xfId="17833"/>
    <cellStyle name="40% - Accent4 3 2 3 2 3 3" xfId="17834"/>
    <cellStyle name="40% - Accent4 3 2 3 2 3 4" xfId="17835"/>
    <cellStyle name="40% - Accent4 3 2 3 2 3 5" xfId="17836"/>
    <cellStyle name="40% - Accent4 3 2 3 2 3 6" xfId="17837"/>
    <cellStyle name="40% - Accent4 3 2 3 2 4" xfId="17838"/>
    <cellStyle name="40% - Accent4 3 2 3 2 4 2" xfId="17839"/>
    <cellStyle name="40% - Accent4 3 2 3 2 4 3" xfId="17840"/>
    <cellStyle name="40% - Accent4 3 2 3 2 5" xfId="17841"/>
    <cellStyle name="40% - Accent4 3 2 3 2 6" xfId="17842"/>
    <cellStyle name="40% - Accent4 3 2 3 2 7" xfId="17843"/>
    <cellStyle name="40% - Accent4 3 2 3 2 8" xfId="17844"/>
    <cellStyle name="40% - Accent4 3 2 3 3" xfId="17845"/>
    <cellStyle name="40% - Accent4 3 2 3 3 2" xfId="17846"/>
    <cellStyle name="40% - Accent4 3 2 3 3 2 2" xfId="17847"/>
    <cellStyle name="40% - Accent4 3 2 3 3 2 2 2" xfId="17848"/>
    <cellStyle name="40% - Accent4 3 2 3 3 2 2 3" xfId="17849"/>
    <cellStyle name="40% - Accent4 3 2 3 3 2 3" xfId="17850"/>
    <cellStyle name="40% - Accent4 3 2 3 3 2 4" xfId="17851"/>
    <cellStyle name="40% - Accent4 3 2 3 3 2 5" xfId="17852"/>
    <cellStyle name="40% - Accent4 3 2 3 3 2 6" xfId="17853"/>
    <cellStyle name="40% - Accent4 3 2 3 3 3" xfId="17854"/>
    <cellStyle name="40% - Accent4 3 2 3 3 3 2" xfId="17855"/>
    <cellStyle name="40% - Accent4 3 2 3 3 3 3" xfId="17856"/>
    <cellStyle name="40% - Accent4 3 2 3 3 4" xfId="17857"/>
    <cellStyle name="40% - Accent4 3 2 3 3 5" xfId="17858"/>
    <cellStyle name="40% - Accent4 3 2 3 3 6" xfId="17859"/>
    <cellStyle name="40% - Accent4 3 2 3 3 7" xfId="17860"/>
    <cellStyle name="40% - Accent4 3 2 3 4" xfId="17861"/>
    <cellStyle name="40% - Accent4 3 2 3 4 2" xfId="17862"/>
    <cellStyle name="40% - Accent4 3 2 3 4 2 2" xfId="17863"/>
    <cellStyle name="40% - Accent4 3 2 3 4 2 3" xfId="17864"/>
    <cellStyle name="40% - Accent4 3 2 3 4 3" xfId="17865"/>
    <cellStyle name="40% - Accent4 3 2 3 4 4" xfId="17866"/>
    <cellStyle name="40% - Accent4 3 2 3 4 5" xfId="17867"/>
    <cellStyle name="40% - Accent4 3 2 3 4 6" xfId="17868"/>
    <cellStyle name="40% - Accent4 3 2 3 5" xfId="17869"/>
    <cellStyle name="40% - Accent4 3 2 3 5 2" xfId="17870"/>
    <cellStyle name="40% - Accent4 3 2 3 5 2 2" xfId="17871"/>
    <cellStyle name="40% - Accent4 3 2 3 5 2 3" xfId="17872"/>
    <cellStyle name="40% - Accent4 3 2 3 5 3" xfId="17873"/>
    <cellStyle name="40% - Accent4 3 2 3 5 4" xfId="17874"/>
    <cellStyle name="40% - Accent4 3 2 3 5 5" xfId="17875"/>
    <cellStyle name="40% - Accent4 3 2 3 5 6" xfId="17876"/>
    <cellStyle name="40% - Accent4 3 2 3 6" xfId="17877"/>
    <cellStyle name="40% - Accent4 3 2 3 6 2" xfId="17878"/>
    <cellStyle name="40% - Accent4 3 2 3 6 3" xfId="17879"/>
    <cellStyle name="40% - Accent4 3 2 3 7" xfId="17880"/>
    <cellStyle name="40% - Accent4 3 2 3 8" xfId="17881"/>
    <cellStyle name="40% - Accent4 3 2 3 9" xfId="17882"/>
    <cellStyle name="40% - Accent4 3 2 4" xfId="17883"/>
    <cellStyle name="40% - Accent4 3 2 4 2" xfId="17884"/>
    <cellStyle name="40% - Accent4 3 2 4 2 2" xfId="17885"/>
    <cellStyle name="40% - Accent4 3 2 4 2 2 2" xfId="17886"/>
    <cellStyle name="40% - Accent4 3 2 4 2 2 2 2" xfId="17887"/>
    <cellStyle name="40% - Accent4 3 2 4 2 2 2 3" xfId="17888"/>
    <cellStyle name="40% - Accent4 3 2 4 2 2 3" xfId="17889"/>
    <cellStyle name="40% - Accent4 3 2 4 2 2 4" xfId="17890"/>
    <cellStyle name="40% - Accent4 3 2 4 2 2 5" xfId="17891"/>
    <cellStyle name="40% - Accent4 3 2 4 2 2 6" xfId="17892"/>
    <cellStyle name="40% - Accent4 3 2 4 2 3" xfId="17893"/>
    <cellStyle name="40% - Accent4 3 2 4 2 3 2" xfId="17894"/>
    <cellStyle name="40% - Accent4 3 2 4 2 3 3" xfId="17895"/>
    <cellStyle name="40% - Accent4 3 2 4 2 4" xfId="17896"/>
    <cellStyle name="40% - Accent4 3 2 4 2 5" xfId="17897"/>
    <cellStyle name="40% - Accent4 3 2 4 2 6" xfId="17898"/>
    <cellStyle name="40% - Accent4 3 2 4 2 7" xfId="17899"/>
    <cellStyle name="40% - Accent4 3 2 4 3" xfId="17900"/>
    <cellStyle name="40% - Accent4 3 2 4 3 2" xfId="17901"/>
    <cellStyle name="40% - Accent4 3 2 4 3 2 2" xfId="17902"/>
    <cellStyle name="40% - Accent4 3 2 4 3 2 3" xfId="17903"/>
    <cellStyle name="40% - Accent4 3 2 4 3 3" xfId="17904"/>
    <cellStyle name="40% - Accent4 3 2 4 3 4" xfId="17905"/>
    <cellStyle name="40% - Accent4 3 2 4 3 5" xfId="17906"/>
    <cellStyle name="40% - Accent4 3 2 4 3 6" xfId="17907"/>
    <cellStyle name="40% - Accent4 3 2 4 4" xfId="17908"/>
    <cellStyle name="40% - Accent4 3 2 4 4 2" xfId="17909"/>
    <cellStyle name="40% - Accent4 3 2 4 4 2 2" xfId="17910"/>
    <cellStyle name="40% - Accent4 3 2 4 4 2 3" xfId="17911"/>
    <cellStyle name="40% - Accent4 3 2 4 4 3" xfId="17912"/>
    <cellStyle name="40% - Accent4 3 2 4 4 4" xfId="17913"/>
    <cellStyle name="40% - Accent4 3 2 4 4 5" xfId="17914"/>
    <cellStyle name="40% - Accent4 3 2 4 4 6" xfId="17915"/>
    <cellStyle name="40% - Accent4 3 2 4 5" xfId="17916"/>
    <cellStyle name="40% - Accent4 3 2 4 5 2" xfId="17917"/>
    <cellStyle name="40% - Accent4 3 2 4 5 3" xfId="17918"/>
    <cellStyle name="40% - Accent4 3 2 4 6" xfId="17919"/>
    <cellStyle name="40% - Accent4 3 2 4 7" xfId="17920"/>
    <cellStyle name="40% - Accent4 3 2 4 8" xfId="17921"/>
    <cellStyle name="40% - Accent4 3 2 4 9" xfId="17922"/>
    <cellStyle name="40% - Accent4 3 2 5" xfId="17923"/>
    <cellStyle name="40% - Accent4 3 2 5 2" xfId="17924"/>
    <cellStyle name="40% - Accent4 3 2 5 2 2" xfId="17925"/>
    <cellStyle name="40% - Accent4 3 2 5 2 2 2" xfId="17926"/>
    <cellStyle name="40% - Accent4 3 2 5 2 2 3" xfId="17927"/>
    <cellStyle name="40% - Accent4 3 2 5 2 3" xfId="17928"/>
    <cellStyle name="40% - Accent4 3 2 5 2 4" xfId="17929"/>
    <cellStyle name="40% - Accent4 3 2 5 2 5" xfId="17930"/>
    <cellStyle name="40% - Accent4 3 2 5 2 6" xfId="17931"/>
    <cellStyle name="40% - Accent4 3 2 5 3" xfId="17932"/>
    <cellStyle name="40% - Accent4 3 2 5 3 2" xfId="17933"/>
    <cellStyle name="40% - Accent4 3 2 5 3 3" xfId="17934"/>
    <cellStyle name="40% - Accent4 3 2 5 4" xfId="17935"/>
    <cellStyle name="40% - Accent4 3 2 5 5" xfId="17936"/>
    <cellStyle name="40% - Accent4 3 2 5 6" xfId="17937"/>
    <cellStyle name="40% - Accent4 3 2 5 7" xfId="17938"/>
    <cellStyle name="40% - Accent4 3 2 6" xfId="17939"/>
    <cellStyle name="40% - Accent4 3 2 6 2" xfId="17940"/>
    <cellStyle name="40% - Accent4 3 2 6 2 2" xfId="17941"/>
    <cellStyle name="40% - Accent4 3 2 6 2 3" xfId="17942"/>
    <cellStyle name="40% - Accent4 3 2 6 3" xfId="17943"/>
    <cellStyle name="40% - Accent4 3 2 6 4" xfId="17944"/>
    <cellStyle name="40% - Accent4 3 2 6 5" xfId="17945"/>
    <cellStyle name="40% - Accent4 3 2 6 6" xfId="17946"/>
    <cellStyle name="40% - Accent4 3 2 7" xfId="17947"/>
    <cellStyle name="40% - Accent4 3 2 7 2" xfId="17948"/>
    <cellStyle name="40% - Accent4 3 2 7 2 2" xfId="17949"/>
    <cellStyle name="40% - Accent4 3 2 7 2 3" xfId="17950"/>
    <cellStyle name="40% - Accent4 3 2 7 3" xfId="17951"/>
    <cellStyle name="40% - Accent4 3 2 7 4" xfId="17952"/>
    <cellStyle name="40% - Accent4 3 2 7 5" xfId="17953"/>
    <cellStyle name="40% - Accent4 3 2 7 6" xfId="17954"/>
    <cellStyle name="40% - Accent4 3 2 8" xfId="17955"/>
    <cellStyle name="40% - Accent4 3 2 8 2" xfId="17956"/>
    <cellStyle name="40% - Accent4 3 2 8 2 2" xfId="17957"/>
    <cellStyle name="40% - Accent4 3 2 8 2 3" xfId="17958"/>
    <cellStyle name="40% - Accent4 3 2 8 3" xfId="17959"/>
    <cellStyle name="40% - Accent4 3 2 8 4" xfId="17960"/>
    <cellStyle name="40% - Accent4 3 2 8 5" xfId="17961"/>
    <cellStyle name="40% - Accent4 3 2 8 6" xfId="17962"/>
    <cellStyle name="40% - Accent4 3 2 9" xfId="17963"/>
    <cellStyle name="40% - Accent4 3 2 9 2" xfId="17964"/>
    <cellStyle name="40% - Accent4 3 2 9 2 2" xfId="17965"/>
    <cellStyle name="40% - Accent4 3 2 9 2 3" xfId="17966"/>
    <cellStyle name="40% - Accent4 3 2 9 3" xfId="17967"/>
    <cellStyle name="40% - Accent4 3 2 9 4" xfId="17968"/>
    <cellStyle name="40% - Accent4 3 2 9 5" xfId="17969"/>
    <cellStyle name="40% - Accent4 3 2 9 6" xfId="17970"/>
    <cellStyle name="40% - Accent4 3 3" xfId="17971"/>
    <cellStyle name="40% - Accent4 3 3 10" xfId="17972"/>
    <cellStyle name="40% - Accent4 3 3 10 2" xfId="17973"/>
    <cellStyle name="40% - Accent4 3 3 10 3" xfId="17974"/>
    <cellStyle name="40% - Accent4 3 3 11" xfId="17975"/>
    <cellStyle name="40% - Accent4 3 3 12" xfId="17976"/>
    <cellStyle name="40% - Accent4 3 3 13" xfId="17977"/>
    <cellStyle name="40% - Accent4 3 3 14" xfId="17978"/>
    <cellStyle name="40% - Accent4 3 3 2" xfId="17979"/>
    <cellStyle name="40% - Accent4 3 3 2 10" xfId="17980"/>
    <cellStyle name="40% - Accent4 3 3 2 11" xfId="17981"/>
    <cellStyle name="40% - Accent4 3 3 2 12" xfId="17982"/>
    <cellStyle name="40% - Accent4 3 3 2 13" xfId="17983"/>
    <cellStyle name="40% - Accent4 3 3 2 2" xfId="17984"/>
    <cellStyle name="40% - Accent4 3 3 2 2 10" xfId="17985"/>
    <cellStyle name="40% - Accent4 3 3 2 2 2" xfId="17986"/>
    <cellStyle name="40% - Accent4 3 3 2 2 2 2" xfId="17987"/>
    <cellStyle name="40% - Accent4 3 3 2 2 2 2 2" xfId="17988"/>
    <cellStyle name="40% - Accent4 3 3 2 2 2 2 2 2" xfId="17989"/>
    <cellStyle name="40% - Accent4 3 3 2 2 2 2 2 3" xfId="17990"/>
    <cellStyle name="40% - Accent4 3 3 2 2 2 2 3" xfId="17991"/>
    <cellStyle name="40% - Accent4 3 3 2 2 2 2 4" xfId="17992"/>
    <cellStyle name="40% - Accent4 3 3 2 2 2 2 5" xfId="17993"/>
    <cellStyle name="40% - Accent4 3 3 2 2 2 2 6" xfId="17994"/>
    <cellStyle name="40% - Accent4 3 3 2 2 2 3" xfId="17995"/>
    <cellStyle name="40% - Accent4 3 3 2 2 2 3 2" xfId="17996"/>
    <cellStyle name="40% - Accent4 3 3 2 2 2 3 2 2" xfId="17997"/>
    <cellStyle name="40% - Accent4 3 3 2 2 2 3 2 3" xfId="17998"/>
    <cellStyle name="40% - Accent4 3 3 2 2 2 3 3" xfId="17999"/>
    <cellStyle name="40% - Accent4 3 3 2 2 2 3 4" xfId="18000"/>
    <cellStyle name="40% - Accent4 3 3 2 2 2 3 5" xfId="18001"/>
    <cellStyle name="40% - Accent4 3 3 2 2 2 3 6" xfId="18002"/>
    <cellStyle name="40% - Accent4 3 3 2 2 2 4" xfId="18003"/>
    <cellStyle name="40% - Accent4 3 3 2 2 2 4 2" xfId="18004"/>
    <cellStyle name="40% - Accent4 3 3 2 2 2 4 3" xfId="18005"/>
    <cellStyle name="40% - Accent4 3 3 2 2 2 5" xfId="18006"/>
    <cellStyle name="40% - Accent4 3 3 2 2 2 6" xfId="18007"/>
    <cellStyle name="40% - Accent4 3 3 2 2 2 7" xfId="18008"/>
    <cellStyle name="40% - Accent4 3 3 2 2 2 8" xfId="18009"/>
    <cellStyle name="40% - Accent4 3 3 2 2 3" xfId="18010"/>
    <cellStyle name="40% - Accent4 3 3 2 2 3 2" xfId="18011"/>
    <cellStyle name="40% - Accent4 3 3 2 2 3 2 2" xfId="18012"/>
    <cellStyle name="40% - Accent4 3 3 2 2 3 2 2 2" xfId="18013"/>
    <cellStyle name="40% - Accent4 3 3 2 2 3 2 2 3" xfId="18014"/>
    <cellStyle name="40% - Accent4 3 3 2 2 3 2 3" xfId="18015"/>
    <cellStyle name="40% - Accent4 3 3 2 2 3 2 4" xfId="18016"/>
    <cellStyle name="40% - Accent4 3 3 2 2 3 2 5" xfId="18017"/>
    <cellStyle name="40% - Accent4 3 3 2 2 3 2 6" xfId="18018"/>
    <cellStyle name="40% - Accent4 3 3 2 2 3 3" xfId="18019"/>
    <cellStyle name="40% - Accent4 3 3 2 2 3 3 2" xfId="18020"/>
    <cellStyle name="40% - Accent4 3 3 2 2 3 3 3" xfId="18021"/>
    <cellStyle name="40% - Accent4 3 3 2 2 3 4" xfId="18022"/>
    <cellStyle name="40% - Accent4 3 3 2 2 3 5" xfId="18023"/>
    <cellStyle name="40% - Accent4 3 3 2 2 3 6" xfId="18024"/>
    <cellStyle name="40% - Accent4 3 3 2 2 3 7" xfId="18025"/>
    <cellStyle name="40% - Accent4 3 3 2 2 4" xfId="18026"/>
    <cellStyle name="40% - Accent4 3 3 2 2 4 2" xfId="18027"/>
    <cellStyle name="40% - Accent4 3 3 2 2 4 2 2" xfId="18028"/>
    <cellStyle name="40% - Accent4 3 3 2 2 4 2 3" xfId="18029"/>
    <cellStyle name="40% - Accent4 3 3 2 2 4 3" xfId="18030"/>
    <cellStyle name="40% - Accent4 3 3 2 2 4 4" xfId="18031"/>
    <cellStyle name="40% - Accent4 3 3 2 2 4 5" xfId="18032"/>
    <cellStyle name="40% - Accent4 3 3 2 2 4 6" xfId="18033"/>
    <cellStyle name="40% - Accent4 3 3 2 2 5" xfId="18034"/>
    <cellStyle name="40% - Accent4 3 3 2 2 5 2" xfId="18035"/>
    <cellStyle name="40% - Accent4 3 3 2 2 5 2 2" xfId="18036"/>
    <cellStyle name="40% - Accent4 3 3 2 2 5 2 3" xfId="18037"/>
    <cellStyle name="40% - Accent4 3 3 2 2 5 3" xfId="18038"/>
    <cellStyle name="40% - Accent4 3 3 2 2 5 4" xfId="18039"/>
    <cellStyle name="40% - Accent4 3 3 2 2 5 5" xfId="18040"/>
    <cellStyle name="40% - Accent4 3 3 2 2 5 6" xfId="18041"/>
    <cellStyle name="40% - Accent4 3 3 2 2 6" xfId="18042"/>
    <cellStyle name="40% - Accent4 3 3 2 2 6 2" xfId="18043"/>
    <cellStyle name="40% - Accent4 3 3 2 2 6 3" xfId="18044"/>
    <cellStyle name="40% - Accent4 3 3 2 2 7" xfId="18045"/>
    <cellStyle name="40% - Accent4 3 3 2 2 8" xfId="18046"/>
    <cellStyle name="40% - Accent4 3 3 2 2 9" xfId="18047"/>
    <cellStyle name="40% - Accent4 3 3 2 3" xfId="18048"/>
    <cellStyle name="40% - Accent4 3 3 2 3 2" xfId="18049"/>
    <cellStyle name="40% - Accent4 3 3 2 3 2 2" xfId="18050"/>
    <cellStyle name="40% - Accent4 3 3 2 3 2 2 2" xfId="18051"/>
    <cellStyle name="40% - Accent4 3 3 2 3 2 2 2 2" xfId="18052"/>
    <cellStyle name="40% - Accent4 3 3 2 3 2 2 2 3" xfId="18053"/>
    <cellStyle name="40% - Accent4 3 3 2 3 2 2 3" xfId="18054"/>
    <cellStyle name="40% - Accent4 3 3 2 3 2 2 4" xfId="18055"/>
    <cellStyle name="40% - Accent4 3 3 2 3 2 2 5" xfId="18056"/>
    <cellStyle name="40% - Accent4 3 3 2 3 2 2 6" xfId="18057"/>
    <cellStyle name="40% - Accent4 3 3 2 3 2 3" xfId="18058"/>
    <cellStyle name="40% - Accent4 3 3 2 3 2 3 2" xfId="18059"/>
    <cellStyle name="40% - Accent4 3 3 2 3 2 3 3" xfId="18060"/>
    <cellStyle name="40% - Accent4 3 3 2 3 2 4" xfId="18061"/>
    <cellStyle name="40% - Accent4 3 3 2 3 2 5" xfId="18062"/>
    <cellStyle name="40% - Accent4 3 3 2 3 2 6" xfId="18063"/>
    <cellStyle name="40% - Accent4 3 3 2 3 2 7" xfId="18064"/>
    <cellStyle name="40% - Accent4 3 3 2 3 3" xfId="18065"/>
    <cellStyle name="40% - Accent4 3 3 2 3 3 2" xfId="18066"/>
    <cellStyle name="40% - Accent4 3 3 2 3 3 2 2" xfId="18067"/>
    <cellStyle name="40% - Accent4 3 3 2 3 3 2 3" xfId="18068"/>
    <cellStyle name="40% - Accent4 3 3 2 3 3 3" xfId="18069"/>
    <cellStyle name="40% - Accent4 3 3 2 3 3 4" xfId="18070"/>
    <cellStyle name="40% - Accent4 3 3 2 3 3 5" xfId="18071"/>
    <cellStyle name="40% - Accent4 3 3 2 3 3 6" xfId="18072"/>
    <cellStyle name="40% - Accent4 3 3 2 3 4" xfId="18073"/>
    <cellStyle name="40% - Accent4 3 3 2 3 4 2" xfId="18074"/>
    <cellStyle name="40% - Accent4 3 3 2 3 4 2 2" xfId="18075"/>
    <cellStyle name="40% - Accent4 3 3 2 3 4 2 3" xfId="18076"/>
    <cellStyle name="40% - Accent4 3 3 2 3 4 3" xfId="18077"/>
    <cellStyle name="40% - Accent4 3 3 2 3 4 4" xfId="18078"/>
    <cellStyle name="40% - Accent4 3 3 2 3 4 5" xfId="18079"/>
    <cellStyle name="40% - Accent4 3 3 2 3 4 6" xfId="18080"/>
    <cellStyle name="40% - Accent4 3 3 2 3 5" xfId="18081"/>
    <cellStyle name="40% - Accent4 3 3 2 3 5 2" xfId="18082"/>
    <cellStyle name="40% - Accent4 3 3 2 3 5 3" xfId="18083"/>
    <cellStyle name="40% - Accent4 3 3 2 3 6" xfId="18084"/>
    <cellStyle name="40% - Accent4 3 3 2 3 7" xfId="18085"/>
    <cellStyle name="40% - Accent4 3 3 2 3 8" xfId="18086"/>
    <cellStyle name="40% - Accent4 3 3 2 3 9" xfId="18087"/>
    <cellStyle name="40% - Accent4 3 3 2 4" xfId="18088"/>
    <cellStyle name="40% - Accent4 3 3 2 4 2" xfId="18089"/>
    <cellStyle name="40% - Accent4 3 3 2 4 2 2" xfId="18090"/>
    <cellStyle name="40% - Accent4 3 3 2 4 2 2 2" xfId="18091"/>
    <cellStyle name="40% - Accent4 3 3 2 4 2 2 3" xfId="18092"/>
    <cellStyle name="40% - Accent4 3 3 2 4 2 3" xfId="18093"/>
    <cellStyle name="40% - Accent4 3 3 2 4 2 4" xfId="18094"/>
    <cellStyle name="40% - Accent4 3 3 2 4 2 5" xfId="18095"/>
    <cellStyle name="40% - Accent4 3 3 2 4 2 6" xfId="18096"/>
    <cellStyle name="40% - Accent4 3 3 2 4 3" xfId="18097"/>
    <cellStyle name="40% - Accent4 3 3 2 4 3 2" xfId="18098"/>
    <cellStyle name="40% - Accent4 3 3 2 4 3 3" xfId="18099"/>
    <cellStyle name="40% - Accent4 3 3 2 4 4" xfId="18100"/>
    <cellStyle name="40% - Accent4 3 3 2 4 5" xfId="18101"/>
    <cellStyle name="40% - Accent4 3 3 2 4 6" xfId="18102"/>
    <cellStyle name="40% - Accent4 3 3 2 4 7" xfId="18103"/>
    <cellStyle name="40% - Accent4 3 3 2 5" xfId="18104"/>
    <cellStyle name="40% - Accent4 3 3 2 5 2" xfId="18105"/>
    <cellStyle name="40% - Accent4 3 3 2 5 2 2" xfId="18106"/>
    <cellStyle name="40% - Accent4 3 3 2 5 2 3" xfId="18107"/>
    <cellStyle name="40% - Accent4 3 3 2 5 3" xfId="18108"/>
    <cellStyle name="40% - Accent4 3 3 2 5 4" xfId="18109"/>
    <cellStyle name="40% - Accent4 3 3 2 5 5" xfId="18110"/>
    <cellStyle name="40% - Accent4 3 3 2 5 6" xfId="18111"/>
    <cellStyle name="40% - Accent4 3 3 2 6" xfId="18112"/>
    <cellStyle name="40% - Accent4 3 3 2 6 2" xfId="18113"/>
    <cellStyle name="40% - Accent4 3 3 2 6 2 2" xfId="18114"/>
    <cellStyle name="40% - Accent4 3 3 2 6 2 3" xfId="18115"/>
    <cellStyle name="40% - Accent4 3 3 2 6 3" xfId="18116"/>
    <cellStyle name="40% - Accent4 3 3 2 6 4" xfId="18117"/>
    <cellStyle name="40% - Accent4 3 3 2 6 5" xfId="18118"/>
    <cellStyle name="40% - Accent4 3 3 2 6 6" xfId="18119"/>
    <cellStyle name="40% - Accent4 3 3 2 7" xfId="18120"/>
    <cellStyle name="40% - Accent4 3 3 2 7 2" xfId="18121"/>
    <cellStyle name="40% - Accent4 3 3 2 7 2 2" xfId="18122"/>
    <cellStyle name="40% - Accent4 3 3 2 7 2 3" xfId="18123"/>
    <cellStyle name="40% - Accent4 3 3 2 7 3" xfId="18124"/>
    <cellStyle name="40% - Accent4 3 3 2 7 4" xfId="18125"/>
    <cellStyle name="40% - Accent4 3 3 2 7 5" xfId="18126"/>
    <cellStyle name="40% - Accent4 3 3 2 7 6" xfId="18127"/>
    <cellStyle name="40% - Accent4 3 3 2 8" xfId="18128"/>
    <cellStyle name="40% - Accent4 3 3 2 8 2" xfId="18129"/>
    <cellStyle name="40% - Accent4 3 3 2 8 2 2" xfId="18130"/>
    <cellStyle name="40% - Accent4 3 3 2 8 2 3" xfId="18131"/>
    <cellStyle name="40% - Accent4 3 3 2 8 3" xfId="18132"/>
    <cellStyle name="40% - Accent4 3 3 2 8 4" xfId="18133"/>
    <cellStyle name="40% - Accent4 3 3 2 8 5" xfId="18134"/>
    <cellStyle name="40% - Accent4 3 3 2 8 6" xfId="18135"/>
    <cellStyle name="40% - Accent4 3 3 2 9" xfId="18136"/>
    <cellStyle name="40% - Accent4 3 3 2 9 2" xfId="18137"/>
    <cellStyle name="40% - Accent4 3 3 2 9 3" xfId="18138"/>
    <cellStyle name="40% - Accent4 3 3 3" xfId="18139"/>
    <cellStyle name="40% - Accent4 3 3 3 10" xfId="18140"/>
    <cellStyle name="40% - Accent4 3 3 3 2" xfId="18141"/>
    <cellStyle name="40% - Accent4 3 3 3 2 2" xfId="18142"/>
    <cellStyle name="40% - Accent4 3 3 3 2 2 2" xfId="18143"/>
    <cellStyle name="40% - Accent4 3 3 3 2 2 2 2" xfId="18144"/>
    <cellStyle name="40% - Accent4 3 3 3 2 2 2 3" xfId="18145"/>
    <cellStyle name="40% - Accent4 3 3 3 2 2 3" xfId="18146"/>
    <cellStyle name="40% - Accent4 3 3 3 2 2 4" xfId="18147"/>
    <cellStyle name="40% - Accent4 3 3 3 2 2 5" xfId="18148"/>
    <cellStyle name="40% - Accent4 3 3 3 2 2 6" xfId="18149"/>
    <cellStyle name="40% - Accent4 3 3 3 2 3" xfId="18150"/>
    <cellStyle name="40% - Accent4 3 3 3 2 3 2" xfId="18151"/>
    <cellStyle name="40% - Accent4 3 3 3 2 3 2 2" xfId="18152"/>
    <cellStyle name="40% - Accent4 3 3 3 2 3 2 3" xfId="18153"/>
    <cellStyle name="40% - Accent4 3 3 3 2 3 3" xfId="18154"/>
    <cellStyle name="40% - Accent4 3 3 3 2 3 4" xfId="18155"/>
    <cellStyle name="40% - Accent4 3 3 3 2 3 5" xfId="18156"/>
    <cellStyle name="40% - Accent4 3 3 3 2 3 6" xfId="18157"/>
    <cellStyle name="40% - Accent4 3 3 3 2 4" xfId="18158"/>
    <cellStyle name="40% - Accent4 3 3 3 2 4 2" xfId="18159"/>
    <cellStyle name="40% - Accent4 3 3 3 2 4 3" xfId="18160"/>
    <cellStyle name="40% - Accent4 3 3 3 2 5" xfId="18161"/>
    <cellStyle name="40% - Accent4 3 3 3 2 6" xfId="18162"/>
    <cellStyle name="40% - Accent4 3 3 3 2 7" xfId="18163"/>
    <cellStyle name="40% - Accent4 3 3 3 2 8" xfId="18164"/>
    <cellStyle name="40% - Accent4 3 3 3 3" xfId="18165"/>
    <cellStyle name="40% - Accent4 3 3 3 3 2" xfId="18166"/>
    <cellStyle name="40% - Accent4 3 3 3 3 2 2" xfId="18167"/>
    <cellStyle name="40% - Accent4 3 3 3 3 2 2 2" xfId="18168"/>
    <cellStyle name="40% - Accent4 3 3 3 3 2 2 3" xfId="18169"/>
    <cellStyle name="40% - Accent4 3 3 3 3 2 3" xfId="18170"/>
    <cellStyle name="40% - Accent4 3 3 3 3 2 4" xfId="18171"/>
    <cellStyle name="40% - Accent4 3 3 3 3 2 5" xfId="18172"/>
    <cellStyle name="40% - Accent4 3 3 3 3 2 6" xfId="18173"/>
    <cellStyle name="40% - Accent4 3 3 3 3 3" xfId="18174"/>
    <cellStyle name="40% - Accent4 3 3 3 3 3 2" xfId="18175"/>
    <cellStyle name="40% - Accent4 3 3 3 3 3 3" xfId="18176"/>
    <cellStyle name="40% - Accent4 3 3 3 3 4" xfId="18177"/>
    <cellStyle name="40% - Accent4 3 3 3 3 5" xfId="18178"/>
    <cellStyle name="40% - Accent4 3 3 3 3 6" xfId="18179"/>
    <cellStyle name="40% - Accent4 3 3 3 3 7" xfId="18180"/>
    <cellStyle name="40% - Accent4 3 3 3 4" xfId="18181"/>
    <cellStyle name="40% - Accent4 3 3 3 4 2" xfId="18182"/>
    <cellStyle name="40% - Accent4 3 3 3 4 2 2" xfId="18183"/>
    <cellStyle name="40% - Accent4 3 3 3 4 2 3" xfId="18184"/>
    <cellStyle name="40% - Accent4 3 3 3 4 3" xfId="18185"/>
    <cellStyle name="40% - Accent4 3 3 3 4 4" xfId="18186"/>
    <cellStyle name="40% - Accent4 3 3 3 4 5" xfId="18187"/>
    <cellStyle name="40% - Accent4 3 3 3 4 6" xfId="18188"/>
    <cellStyle name="40% - Accent4 3 3 3 5" xfId="18189"/>
    <cellStyle name="40% - Accent4 3 3 3 5 2" xfId="18190"/>
    <cellStyle name="40% - Accent4 3 3 3 5 2 2" xfId="18191"/>
    <cellStyle name="40% - Accent4 3 3 3 5 2 3" xfId="18192"/>
    <cellStyle name="40% - Accent4 3 3 3 5 3" xfId="18193"/>
    <cellStyle name="40% - Accent4 3 3 3 5 4" xfId="18194"/>
    <cellStyle name="40% - Accent4 3 3 3 5 5" xfId="18195"/>
    <cellStyle name="40% - Accent4 3 3 3 5 6" xfId="18196"/>
    <cellStyle name="40% - Accent4 3 3 3 6" xfId="18197"/>
    <cellStyle name="40% - Accent4 3 3 3 6 2" xfId="18198"/>
    <cellStyle name="40% - Accent4 3 3 3 6 3" xfId="18199"/>
    <cellStyle name="40% - Accent4 3 3 3 7" xfId="18200"/>
    <cellStyle name="40% - Accent4 3 3 3 8" xfId="18201"/>
    <cellStyle name="40% - Accent4 3 3 3 9" xfId="18202"/>
    <cellStyle name="40% - Accent4 3 3 4" xfId="18203"/>
    <cellStyle name="40% - Accent4 3 3 4 2" xfId="18204"/>
    <cellStyle name="40% - Accent4 3 3 4 2 2" xfId="18205"/>
    <cellStyle name="40% - Accent4 3 3 4 2 2 2" xfId="18206"/>
    <cellStyle name="40% - Accent4 3 3 4 2 2 2 2" xfId="18207"/>
    <cellStyle name="40% - Accent4 3 3 4 2 2 2 3" xfId="18208"/>
    <cellStyle name="40% - Accent4 3 3 4 2 2 3" xfId="18209"/>
    <cellStyle name="40% - Accent4 3 3 4 2 2 4" xfId="18210"/>
    <cellStyle name="40% - Accent4 3 3 4 2 2 5" xfId="18211"/>
    <cellStyle name="40% - Accent4 3 3 4 2 2 6" xfId="18212"/>
    <cellStyle name="40% - Accent4 3 3 4 2 3" xfId="18213"/>
    <cellStyle name="40% - Accent4 3 3 4 2 3 2" xfId="18214"/>
    <cellStyle name="40% - Accent4 3 3 4 2 3 3" xfId="18215"/>
    <cellStyle name="40% - Accent4 3 3 4 2 4" xfId="18216"/>
    <cellStyle name="40% - Accent4 3 3 4 2 5" xfId="18217"/>
    <cellStyle name="40% - Accent4 3 3 4 2 6" xfId="18218"/>
    <cellStyle name="40% - Accent4 3 3 4 2 7" xfId="18219"/>
    <cellStyle name="40% - Accent4 3 3 4 3" xfId="18220"/>
    <cellStyle name="40% - Accent4 3 3 4 3 2" xfId="18221"/>
    <cellStyle name="40% - Accent4 3 3 4 3 2 2" xfId="18222"/>
    <cellStyle name="40% - Accent4 3 3 4 3 2 3" xfId="18223"/>
    <cellStyle name="40% - Accent4 3 3 4 3 3" xfId="18224"/>
    <cellStyle name="40% - Accent4 3 3 4 3 4" xfId="18225"/>
    <cellStyle name="40% - Accent4 3 3 4 3 5" xfId="18226"/>
    <cellStyle name="40% - Accent4 3 3 4 3 6" xfId="18227"/>
    <cellStyle name="40% - Accent4 3 3 4 4" xfId="18228"/>
    <cellStyle name="40% - Accent4 3 3 4 4 2" xfId="18229"/>
    <cellStyle name="40% - Accent4 3 3 4 4 2 2" xfId="18230"/>
    <cellStyle name="40% - Accent4 3 3 4 4 2 3" xfId="18231"/>
    <cellStyle name="40% - Accent4 3 3 4 4 3" xfId="18232"/>
    <cellStyle name="40% - Accent4 3 3 4 4 4" xfId="18233"/>
    <cellStyle name="40% - Accent4 3 3 4 4 5" xfId="18234"/>
    <cellStyle name="40% - Accent4 3 3 4 4 6" xfId="18235"/>
    <cellStyle name="40% - Accent4 3 3 4 5" xfId="18236"/>
    <cellStyle name="40% - Accent4 3 3 4 5 2" xfId="18237"/>
    <cellStyle name="40% - Accent4 3 3 4 5 3" xfId="18238"/>
    <cellStyle name="40% - Accent4 3 3 4 6" xfId="18239"/>
    <cellStyle name="40% - Accent4 3 3 4 7" xfId="18240"/>
    <cellStyle name="40% - Accent4 3 3 4 8" xfId="18241"/>
    <cellStyle name="40% - Accent4 3 3 4 9" xfId="18242"/>
    <cellStyle name="40% - Accent4 3 3 5" xfId="18243"/>
    <cellStyle name="40% - Accent4 3 3 5 2" xfId="18244"/>
    <cellStyle name="40% - Accent4 3 3 5 2 2" xfId="18245"/>
    <cellStyle name="40% - Accent4 3 3 5 2 2 2" xfId="18246"/>
    <cellStyle name="40% - Accent4 3 3 5 2 2 3" xfId="18247"/>
    <cellStyle name="40% - Accent4 3 3 5 2 3" xfId="18248"/>
    <cellStyle name="40% - Accent4 3 3 5 2 4" xfId="18249"/>
    <cellStyle name="40% - Accent4 3 3 5 2 5" xfId="18250"/>
    <cellStyle name="40% - Accent4 3 3 5 2 6" xfId="18251"/>
    <cellStyle name="40% - Accent4 3 3 5 3" xfId="18252"/>
    <cellStyle name="40% - Accent4 3 3 5 3 2" xfId="18253"/>
    <cellStyle name="40% - Accent4 3 3 5 3 3" xfId="18254"/>
    <cellStyle name="40% - Accent4 3 3 5 4" xfId="18255"/>
    <cellStyle name="40% - Accent4 3 3 5 5" xfId="18256"/>
    <cellStyle name="40% - Accent4 3 3 5 6" xfId="18257"/>
    <cellStyle name="40% - Accent4 3 3 5 7" xfId="18258"/>
    <cellStyle name="40% - Accent4 3 3 6" xfId="18259"/>
    <cellStyle name="40% - Accent4 3 3 6 2" xfId="18260"/>
    <cellStyle name="40% - Accent4 3 3 6 2 2" xfId="18261"/>
    <cellStyle name="40% - Accent4 3 3 6 2 3" xfId="18262"/>
    <cellStyle name="40% - Accent4 3 3 6 3" xfId="18263"/>
    <cellStyle name="40% - Accent4 3 3 6 4" xfId="18264"/>
    <cellStyle name="40% - Accent4 3 3 6 5" xfId="18265"/>
    <cellStyle name="40% - Accent4 3 3 6 6" xfId="18266"/>
    <cellStyle name="40% - Accent4 3 3 7" xfId="18267"/>
    <cellStyle name="40% - Accent4 3 3 7 2" xfId="18268"/>
    <cellStyle name="40% - Accent4 3 3 7 2 2" xfId="18269"/>
    <cellStyle name="40% - Accent4 3 3 7 2 3" xfId="18270"/>
    <cellStyle name="40% - Accent4 3 3 7 3" xfId="18271"/>
    <cellStyle name="40% - Accent4 3 3 7 4" xfId="18272"/>
    <cellStyle name="40% - Accent4 3 3 7 5" xfId="18273"/>
    <cellStyle name="40% - Accent4 3 3 7 6" xfId="18274"/>
    <cellStyle name="40% - Accent4 3 3 8" xfId="18275"/>
    <cellStyle name="40% - Accent4 3 3 8 2" xfId="18276"/>
    <cellStyle name="40% - Accent4 3 3 8 2 2" xfId="18277"/>
    <cellStyle name="40% - Accent4 3 3 8 2 3" xfId="18278"/>
    <cellStyle name="40% - Accent4 3 3 8 3" xfId="18279"/>
    <cellStyle name="40% - Accent4 3 3 8 4" xfId="18280"/>
    <cellStyle name="40% - Accent4 3 3 8 5" xfId="18281"/>
    <cellStyle name="40% - Accent4 3 3 8 6" xfId="18282"/>
    <cellStyle name="40% - Accent4 3 3 9" xfId="18283"/>
    <cellStyle name="40% - Accent4 3 3 9 2" xfId="18284"/>
    <cellStyle name="40% - Accent4 3 3 9 2 2" xfId="18285"/>
    <cellStyle name="40% - Accent4 3 3 9 2 3" xfId="18286"/>
    <cellStyle name="40% - Accent4 3 3 9 3" xfId="18287"/>
    <cellStyle name="40% - Accent4 3 3 9 4" xfId="18288"/>
    <cellStyle name="40% - Accent4 3 3 9 5" xfId="18289"/>
    <cellStyle name="40% - Accent4 3 3 9 6" xfId="18290"/>
    <cellStyle name="40% - Accent4 3 4" xfId="18291"/>
    <cellStyle name="40% - Accent4 3 4 10" xfId="18292"/>
    <cellStyle name="40% - Accent4 3 4 11" xfId="18293"/>
    <cellStyle name="40% - Accent4 3 4 12" xfId="18294"/>
    <cellStyle name="40% - Accent4 3 4 13" xfId="18295"/>
    <cellStyle name="40% - Accent4 3 4 2" xfId="18296"/>
    <cellStyle name="40% - Accent4 3 4 2 10" xfId="18297"/>
    <cellStyle name="40% - Accent4 3 4 2 2" xfId="18298"/>
    <cellStyle name="40% - Accent4 3 4 2 2 2" xfId="18299"/>
    <cellStyle name="40% - Accent4 3 4 2 2 2 2" xfId="18300"/>
    <cellStyle name="40% - Accent4 3 4 2 2 2 2 2" xfId="18301"/>
    <cellStyle name="40% - Accent4 3 4 2 2 2 2 3" xfId="18302"/>
    <cellStyle name="40% - Accent4 3 4 2 2 2 3" xfId="18303"/>
    <cellStyle name="40% - Accent4 3 4 2 2 2 4" xfId="18304"/>
    <cellStyle name="40% - Accent4 3 4 2 2 2 5" xfId="18305"/>
    <cellStyle name="40% - Accent4 3 4 2 2 2 6" xfId="18306"/>
    <cellStyle name="40% - Accent4 3 4 2 2 3" xfId="18307"/>
    <cellStyle name="40% - Accent4 3 4 2 2 3 2" xfId="18308"/>
    <cellStyle name="40% - Accent4 3 4 2 2 3 2 2" xfId="18309"/>
    <cellStyle name="40% - Accent4 3 4 2 2 3 2 3" xfId="18310"/>
    <cellStyle name="40% - Accent4 3 4 2 2 3 3" xfId="18311"/>
    <cellStyle name="40% - Accent4 3 4 2 2 3 4" xfId="18312"/>
    <cellStyle name="40% - Accent4 3 4 2 2 3 5" xfId="18313"/>
    <cellStyle name="40% - Accent4 3 4 2 2 3 6" xfId="18314"/>
    <cellStyle name="40% - Accent4 3 4 2 2 4" xfId="18315"/>
    <cellStyle name="40% - Accent4 3 4 2 2 4 2" xfId="18316"/>
    <cellStyle name="40% - Accent4 3 4 2 2 4 3" xfId="18317"/>
    <cellStyle name="40% - Accent4 3 4 2 2 5" xfId="18318"/>
    <cellStyle name="40% - Accent4 3 4 2 2 6" xfId="18319"/>
    <cellStyle name="40% - Accent4 3 4 2 2 7" xfId="18320"/>
    <cellStyle name="40% - Accent4 3 4 2 2 8" xfId="18321"/>
    <cellStyle name="40% - Accent4 3 4 2 3" xfId="18322"/>
    <cellStyle name="40% - Accent4 3 4 2 3 2" xfId="18323"/>
    <cellStyle name="40% - Accent4 3 4 2 3 2 2" xfId="18324"/>
    <cellStyle name="40% - Accent4 3 4 2 3 2 2 2" xfId="18325"/>
    <cellStyle name="40% - Accent4 3 4 2 3 2 2 3" xfId="18326"/>
    <cellStyle name="40% - Accent4 3 4 2 3 2 3" xfId="18327"/>
    <cellStyle name="40% - Accent4 3 4 2 3 2 4" xfId="18328"/>
    <cellStyle name="40% - Accent4 3 4 2 3 2 5" xfId="18329"/>
    <cellStyle name="40% - Accent4 3 4 2 3 2 6" xfId="18330"/>
    <cellStyle name="40% - Accent4 3 4 2 3 3" xfId="18331"/>
    <cellStyle name="40% - Accent4 3 4 2 3 3 2" xfId="18332"/>
    <cellStyle name="40% - Accent4 3 4 2 3 3 3" xfId="18333"/>
    <cellStyle name="40% - Accent4 3 4 2 3 4" xfId="18334"/>
    <cellStyle name="40% - Accent4 3 4 2 3 5" xfId="18335"/>
    <cellStyle name="40% - Accent4 3 4 2 3 6" xfId="18336"/>
    <cellStyle name="40% - Accent4 3 4 2 3 7" xfId="18337"/>
    <cellStyle name="40% - Accent4 3 4 2 4" xfId="18338"/>
    <cellStyle name="40% - Accent4 3 4 2 4 2" xfId="18339"/>
    <cellStyle name="40% - Accent4 3 4 2 4 2 2" xfId="18340"/>
    <cellStyle name="40% - Accent4 3 4 2 4 2 3" xfId="18341"/>
    <cellStyle name="40% - Accent4 3 4 2 4 3" xfId="18342"/>
    <cellStyle name="40% - Accent4 3 4 2 4 4" xfId="18343"/>
    <cellStyle name="40% - Accent4 3 4 2 4 5" xfId="18344"/>
    <cellStyle name="40% - Accent4 3 4 2 4 6" xfId="18345"/>
    <cellStyle name="40% - Accent4 3 4 2 5" xfId="18346"/>
    <cellStyle name="40% - Accent4 3 4 2 5 2" xfId="18347"/>
    <cellStyle name="40% - Accent4 3 4 2 5 2 2" xfId="18348"/>
    <cellStyle name="40% - Accent4 3 4 2 5 2 3" xfId="18349"/>
    <cellStyle name="40% - Accent4 3 4 2 5 3" xfId="18350"/>
    <cellStyle name="40% - Accent4 3 4 2 5 4" xfId="18351"/>
    <cellStyle name="40% - Accent4 3 4 2 5 5" xfId="18352"/>
    <cellStyle name="40% - Accent4 3 4 2 5 6" xfId="18353"/>
    <cellStyle name="40% - Accent4 3 4 2 6" xfId="18354"/>
    <cellStyle name="40% - Accent4 3 4 2 6 2" xfId="18355"/>
    <cellStyle name="40% - Accent4 3 4 2 6 3" xfId="18356"/>
    <cellStyle name="40% - Accent4 3 4 2 7" xfId="18357"/>
    <cellStyle name="40% - Accent4 3 4 2 8" xfId="18358"/>
    <cellStyle name="40% - Accent4 3 4 2 9" xfId="18359"/>
    <cellStyle name="40% - Accent4 3 4 3" xfId="18360"/>
    <cellStyle name="40% - Accent4 3 4 3 2" xfId="18361"/>
    <cellStyle name="40% - Accent4 3 4 3 2 2" xfId="18362"/>
    <cellStyle name="40% - Accent4 3 4 3 2 2 2" xfId="18363"/>
    <cellStyle name="40% - Accent4 3 4 3 2 2 2 2" xfId="18364"/>
    <cellStyle name="40% - Accent4 3 4 3 2 2 2 3" xfId="18365"/>
    <cellStyle name="40% - Accent4 3 4 3 2 2 3" xfId="18366"/>
    <cellStyle name="40% - Accent4 3 4 3 2 2 4" xfId="18367"/>
    <cellStyle name="40% - Accent4 3 4 3 2 2 5" xfId="18368"/>
    <cellStyle name="40% - Accent4 3 4 3 2 2 6" xfId="18369"/>
    <cellStyle name="40% - Accent4 3 4 3 2 3" xfId="18370"/>
    <cellStyle name="40% - Accent4 3 4 3 2 3 2" xfId="18371"/>
    <cellStyle name="40% - Accent4 3 4 3 2 3 3" xfId="18372"/>
    <cellStyle name="40% - Accent4 3 4 3 2 4" xfId="18373"/>
    <cellStyle name="40% - Accent4 3 4 3 2 5" xfId="18374"/>
    <cellStyle name="40% - Accent4 3 4 3 2 6" xfId="18375"/>
    <cellStyle name="40% - Accent4 3 4 3 2 7" xfId="18376"/>
    <cellStyle name="40% - Accent4 3 4 3 3" xfId="18377"/>
    <cellStyle name="40% - Accent4 3 4 3 3 2" xfId="18378"/>
    <cellStyle name="40% - Accent4 3 4 3 3 2 2" xfId="18379"/>
    <cellStyle name="40% - Accent4 3 4 3 3 2 3" xfId="18380"/>
    <cellStyle name="40% - Accent4 3 4 3 3 3" xfId="18381"/>
    <cellStyle name="40% - Accent4 3 4 3 3 4" xfId="18382"/>
    <cellStyle name="40% - Accent4 3 4 3 3 5" xfId="18383"/>
    <cellStyle name="40% - Accent4 3 4 3 3 6" xfId="18384"/>
    <cellStyle name="40% - Accent4 3 4 3 4" xfId="18385"/>
    <cellStyle name="40% - Accent4 3 4 3 4 2" xfId="18386"/>
    <cellStyle name="40% - Accent4 3 4 3 4 2 2" xfId="18387"/>
    <cellStyle name="40% - Accent4 3 4 3 4 2 3" xfId="18388"/>
    <cellStyle name="40% - Accent4 3 4 3 4 3" xfId="18389"/>
    <cellStyle name="40% - Accent4 3 4 3 4 4" xfId="18390"/>
    <cellStyle name="40% - Accent4 3 4 3 4 5" xfId="18391"/>
    <cellStyle name="40% - Accent4 3 4 3 4 6" xfId="18392"/>
    <cellStyle name="40% - Accent4 3 4 3 5" xfId="18393"/>
    <cellStyle name="40% - Accent4 3 4 3 5 2" xfId="18394"/>
    <cellStyle name="40% - Accent4 3 4 3 5 3" xfId="18395"/>
    <cellStyle name="40% - Accent4 3 4 3 6" xfId="18396"/>
    <cellStyle name="40% - Accent4 3 4 3 7" xfId="18397"/>
    <cellStyle name="40% - Accent4 3 4 3 8" xfId="18398"/>
    <cellStyle name="40% - Accent4 3 4 3 9" xfId="18399"/>
    <cellStyle name="40% - Accent4 3 4 4" xfId="18400"/>
    <cellStyle name="40% - Accent4 3 4 4 2" xfId="18401"/>
    <cellStyle name="40% - Accent4 3 4 4 2 2" xfId="18402"/>
    <cellStyle name="40% - Accent4 3 4 4 2 2 2" xfId="18403"/>
    <cellStyle name="40% - Accent4 3 4 4 2 2 3" xfId="18404"/>
    <cellStyle name="40% - Accent4 3 4 4 2 3" xfId="18405"/>
    <cellStyle name="40% - Accent4 3 4 4 2 4" xfId="18406"/>
    <cellStyle name="40% - Accent4 3 4 4 2 5" xfId="18407"/>
    <cellStyle name="40% - Accent4 3 4 4 2 6" xfId="18408"/>
    <cellStyle name="40% - Accent4 3 4 4 3" xfId="18409"/>
    <cellStyle name="40% - Accent4 3 4 4 3 2" xfId="18410"/>
    <cellStyle name="40% - Accent4 3 4 4 3 3" xfId="18411"/>
    <cellStyle name="40% - Accent4 3 4 4 4" xfId="18412"/>
    <cellStyle name="40% - Accent4 3 4 4 5" xfId="18413"/>
    <cellStyle name="40% - Accent4 3 4 4 6" xfId="18414"/>
    <cellStyle name="40% - Accent4 3 4 4 7" xfId="18415"/>
    <cellStyle name="40% - Accent4 3 4 5" xfId="18416"/>
    <cellStyle name="40% - Accent4 3 4 5 2" xfId="18417"/>
    <cellStyle name="40% - Accent4 3 4 5 2 2" xfId="18418"/>
    <cellStyle name="40% - Accent4 3 4 5 2 3" xfId="18419"/>
    <cellStyle name="40% - Accent4 3 4 5 3" xfId="18420"/>
    <cellStyle name="40% - Accent4 3 4 5 4" xfId="18421"/>
    <cellStyle name="40% - Accent4 3 4 5 5" xfId="18422"/>
    <cellStyle name="40% - Accent4 3 4 5 6" xfId="18423"/>
    <cellStyle name="40% - Accent4 3 4 6" xfId="18424"/>
    <cellStyle name="40% - Accent4 3 4 6 2" xfId="18425"/>
    <cellStyle name="40% - Accent4 3 4 6 2 2" xfId="18426"/>
    <cellStyle name="40% - Accent4 3 4 6 2 3" xfId="18427"/>
    <cellStyle name="40% - Accent4 3 4 6 3" xfId="18428"/>
    <cellStyle name="40% - Accent4 3 4 6 4" xfId="18429"/>
    <cellStyle name="40% - Accent4 3 4 6 5" xfId="18430"/>
    <cellStyle name="40% - Accent4 3 4 6 6" xfId="18431"/>
    <cellStyle name="40% - Accent4 3 4 7" xfId="18432"/>
    <cellStyle name="40% - Accent4 3 4 7 2" xfId="18433"/>
    <cellStyle name="40% - Accent4 3 4 7 2 2" xfId="18434"/>
    <cellStyle name="40% - Accent4 3 4 7 2 3" xfId="18435"/>
    <cellStyle name="40% - Accent4 3 4 7 3" xfId="18436"/>
    <cellStyle name="40% - Accent4 3 4 7 4" xfId="18437"/>
    <cellStyle name="40% - Accent4 3 4 7 5" xfId="18438"/>
    <cellStyle name="40% - Accent4 3 4 7 6" xfId="18439"/>
    <cellStyle name="40% - Accent4 3 4 8" xfId="18440"/>
    <cellStyle name="40% - Accent4 3 4 8 2" xfId="18441"/>
    <cellStyle name="40% - Accent4 3 4 8 2 2" xfId="18442"/>
    <cellStyle name="40% - Accent4 3 4 8 2 3" xfId="18443"/>
    <cellStyle name="40% - Accent4 3 4 8 3" xfId="18444"/>
    <cellStyle name="40% - Accent4 3 4 8 4" xfId="18445"/>
    <cellStyle name="40% - Accent4 3 4 8 5" xfId="18446"/>
    <cellStyle name="40% - Accent4 3 4 8 6" xfId="18447"/>
    <cellStyle name="40% - Accent4 3 4 9" xfId="18448"/>
    <cellStyle name="40% - Accent4 3 4 9 2" xfId="18449"/>
    <cellStyle name="40% - Accent4 3 4 9 3" xfId="18450"/>
    <cellStyle name="40% - Accent4 3 5" xfId="18451"/>
    <cellStyle name="40% - Accent4 3 5 10" xfId="18452"/>
    <cellStyle name="40% - Accent4 3 5 2" xfId="18453"/>
    <cellStyle name="40% - Accent4 3 5 2 2" xfId="18454"/>
    <cellStyle name="40% - Accent4 3 5 2 2 2" xfId="18455"/>
    <cellStyle name="40% - Accent4 3 5 2 2 2 2" xfId="18456"/>
    <cellStyle name="40% - Accent4 3 5 2 2 2 3" xfId="18457"/>
    <cellStyle name="40% - Accent4 3 5 2 2 3" xfId="18458"/>
    <cellStyle name="40% - Accent4 3 5 2 2 4" xfId="18459"/>
    <cellStyle name="40% - Accent4 3 5 2 2 5" xfId="18460"/>
    <cellStyle name="40% - Accent4 3 5 2 2 6" xfId="18461"/>
    <cellStyle name="40% - Accent4 3 5 2 3" xfId="18462"/>
    <cellStyle name="40% - Accent4 3 5 2 3 2" xfId="18463"/>
    <cellStyle name="40% - Accent4 3 5 2 3 2 2" xfId="18464"/>
    <cellStyle name="40% - Accent4 3 5 2 3 2 3" xfId="18465"/>
    <cellStyle name="40% - Accent4 3 5 2 3 3" xfId="18466"/>
    <cellStyle name="40% - Accent4 3 5 2 3 4" xfId="18467"/>
    <cellStyle name="40% - Accent4 3 5 2 3 5" xfId="18468"/>
    <cellStyle name="40% - Accent4 3 5 2 3 6" xfId="18469"/>
    <cellStyle name="40% - Accent4 3 5 2 4" xfId="18470"/>
    <cellStyle name="40% - Accent4 3 5 2 4 2" xfId="18471"/>
    <cellStyle name="40% - Accent4 3 5 2 4 3" xfId="18472"/>
    <cellStyle name="40% - Accent4 3 5 2 5" xfId="18473"/>
    <cellStyle name="40% - Accent4 3 5 2 6" xfId="18474"/>
    <cellStyle name="40% - Accent4 3 5 2 7" xfId="18475"/>
    <cellStyle name="40% - Accent4 3 5 2 8" xfId="18476"/>
    <cellStyle name="40% - Accent4 3 5 3" xfId="18477"/>
    <cellStyle name="40% - Accent4 3 5 3 2" xfId="18478"/>
    <cellStyle name="40% - Accent4 3 5 3 2 2" xfId="18479"/>
    <cellStyle name="40% - Accent4 3 5 3 2 2 2" xfId="18480"/>
    <cellStyle name="40% - Accent4 3 5 3 2 2 3" xfId="18481"/>
    <cellStyle name="40% - Accent4 3 5 3 2 3" xfId="18482"/>
    <cellStyle name="40% - Accent4 3 5 3 2 4" xfId="18483"/>
    <cellStyle name="40% - Accent4 3 5 3 2 5" xfId="18484"/>
    <cellStyle name="40% - Accent4 3 5 3 2 6" xfId="18485"/>
    <cellStyle name="40% - Accent4 3 5 3 3" xfId="18486"/>
    <cellStyle name="40% - Accent4 3 5 3 3 2" xfId="18487"/>
    <cellStyle name="40% - Accent4 3 5 3 3 3" xfId="18488"/>
    <cellStyle name="40% - Accent4 3 5 3 4" xfId="18489"/>
    <cellStyle name="40% - Accent4 3 5 3 5" xfId="18490"/>
    <cellStyle name="40% - Accent4 3 5 3 6" xfId="18491"/>
    <cellStyle name="40% - Accent4 3 5 3 7" xfId="18492"/>
    <cellStyle name="40% - Accent4 3 5 4" xfId="18493"/>
    <cellStyle name="40% - Accent4 3 5 4 2" xfId="18494"/>
    <cellStyle name="40% - Accent4 3 5 4 2 2" xfId="18495"/>
    <cellStyle name="40% - Accent4 3 5 4 2 3" xfId="18496"/>
    <cellStyle name="40% - Accent4 3 5 4 3" xfId="18497"/>
    <cellStyle name="40% - Accent4 3 5 4 4" xfId="18498"/>
    <cellStyle name="40% - Accent4 3 5 4 5" xfId="18499"/>
    <cellStyle name="40% - Accent4 3 5 4 6" xfId="18500"/>
    <cellStyle name="40% - Accent4 3 5 5" xfId="18501"/>
    <cellStyle name="40% - Accent4 3 5 5 2" xfId="18502"/>
    <cellStyle name="40% - Accent4 3 5 5 2 2" xfId="18503"/>
    <cellStyle name="40% - Accent4 3 5 5 2 3" xfId="18504"/>
    <cellStyle name="40% - Accent4 3 5 5 3" xfId="18505"/>
    <cellStyle name="40% - Accent4 3 5 5 4" xfId="18506"/>
    <cellStyle name="40% - Accent4 3 5 5 5" xfId="18507"/>
    <cellStyle name="40% - Accent4 3 5 5 6" xfId="18508"/>
    <cellStyle name="40% - Accent4 3 5 6" xfId="18509"/>
    <cellStyle name="40% - Accent4 3 5 6 2" xfId="18510"/>
    <cellStyle name="40% - Accent4 3 5 6 3" xfId="18511"/>
    <cellStyle name="40% - Accent4 3 5 7" xfId="18512"/>
    <cellStyle name="40% - Accent4 3 5 8" xfId="18513"/>
    <cellStyle name="40% - Accent4 3 5 9" xfId="18514"/>
    <cellStyle name="40% - Accent4 3 6" xfId="18515"/>
    <cellStyle name="40% - Accent4 3 6 2" xfId="18516"/>
    <cellStyle name="40% - Accent4 3 6 2 2" xfId="18517"/>
    <cellStyle name="40% - Accent4 3 6 2 2 2" xfId="18518"/>
    <cellStyle name="40% - Accent4 3 6 2 2 2 2" xfId="18519"/>
    <cellStyle name="40% - Accent4 3 6 2 2 2 3" xfId="18520"/>
    <cellStyle name="40% - Accent4 3 6 2 2 3" xfId="18521"/>
    <cellStyle name="40% - Accent4 3 6 2 2 4" xfId="18522"/>
    <cellStyle name="40% - Accent4 3 6 2 2 5" xfId="18523"/>
    <cellStyle name="40% - Accent4 3 6 2 2 6" xfId="18524"/>
    <cellStyle name="40% - Accent4 3 6 2 3" xfId="18525"/>
    <cellStyle name="40% - Accent4 3 6 2 3 2" xfId="18526"/>
    <cellStyle name="40% - Accent4 3 6 2 3 3" xfId="18527"/>
    <cellStyle name="40% - Accent4 3 6 2 4" xfId="18528"/>
    <cellStyle name="40% - Accent4 3 6 2 5" xfId="18529"/>
    <cellStyle name="40% - Accent4 3 6 2 6" xfId="18530"/>
    <cellStyle name="40% - Accent4 3 6 2 7" xfId="18531"/>
    <cellStyle name="40% - Accent4 3 6 3" xfId="18532"/>
    <cellStyle name="40% - Accent4 3 6 3 2" xfId="18533"/>
    <cellStyle name="40% - Accent4 3 6 3 2 2" xfId="18534"/>
    <cellStyle name="40% - Accent4 3 6 3 2 3" xfId="18535"/>
    <cellStyle name="40% - Accent4 3 6 3 3" xfId="18536"/>
    <cellStyle name="40% - Accent4 3 6 3 4" xfId="18537"/>
    <cellStyle name="40% - Accent4 3 6 3 5" xfId="18538"/>
    <cellStyle name="40% - Accent4 3 6 3 6" xfId="18539"/>
    <cellStyle name="40% - Accent4 3 6 4" xfId="18540"/>
    <cellStyle name="40% - Accent4 3 6 4 2" xfId="18541"/>
    <cellStyle name="40% - Accent4 3 6 4 2 2" xfId="18542"/>
    <cellStyle name="40% - Accent4 3 6 4 2 3" xfId="18543"/>
    <cellStyle name="40% - Accent4 3 6 4 3" xfId="18544"/>
    <cellStyle name="40% - Accent4 3 6 4 4" xfId="18545"/>
    <cellStyle name="40% - Accent4 3 6 4 5" xfId="18546"/>
    <cellStyle name="40% - Accent4 3 6 4 6" xfId="18547"/>
    <cellStyle name="40% - Accent4 3 6 5" xfId="18548"/>
    <cellStyle name="40% - Accent4 3 6 5 2" xfId="18549"/>
    <cellStyle name="40% - Accent4 3 6 5 3" xfId="18550"/>
    <cellStyle name="40% - Accent4 3 6 6" xfId="18551"/>
    <cellStyle name="40% - Accent4 3 6 7" xfId="18552"/>
    <cellStyle name="40% - Accent4 3 6 8" xfId="18553"/>
    <cellStyle name="40% - Accent4 3 6 9" xfId="18554"/>
    <cellStyle name="40% - Accent4 3 7" xfId="18555"/>
    <cellStyle name="40% - Accent4 3 7 2" xfId="18556"/>
    <cellStyle name="40% - Accent4 3 7 2 2" xfId="18557"/>
    <cellStyle name="40% - Accent4 3 7 2 2 2" xfId="18558"/>
    <cellStyle name="40% - Accent4 3 7 2 2 3" xfId="18559"/>
    <cellStyle name="40% - Accent4 3 7 2 3" xfId="18560"/>
    <cellStyle name="40% - Accent4 3 7 2 4" xfId="18561"/>
    <cellStyle name="40% - Accent4 3 7 2 5" xfId="18562"/>
    <cellStyle name="40% - Accent4 3 7 2 6" xfId="18563"/>
    <cellStyle name="40% - Accent4 3 7 3" xfId="18564"/>
    <cellStyle name="40% - Accent4 3 7 3 2" xfId="18565"/>
    <cellStyle name="40% - Accent4 3 7 3 3" xfId="18566"/>
    <cellStyle name="40% - Accent4 3 7 4" xfId="18567"/>
    <cellStyle name="40% - Accent4 3 7 5" xfId="18568"/>
    <cellStyle name="40% - Accent4 3 7 6" xfId="18569"/>
    <cellStyle name="40% - Accent4 3 7 7" xfId="18570"/>
    <cellStyle name="40% - Accent4 3 8" xfId="18571"/>
    <cellStyle name="40% - Accent4 3 8 2" xfId="18572"/>
    <cellStyle name="40% - Accent4 3 8 2 2" xfId="18573"/>
    <cellStyle name="40% - Accent4 3 8 2 3" xfId="18574"/>
    <cellStyle name="40% - Accent4 3 8 3" xfId="18575"/>
    <cellStyle name="40% - Accent4 3 8 4" xfId="18576"/>
    <cellStyle name="40% - Accent4 3 8 5" xfId="18577"/>
    <cellStyle name="40% - Accent4 3 8 6" xfId="18578"/>
    <cellStyle name="40% - Accent4 3 9" xfId="18579"/>
    <cellStyle name="40% - Accent4 3 9 2" xfId="18580"/>
    <cellStyle name="40% - Accent4 3 9 2 2" xfId="18581"/>
    <cellStyle name="40% - Accent4 3 9 2 3" xfId="18582"/>
    <cellStyle name="40% - Accent4 3 9 3" xfId="18583"/>
    <cellStyle name="40% - Accent4 3 9 4" xfId="18584"/>
    <cellStyle name="40% - Accent4 3 9 5" xfId="18585"/>
    <cellStyle name="40% - Accent4 3 9 6" xfId="18586"/>
    <cellStyle name="40% - Accent4 4" xfId="18587"/>
    <cellStyle name="40% - Accent4 4 10" xfId="18588"/>
    <cellStyle name="40% - Accent4 4 10 2" xfId="18589"/>
    <cellStyle name="40% - Accent4 4 10 2 2" xfId="18590"/>
    <cellStyle name="40% - Accent4 4 10 2 3" xfId="18591"/>
    <cellStyle name="40% - Accent4 4 10 3" xfId="18592"/>
    <cellStyle name="40% - Accent4 4 10 4" xfId="18593"/>
    <cellStyle name="40% - Accent4 4 10 5" xfId="18594"/>
    <cellStyle name="40% - Accent4 4 10 6" xfId="18595"/>
    <cellStyle name="40% - Accent4 4 11" xfId="18596"/>
    <cellStyle name="40% - Accent4 4 11 2" xfId="18597"/>
    <cellStyle name="40% - Accent4 4 11 3" xfId="18598"/>
    <cellStyle name="40% - Accent4 4 12" xfId="18599"/>
    <cellStyle name="40% - Accent4 4 13" xfId="18600"/>
    <cellStyle name="40% - Accent4 4 14" xfId="18601"/>
    <cellStyle name="40% - Accent4 4 15" xfId="18602"/>
    <cellStyle name="40% - Accent4 4 2" xfId="18603"/>
    <cellStyle name="40% - Accent4 4 2 10" xfId="18604"/>
    <cellStyle name="40% - Accent4 4 2 10 2" xfId="18605"/>
    <cellStyle name="40% - Accent4 4 2 10 3" xfId="18606"/>
    <cellStyle name="40% - Accent4 4 2 11" xfId="18607"/>
    <cellStyle name="40% - Accent4 4 2 12" xfId="18608"/>
    <cellStyle name="40% - Accent4 4 2 13" xfId="18609"/>
    <cellStyle name="40% - Accent4 4 2 14" xfId="18610"/>
    <cellStyle name="40% - Accent4 4 2 2" xfId="18611"/>
    <cellStyle name="40% - Accent4 4 2 2 10" xfId="18612"/>
    <cellStyle name="40% - Accent4 4 2 2 11" xfId="18613"/>
    <cellStyle name="40% - Accent4 4 2 2 12" xfId="18614"/>
    <cellStyle name="40% - Accent4 4 2 2 13" xfId="18615"/>
    <cellStyle name="40% - Accent4 4 2 2 2" xfId="18616"/>
    <cellStyle name="40% - Accent4 4 2 2 2 10" xfId="18617"/>
    <cellStyle name="40% - Accent4 4 2 2 2 2" xfId="18618"/>
    <cellStyle name="40% - Accent4 4 2 2 2 2 2" xfId="18619"/>
    <cellStyle name="40% - Accent4 4 2 2 2 2 2 2" xfId="18620"/>
    <cellStyle name="40% - Accent4 4 2 2 2 2 2 2 2" xfId="18621"/>
    <cellStyle name="40% - Accent4 4 2 2 2 2 2 2 3" xfId="18622"/>
    <cellStyle name="40% - Accent4 4 2 2 2 2 2 3" xfId="18623"/>
    <cellStyle name="40% - Accent4 4 2 2 2 2 2 4" xfId="18624"/>
    <cellStyle name="40% - Accent4 4 2 2 2 2 2 5" xfId="18625"/>
    <cellStyle name="40% - Accent4 4 2 2 2 2 2 6" xfId="18626"/>
    <cellStyle name="40% - Accent4 4 2 2 2 2 3" xfId="18627"/>
    <cellStyle name="40% - Accent4 4 2 2 2 2 3 2" xfId="18628"/>
    <cellStyle name="40% - Accent4 4 2 2 2 2 3 2 2" xfId="18629"/>
    <cellStyle name="40% - Accent4 4 2 2 2 2 3 2 3" xfId="18630"/>
    <cellStyle name="40% - Accent4 4 2 2 2 2 3 3" xfId="18631"/>
    <cellStyle name="40% - Accent4 4 2 2 2 2 3 4" xfId="18632"/>
    <cellStyle name="40% - Accent4 4 2 2 2 2 3 5" xfId="18633"/>
    <cellStyle name="40% - Accent4 4 2 2 2 2 3 6" xfId="18634"/>
    <cellStyle name="40% - Accent4 4 2 2 2 2 4" xfId="18635"/>
    <cellStyle name="40% - Accent4 4 2 2 2 2 4 2" xfId="18636"/>
    <cellStyle name="40% - Accent4 4 2 2 2 2 4 3" xfId="18637"/>
    <cellStyle name="40% - Accent4 4 2 2 2 2 5" xfId="18638"/>
    <cellStyle name="40% - Accent4 4 2 2 2 2 6" xfId="18639"/>
    <cellStyle name="40% - Accent4 4 2 2 2 2 7" xfId="18640"/>
    <cellStyle name="40% - Accent4 4 2 2 2 2 8" xfId="18641"/>
    <cellStyle name="40% - Accent4 4 2 2 2 3" xfId="18642"/>
    <cellStyle name="40% - Accent4 4 2 2 2 3 2" xfId="18643"/>
    <cellStyle name="40% - Accent4 4 2 2 2 3 2 2" xfId="18644"/>
    <cellStyle name="40% - Accent4 4 2 2 2 3 2 2 2" xfId="18645"/>
    <cellStyle name="40% - Accent4 4 2 2 2 3 2 2 3" xfId="18646"/>
    <cellStyle name="40% - Accent4 4 2 2 2 3 2 3" xfId="18647"/>
    <cellStyle name="40% - Accent4 4 2 2 2 3 2 4" xfId="18648"/>
    <cellStyle name="40% - Accent4 4 2 2 2 3 2 5" xfId="18649"/>
    <cellStyle name="40% - Accent4 4 2 2 2 3 2 6" xfId="18650"/>
    <cellStyle name="40% - Accent4 4 2 2 2 3 3" xfId="18651"/>
    <cellStyle name="40% - Accent4 4 2 2 2 3 3 2" xfId="18652"/>
    <cellStyle name="40% - Accent4 4 2 2 2 3 3 3" xfId="18653"/>
    <cellStyle name="40% - Accent4 4 2 2 2 3 4" xfId="18654"/>
    <cellStyle name="40% - Accent4 4 2 2 2 3 5" xfId="18655"/>
    <cellStyle name="40% - Accent4 4 2 2 2 3 6" xfId="18656"/>
    <cellStyle name="40% - Accent4 4 2 2 2 3 7" xfId="18657"/>
    <cellStyle name="40% - Accent4 4 2 2 2 4" xfId="18658"/>
    <cellStyle name="40% - Accent4 4 2 2 2 4 2" xfId="18659"/>
    <cellStyle name="40% - Accent4 4 2 2 2 4 2 2" xfId="18660"/>
    <cellStyle name="40% - Accent4 4 2 2 2 4 2 3" xfId="18661"/>
    <cellStyle name="40% - Accent4 4 2 2 2 4 3" xfId="18662"/>
    <cellStyle name="40% - Accent4 4 2 2 2 4 4" xfId="18663"/>
    <cellStyle name="40% - Accent4 4 2 2 2 4 5" xfId="18664"/>
    <cellStyle name="40% - Accent4 4 2 2 2 4 6" xfId="18665"/>
    <cellStyle name="40% - Accent4 4 2 2 2 5" xfId="18666"/>
    <cellStyle name="40% - Accent4 4 2 2 2 5 2" xfId="18667"/>
    <cellStyle name="40% - Accent4 4 2 2 2 5 2 2" xfId="18668"/>
    <cellStyle name="40% - Accent4 4 2 2 2 5 2 3" xfId="18669"/>
    <cellStyle name="40% - Accent4 4 2 2 2 5 3" xfId="18670"/>
    <cellStyle name="40% - Accent4 4 2 2 2 5 4" xfId="18671"/>
    <cellStyle name="40% - Accent4 4 2 2 2 5 5" xfId="18672"/>
    <cellStyle name="40% - Accent4 4 2 2 2 5 6" xfId="18673"/>
    <cellStyle name="40% - Accent4 4 2 2 2 6" xfId="18674"/>
    <cellStyle name="40% - Accent4 4 2 2 2 6 2" xfId="18675"/>
    <cellStyle name="40% - Accent4 4 2 2 2 6 3" xfId="18676"/>
    <cellStyle name="40% - Accent4 4 2 2 2 7" xfId="18677"/>
    <cellStyle name="40% - Accent4 4 2 2 2 8" xfId="18678"/>
    <cellStyle name="40% - Accent4 4 2 2 2 9" xfId="18679"/>
    <cellStyle name="40% - Accent4 4 2 2 3" xfId="18680"/>
    <cellStyle name="40% - Accent4 4 2 2 3 2" xfId="18681"/>
    <cellStyle name="40% - Accent4 4 2 2 3 2 2" xfId="18682"/>
    <cellStyle name="40% - Accent4 4 2 2 3 2 2 2" xfId="18683"/>
    <cellStyle name="40% - Accent4 4 2 2 3 2 2 2 2" xfId="18684"/>
    <cellStyle name="40% - Accent4 4 2 2 3 2 2 2 3" xfId="18685"/>
    <cellStyle name="40% - Accent4 4 2 2 3 2 2 3" xfId="18686"/>
    <cellStyle name="40% - Accent4 4 2 2 3 2 2 4" xfId="18687"/>
    <cellStyle name="40% - Accent4 4 2 2 3 2 2 5" xfId="18688"/>
    <cellStyle name="40% - Accent4 4 2 2 3 2 2 6" xfId="18689"/>
    <cellStyle name="40% - Accent4 4 2 2 3 2 3" xfId="18690"/>
    <cellStyle name="40% - Accent4 4 2 2 3 2 3 2" xfId="18691"/>
    <cellStyle name="40% - Accent4 4 2 2 3 2 3 3" xfId="18692"/>
    <cellStyle name="40% - Accent4 4 2 2 3 2 4" xfId="18693"/>
    <cellStyle name="40% - Accent4 4 2 2 3 2 5" xfId="18694"/>
    <cellStyle name="40% - Accent4 4 2 2 3 2 6" xfId="18695"/>
    <cellStyle name="40% - Accent4 4 2 2 3 2 7" xfId="18696"/>
    <cellStyle name="40% - Accent4 4 2 2 3 3" xfId="18697"/>
    <cellStyle name="40% - Accent4 4 2 2 3 3 2" xfId="18698"/>
    <cellStyle name="40% - Accent4 4 2 2 3 3 2 2" xfId="18699"/>
    <cellStyle name="40% - Accent4 4 2 2 3 3 2 3" xfId="18700"/>
    <cellStyle name="40% - Accent4 4 2 2 3 3 3" xfId="18701"/>
    <cellStyle name="40% - Accent4 4 2 2 3 3 4" xfId="18702"/>
    <cellStyle name="40% - Accent4 4 2 2 3 3 5" xfId="18703"/>
    <cellStyle name="40% - Accent4 4 2 2 3 3 6" xfId="18704"/>
    <cellStyle name="40% - Accent4 4 2 2 3 4" xfId="18705"/>
    <cellStyle name="40% - Accent4 4 2 2 3 4 2" xfId="18706"/>
    <cellStyle name="40% - Accent4 4 2 2 3 4 2 2" xfId="18707"/>
    <cellStyle name="40% - Accent4 4 2 2 3 4 2 3" xfId="18708"/>
    <cellStyle name="40% - Accent4 4 2 2 3 4 3" xfId="18709"/>
    <cellStyle name="40% - Accent4 4 2 2 3 4 4" xfId="18710"/>
    <cellStyle name="40% - Accent4 4 2 2 3 4 5" xfId="18711"/>
    <cellStyle name="40% - Accent4 4 2 2 3 4 6" xfId="18712"/>
    <cellStyle name="40% - Accent4 4 2 2 3 5" xfId="18713"/>
    <cellStyle name="40% - Accent4 4 2 2 3 5 2" xfId="18714"/>
    <cellStyle name="40% - Accent4 4 2 2 3 5 3" xfId="18715"/>
    <cellStyle name="40% - Accent4 4 2 2 3 6" xfId="18716"/>
    <cellStyle name="40% - Accent4 4 2 2 3 7" xfId="18717"/>
    <cellStyle name="40% - Accent4 4 2 2 3 8" xfId="18718"/>
    <cellStyle name="40% - Accent4 4 2 2 3 9" xfId="18719"/>
    <cellStyle name="40% - Accent4 4 2 2 4" xfId="18720"/>
    <cellStyle name="40% - Accent4 4 2 2 4 2" xfId="18721"/>
    <cellStyle name="40% - Accent4 4 2 2 4 2 2" xfId="18722"/>
    <cellStyle name="40% - Accent4 4 2 2 4 2 2 2" xfId="18723"/>
    <cellStyle name="40% - Accent4 4 2 2 4 2 2 3" xfId="18724"/>
    <cellStyle name="40% - Accent4 4 2 2 4 2 3" xfId="18725"/>
    <cellStyle name="40% - Accent4 4 2 2 4 2 4" xfId="18726"/>
    <cellStyle name="40% - Accent4 4 2 2 4 2 5" xfId="18727"/>
    <cellStyle name="40% - Accent4 4 2 2 4 2 6" xfId="18728"/>
    <cellStyle name="40% - Accent4 4 2 2 4 3" xfId="18729"/>
    <cellStyle name="40% - Accent4 4 2 2 4 3 2" xfId="18730"/>
    <cellStyle name="40% - Accent4 4 2 2 4 3 3" xfId="18731"/>
    <cellStyle name="40% - Accent4 4 2 2 4 4" xfId="18732"/>
    <cellStyle name="40% - Accent4 4 2 2 4 5" xfId="18733"/>
    <cellStyle name="40% - Accent4 4 2 2 4 6" xfId="18734"/>
    <cellStyle name="40% - Accent4 4 2 2 4 7" xfId="18735"/>
    <cellStyle name="40% - Accent4 4 2 2 5" xfId="18736"/>
    <cellStyle name="40% - Accent4 4 2 2 5 2" xfId="18737"/>
    <cellStyle name="40% - Accent4 4 2 2 5 2 2" xfId="18738"/>
    <cellStyle name="40% - Accent4 4 2 2 5 2 3" xfId="18739"/>
    <cellStyle name="40% - Accent4 4 2 2 5 3" xfId="18740"/>
    <cellStyle name="40% - Accent4 4 2 2 5 4" xfId="18741"/>
    <cellStyle name="40% - Accent4 4 2 2 5 5" xfId="18742"/>
    <cellStyle name="40% - Accent4 4 2 2 5 6" xfId="18743"/>
    <cellStyle name="40% - Accent4 4 2 2 6" xfId="18744"/>
    <cellStyle name="40% - Accent4 4 2 2 6 2" xfId="18745"/>
    <cellStyle name="40% - Accent4 4 2 2 6 2 2" xfId="18746"/>
    <cellStyle name="40% - Accent4 4 2 2 6 2 3" xfId="18747"/>
    <cellStyle name="40% - Accent4 4 2 2 6 3" xfId="18748"/>
    <cellStyle name="40% - Accent4 4 2 2 6 4" xfId="18749"/>
    <cellStyle name="40% - Accent4 4 2 2 6 5" xfId="18750"/>
    <cellStyle name="40% - Accent4 4 2 2 6 6" xfId="18751"/>
    <cellStyle name="40% - Accent4 4 2 2 7" xfId="18752"/>
    <cellStyle name="40% - Accent4 4 2 2 7 2" xfId="18753"/>
    <cellStyle name="40% - Accent4 4 2 2 7 2 2" xfId="18754"/>
    <cellStyle name="40% - Accent4 4 2 2 7 2 3" xfId="18755"/>
    <cellStyle name="40% - Accent4 4 2 2 7 3" xfId="18756"/>
    <cellStyle name="40% - Accent4 4 2 2 7 4" xfId="18757"/>
    <cellStyle name="40% - Accent4 4 2 2 7 5" xfId="18758"/>
    <cellStyle name="40% - Accent4 4 2 2 7 6" xfId="18759"/>
    <cellStyle name="40% - Accent4 4 2 2 8" xfId="18760"/>
    <cellStyle name="40% - Accent4 4 2 2 8 2" xfId="18761"/>
    <cellStyle name="40% - Accent4 4 2 2 8 2 2" xfId="18762"/>
    <cellStyle name="40% - Accent4 4 2 2 8 2 3" xfId="18763"/>
    <cellStyle name="40% - Accent4 4 2 2 8 3" xfId="18764"/>
    <cellStyle name="40% - Accent4 4 2 2 8 4" xfId="18765"/>
    <cellStyle name="40% - Accent4 4 2 2 8 5" xfId="18766"/>
    <cellStyle name="40% - Accent4 4 2 2 8 6" xfId="18767"/>
    <cellStyle name="40% - Accent4 4 2 2 9" xfId="18768"/>
    <cellStyle name="40% - Accent4 4 2 2 9 2" xfId="18769"/>
    <cellStyle name="40% - Accent4 4 2 2 9 3" xfId="18770"/>
    <cellStyle name="40% - Accent4 4 2 3" xfId="18771"/>
    <cellStyle name="40% - Accent4 4 2 3 10" xfId="18772"/>
    <cellStyle name="40% - Accent4 4 2 3 2" xfId="18773"/>
    <cellStyle name="40% - Accent4 4 2 3 2 2" xfId="18774"/>
    <cellStyle name="40% - Accent4 4 2 3 2 2 2" xfId="18775"/>
    <cellStyle name="40% - Accent4 4 2 3 2 2 2 2" xfId="18776"/>
    <cellStyle name="40% - Accent4 4 2 3 2 2 2 3" xfId="18777"/>
    <cellStyle name="40% - Accent4 4 2 3 2 2 3" xfId="18778"/>
    <cellStyle name="40% - Accent4 4 2 3 2 2 4" xfId="18779"/>
    <cellStyle name="40% - Accent4 4 2 3 2 2 5" xfId="18780"/>
    <cellStyle name="40% - Accent4 4 2 3 2 2 6" xfId="18781"/>
    <cellStyle name="40% - Accent4 4 2 3 2 3" xfId="18782"/>
    <cellStyle name="40% - Accent4 4 2 3 2 3 2" xfId="18783"/>
    <cellStyle name="40% - Accent4 4 2 3 2 3 2 2" xfId="18784"/>
    <cellStyle name="40% - Accent4 4 2 3 2 3 2 3" xfId="18785"/>
    <cellStyle name="40% - Accent4 4 2 3 2 3 3" xfId="18786"/>
    <cellStyle name="40% - Accent4 4 2 3 2 3 4" xfId="18787"/>
    <cellStyle name="40% - Accent4 4 2 3 2 3 5" xfId="18788"/>
    <cellStyle name="40% - Accent4 4 2 3 2 3 6" xfId="18789"/>
    <cellStyle name="40% - Accent4 4 2 3 2 4" xfId="18790"/>
    <cellStyle name="40% - Accent4 4 2 3 2 4 2" xfId="18791"/>
    <cellStyle name="40% - Accent4 4 2 3 2 4 3" xfId="18792"/>
    <cellStyle name="40% - Accent4 4 2 3 2 5" xfId="18793"/>
    <cellStyle name="40% - Accent4 4 2 3 2 6" xfId="18794"/>
    <cellStyle name="40% - Accent4 4 2 3 2 7" xfId="18795"/>
    <cellStyle name="40% - Accent4 4 2 3 2 8" xfId="18796"/>
    <cellStyle name="40% - Accent4 4 2 3 3" xfId="18797"/>
    <cellStyle name="40% - Accent4 4 2 3 3 2" xfId="18798"/>
    <cellStyle name="40% - Accent4 4 2 3 3 2 2" xfId="18799"/>
    <cellStyle name="40% - Accent4 4 2 3 3 2 2 2" xfId="18800"/>
    <cellStyle name="40% - Accent4 4 2 3 3 2 2 3" xfId="18801"/>
    <cellStyle name="40% - Accent4 4 2 3 3 2 3" xfId="18802"/>
    <cellStyle name="40% - Accent4 4 2 3 3 2 4" xfId="18803"/>
    <cellStyle name="40% - Accent4 4 2 3 3 2 5" xfId="18804"/>
    <cellStyle name="40% - Accent4 4 2 3 3 2 6" xfId="18805"/>
    <cellStyle name="40% - Accent4 4 2 3 3 3" xfId="18806"/>
    <cellStyle name="40% - Accent4 4 2 3 3 3 2" xfId="18807"/>
    <cellStyle name="40% - Accent4 4 2 3 3 3 3" xfId="18808"/>
    <cellStyle name="40% - Accent4 4 2 3 3 4" xfId="18809"/>
    <cellStyle name="40% - Accent4 4 2 3 3 5" xfId="18810"/>
    <cellStyle name="40% - Accent4 4 2 3 3 6" xfId="18811"/>
    <cellStyle name="40% - Accent4 4 2 3 3 7" xfId="18812"/>
    <cellStyle name="40% - Accent4 4 2 3 4" xfId="18813"/>
    <cellStyle name="40% - Accent4 4 2 3 4 2" xfId="18814"/>
    <cellStyle name="40% - Accent4 4 2 3 4 2 2" xfId="18815"/>
    <cellStyle name="40% - Accent4 4 2 3 4 2 3" xfId="18816"/>
    <cellStyle name="40% - Accent4 4 2 3 4 3" xfId="18817"/>
    <cellStyle name="40% - Accent4 4 2 3 4 4" xfId="18818"/>
    <cellStyle name="40% - Accent4 4 2 3 4 5" xfId="18819"/>
    <cellStyle name="40% - Accent4 4 2 3 4 6" xfId="18820"/>
    <cellStyle name="40% - Accent4 4 2 3 5" xfId="18821"/>
    <cellStyle name="40% - Accent4 4 2 3 5 2" xfId="18822"/>
    <cellStyle name="40% - Accent4 4 2 3 5 2 2" xfId="18823"/>
    <cellStyle name="40% - Accent4 4 2 3 5 2 3" xfId="18824"/>
    <cellStyle name="40% - Accent4 4 2 3 5 3" xfId="18825"/>
    <cellStyle name="40% - Accent4 4 2 3 5 4" xfId="18826"/>
    <cellStyle name="40% - Accent4 4 2 3 5 5" xfId="18827"/>
    <cellStyle name="40% - Accent4 4 2 3 5 6" xfId="18828"/>
    <cellStyle name="40% - Accent4 4 2 3 6" xfId="18829"/>
    <cellStyle name="40% - Accent4 4 2 3 6 2" xfId="18830"/>
    <cellStyle name="40% - Accent4 4 2 3 6 3" xfId="18831"/>
    <cellStyle name="40% - Accent4 4 2 3 7" xfId="18832"/>
    <cellStyle name="40% - Accent4 4 2 3 8" xfId="18833"/>
    <cellStyle name="40% - Accent4 4 2 3 9" xfId="18834"/>
    <cellStyle name="40% - Accent4 4 2 4" xfId="18835"/>
    <cellStyle name="40% - Accent4 4 2 4 2" xfId="18836"/>
    <cellStyle name="40% - Accent4 4 2 4 2 2" xfId="18837"/>
    <cellStyle name="40% - Accent4 4 2 4 2 2 2" xfId="18838"/>
    <cellStyle name="40% - Accent4 4 2 4 2 2 2 2" xfId="18839"/>
    <cellStyle name="40% - Accent4 4 2 4 2 2 2 3" xfId="18840"/>
    <cellStyle name="40% - Accent4 4 2 4 2 2 3" xfId="18841"/>
    <cellStyle name="40% - Accent4 4 2 4 2 2 4" xfId="18842"/>
    <cellStyle name="40% - Accent4 4 2 4 2 2 5" xfId="18843"/>
    <cellStyle name="40% - Accent4 4 2 4 2 2 6" xfId="18844"/>
    <cellStyle name="40% - Accent4 4 2 4 2 3" xfId="18845"/>
    <cellStyle name="40% - Accent4 4 2 4 2 3 2" xfId="18846"/>
    <cellStyle name="40% - Accent4 4 2 4 2 3 3" xfId="18847"/>
    <cellStyle name="40% - Accent4 4 2 4 2 4" xfId="18848"/>
    <cellStyle name="40% - Accent4 4 2 4 2 5" xfId="18849"/>
    <cellStyle name="40% - Accent4 4 2 4 2 6" xfId="18850"/>
    <cellStyle name="40% - Accent4 4 2 4 2 7" xfId="18851"/>
    <cellStyle name="40% - Accent4 4 2 4 3" xfId="18852"/>
    <cellStyle name="40% - Accent4 4 2 4 3 2" xfId="18853"/>
    <cellStyle name="40% - Accent4 4 2 4 3 2 2" xfId="18854"/>
    <cellStyle name="40% - Accent4 4 2 4 3 2 3" xfId="18855"/>
    <cellStyle name="40% - Accent4 4 2 4 3 3" xfId="18856"/>
    <cellStyle name="40% - Accent4 4 2 4 3 4" xfId="18857"/>
    <cellStyle name="40% - Accent4 4 2 4 3 5" xfId="18858"/>
    <cellStyle name="40% - Accent4 4 2 4 3 6" xfId="18859"/>
    <cellStyle name="40% - Accent4 4 2 4 4" xfId="18860"/>
    <cellStyle name="40% - Accent4 4 2 4 4 2" xfId="18861"/>
    <cellStyle name="40% - Accent4 4 2 4 4 2 2" xfId="18862"/>
    <cellStyle name="40% - Accent4 4 2 4 4 2 3" xfId="18863"/>
    <cellStyle name="40% - Accent4 4 2 4 4 3" xfId="18864"/>
    <cellStyle name="40% - Accent4 4 2 4 4 4" xfId="18865"/>
    <cellStyle name="40% - Accent4 4 2 4 4 5" xfId="18866"/>
    <cellStyle name="40% - Accent4 4 2 4 4 6" xfId="18867"/>
    <cellStyle name="40% - Accent4 4 2 4 5" xfId="18868"/>
    <cellStyle name="40% - Accent4 4 2 4 5 2" xfId="18869"/>
    <cellStyle name="40% - Accent4 4 2 4 5 3" xfId="18870"/>
    <cellStyle name="40% - Accent4 4 2 4 6" xfId="18871"/>
    <cellStyle name="40% - Accent4 4 2 4 7" xfId="18872"/>
    <cellStyle name="40% - Accent4 4 2 4 8" xfId="18873"/>
    <cellStyle name="40% - Accent4 4 2 4 9" xfId="18874"/>
    <cellStyle name="40% - Accent4 4 2 5" xfId="18875"/>
    <cellStyle name="40% - Accent4 4 2 5 2" xfId="18876"/>
    <cellStyle name="40% - Accent4 4 2 5 2 2" xfId="18877"/>
    <cellStyle name="40% - Accent4 4 2 5 2 2 2" xfId="18878"/>
    <cellStyle name="40% - Accent4 4 2 5 2 2 3" xfId="18879"/>
    <cellStyle name="40% - Accent4 4 2 5 2 3" xfId="18880"/>
    <cellStyle name="40% - Accent4 4 2 5 2 4" xfId="18881"/>
    <cellStyle name="40% - Accent4 4 2 5 2 5" xfId="18882"/>
    <cellStyle name="40% - Accent4 4 2 5 2 6" xfId="18883"/>
    <cellStyle name="40% - Accent4 4 2 5 3" xfId="18884"/>
    <cellStyle name="40% - Accent4 4 2 5 3 2" xfId="18885"/>
    <cellStyle name="40% - Accent4 4 2 5 3 3" xfId="18886"/>
    <cellStyle name="40% - Accent4 4 2 5 4" xfId="18887"/>
    <cellStyle name="40% - Accent4 4 2 5 5" xfId="18888"/>
    <cellStyle name="40% - Accent4 4 2 5 6" xfId="18889"/>
    <cellStyle name="40% - Accent4 4 2 5 7" xfId="18890"/>
    <cellStyle name="40% - Accent4 4 2 6" xfId="18891"/>
    <cellStyle name="40% - Accent4 4 2 6 2" xfId="18892"/>
    <cellStyle name="40% - Accent4 4 2 6 2 2" xfId="18893"/>
    <cellStyle name="40% - Accent4 4 2 6 2 3" xfId="18894"/>
    <cellStyle name="40% - Accent4 4 2 6 3" xfId="18895"/>
    <cellStyle name="40% - Accent4 4 2 6 4" xfId="18896"/>
    <cellStyle name="40% - Accent4 4 2 6 5" xfId="18897"/>
    <cellStyle name="40% - Accent4 4 2 6 6" xfId="18898"/>
    <cellStyle name="40% - Accent4 4 2 7" xfId="18899"/>
    <cellStyle name="40% - Accent4 4 2 7 2" xfId="18900"/>
    <cellStyle name="40% - Accent4 4 2 7 2 2" xfId="18901"/>
    <cellStyle name="40% - Accent4 4 2 7 2 3" xfId="18902"/>
    <cellStyle name="40% - Accent4 4 2 7 3" xfId="18903"/>
    <cellStyle name="40% - Accent4 4 2 7 4" xfId="18904"/>
    <cellStyle name="40% - Accent4 4 2 7 5" xfId="18905"/>
    <cellStyle name="40% - Accent4 4 2 7 6" xfId="18906"/>
    <cellStyle name="40% - Accent4 4 2 8" xfId="18907"/>
    <cellStyle name="40% - Accent4 4 2 8 2" xfId="18908"/>
    <cellStyle name="40% - Accent4 4 2 8 2 2" xfId="18909"/>
    <cellStyle name="40% - Accent4 4 2 8 2 3" xfId="18910"/>
    <cellStyle name="40% - Accent4 4 2 8 3" xfId="18911"/>
    <cellStyle name="40% - Accent4 4 2 8 4" xfId="18912"/>
    <cellStyle name="40% - Accent4 4 2 8 5" xfId="18913"/>
    <cellStyle name="40% - Accent4 4 2 8 6" xfId="18914"/>
    <cellStyle name="40% - Accent4 4 2 9" xfId="18915"/>
    <cellStyle name="40% - Accent4 4 2 9 2" xfId="18916"/>
    <cellStyle name="40% - Accent4 4 2 9 2 2" xfId="18917"/>
    <cellStyle name="40% - Accent4 4 2 9 2 3" xfId="18918"/>
    <cellStyle name="40% - Accent4 4 2 9 3" xfId="18919"/>
    <cellStyle name="40% - Accent4 4 2 9 4" xfId="18920"/>
    <cellStyle name="40% - Accent4 4 2 9 5" xfId="18921"/>
    <cellStyle name="40% - Accent4 4 2 9 6" xfId="18922"/>
    <cellStyle name="40% - Accent4 4 3" xfId="18923"/>
    <cellStyle name="40% - Accent4 4 3 10" xfId="18924"/>
    <cellStyle name="40% - Accent4 4 3 11" xfId="18925"/>
    <cellStyle name="40% - Accent4 4 3 12" xfId="18926"/>
    <cellStyle name="40% - Accent4 4 3 13" xfId="18927"/>
    <cellStyle name="40% - Accent4 4 3 2" xfId="18928"/>
    <cellStyle name="40% - Accent4 4 3 2 10" xfId="18929"/>
    <cellStyle name="40% - Accent4 4 3 2 2" xfId="18930"/>
    <cellStyle name="40% - Accent4 4 3 2 2 2" xfId="18931"/>
    <cellStyle name="40% - Accent4 4 3 2 2 2 2" xfId="18932"/>
    <cellStyle name="40% - Accent4 4 3 2 2 2 2 2" xfId="18933"/>
    <cellStyle name="40% - Accent4 4 3 2 2 2 2 3" xfId="18934"/>
    <cellStyle name="40% - Accent4 4 3 2 2 2 3" xfId="18935"/>
    <cellStyle name="40% - Accent4 4 3 2 2 2 4" xfId="18936"/>
    <cellStyle name="40% - Accent4 4 3 2 2 2 5" xfId="18937"/>
    <cellStyle name="40% - Accent4 4 3 2 2 2 6" xfId="18938"/>
    <cellStyle name="40% - Accent4 4 3 2 2 3" xfId="18939"/>
    <cellStyle name="40% - Accent4 4 3 2 2 3 2" xfId="18940"/>
    <cellStyle name="40% - Accent4 4 3 2 2 3 2 2" xfId="18941"/>
    <cellStyle name="40% - Accent4 4 3 2 2 3 2 3" xfId="18942"/>
    <cellStyle name="40% - Accent4 4 3 2 2 3 3" xfId="18943"/>
    <cellStyle name="40% - Accent4 4 3 2 2 3 4" xfId="18944"/>
    <cellStyle name="40% - Accent4 4 3 2 2 3 5" xfId="18945"/>
    <cellStyle name="40% - Accent4 4 3 2 2 3 6" xfId="18946"/>
    <cellStyle name="40% - Accent4 4 3 2 2 4" xfId="18947"/>
    <cellStyle name="40% - Accent4 4 3 2 2 4 2" xfId="18948"/>
    <cellStyle name="40% - Accent4 4 3 2 2 4 3" xfId="18949"/>
    <cellStyle name="40% - Accent4 4 3 2 2 5" xfId="18950"/>
    <cellStyle name="40% - Accent4 4 3 2 2 6" xfId="18951"/>
    <cellStyle name="40% - Accent4 4 3 2 2 7" xfId="18952"/>
    <cellStyle name="40% - Accent4 4 3 2 2 8" xfId="18953"/>
    <cellStyle name="40% - Accent4 4 3 2 3" xfId="18954"/>
    <cellStyle name="40% - Accent4 4 3 2 3 2" xfId="18955"/>
    <cellStyle name="40% - Accent4 4 3 2 3 2 2" xfId="18956"/>
    <cellStyle name="40% - Accent4 4 3 2 3 2 2 2" xfId="18957"/>
    <cellStyle name="40% - Accent4 4 3 2 3 2 2 3" xfId="18958"/>
    <cellStyle name="40% - Accent4 4 3 2 3 2 3" xfId="18959"/>
    <cellStyle name="40% - Accent4 4 3 2 3 2 4" xfId="18960"/>
    <cellStyle name="40% - Accent4 4 3 2 3 2 5" xfId="18961"/>
    <cellStyle name="40% - Accent4 4 3 2 3 2 6" xfId="18962"/>
    <cellStyle name="40% - Accent4 4 3 2 3 3" xfId="18963"/>
    <cellStyle name="40% - Accent4 4 3 2 3 3 2" xfId="18964"/>
    <cellStyle name="40% - Accent4 4 3 2 3 3 3" xfId="18965"/>
    <cellStyle name="40% - Accent4 4 3 2 3 4" xfId="18966"/>
    <cellStyle name="40% - Accent4 4 3 2 3 5" xfId="18967"/>
    <cellStyle name="40% - Accent4 4 3 2 3 6" xfId="18968"/>
    <cellStyle name="40% - Accent4 4 3 2 3 7" xfId="18969"/>
    <cellStyle name="40% - Accent4 4 3 2 4" xfId="18970"/>
    <cellStyle name="40% - Accent4 4 3 2 4 2" xfId="18971"/>
    <cellStyle name="40% - Accent4 4 3 2 4 2 2" xfId="18972"/>
    <cellStyle name="40% - Accent4 4 3 2 4 2 3" xfId="18973"/>
    <cellStyle name="40% - Accent4 4 3 2 4 3" xfId="18974"/>
    <cellStyle name="40% - Accent4 4 3 2 4 4" xfId="18975"/>
    <cellStyle name="40% - Accent4 4 3 2 4 5" xfId="18976"/>
    <cellStyle name="40% - Accent4 4 3 2 4 6" xfId="18977"/>
    <cellStyle name="40% - Accent4 4 3 2 5" xfId="18978"/>
    <cellStyle name="40% - Accent4 4 3 2 5 2" xfId="18979"/>
    <cellStyle name="40% - Accent4 4 3 2 5 2 2" xfId="18980"/>
    <cellStyle name="40% - Accent4 4 3 2 5 2 3" xfId="18981"/>
    <cellStyle name="40% - Accent4 4 3 2 5 3" xfId="18982"/>
    <cellStyle name="40% - Accent4 4 3 2 5 4" xfId="18983"/>
    <cellStyle name="40% - Accent4 4 3 2 5 5" xfId="18984"/>
    <cellStyle name="40% - Accent4 4 3 2 5 6" xfId="18985"/>
    <cellStyle name="40% - Accent4 4 3 2 6" xfId="18986"/>
    <cellStyle name="40% - Accent4 4 3 2 6 2" xfId="18987"/>
    <cellStyle name="40% - Accent4 4 3 2 6 3" xfId="18988"/>
    <cellStyle name="40% - Accent4 4 3 2 7" xfId="18989"/>
    <cellStyle name="40% - Accent4 4 3 2 8" xfId="18990"/>
    <cellStyle name="40% - Accent4 4 3 2 9" xfId="18991"/>
    <cellStyle name="40% - Accent4 4 3 3" xfId="18992"/>
    <cellStyle name="40% - Accent4 4 3 3 2" xfId="18993"/>
    <cellStyle name="40% - Accent4 4 3 3 2 2" xfId="18994"/>
    <cellStyle name="40% - Accent4 4 3 3 2 2 2" xfId="18995"/>
    <cellStyle name="40% - Accent4 4 3 3 2 2 2 2" xfId="18996"/>
    <cellStyle name="40% - Accent4 4 3 3 2 2 2 3" xfId="18997"/>
    <cellStyle name="40% - Accent4 4 3 3 2 2 3" xfId="18998"/>
    <cellStyle name="40% - Accent4 4 3 3 2 2 4" xfId="18999"/>
    <cellStyle name="40% - Accent4 4 3 3 2 2 5" xfId="19000"/>
    <cellStyle name="40% - Accent4 4 3 3 2 2 6" xfId="19001"/>
    <cellStyle name="40% - Accent4 4 3 3 2 3" xfId="19002"/>
    <cellStyle name="40% - Accent4 4 3 3 2 3 2" xfId="19003"/>
    <cellStyle name="40% - Accent4 4 3 3 2 3 3" xfId="19004"/>
    <cellStyle name="40% - Accent4 4 3 3 2 4" xfId="19005"/>
    <cellStyle name="40% - Accent4 4 3 3 2 5" xfId="19006"/>
    <cellStyle name="40% - Accent4 4 3 3 2 6" xfId="19007"/>
    <cellStyle name="40% - Accent4 4 3 3 2 7" xfId="19008"/>
    <cellStyle name="40% - Accent4 4 3 3 3" xfId="19009"/>
    <cellStyle name="40% - Accent4 4 3 3 3 2" xfId="19010"/>
    <cellStyle name="40% - Accent4 4 3 3 3 2 2" xfId="19011"/>
    <cellStyle name="40% - Accent4 4 3 3 3 2 3" xfId="19012"/>
    <cellStyle name="40% - Accent4 4 3 3 3 3" xfId="19013"/>
    <cellStyle name="40% - Accent4 4 3 3 3 4" xfId="19014"/>
    <cellStyle name="40% - Accent4 4 3 3 3 5" xfId="19015"/>
    <cellStyle name="40% - Accent4 4 3 3 3 6" xfId="19016"/>
    <cellStyle name="40% - Accent4 4 3 3 4" xfId="19017"/>
    <cellStyle name="40% - Accent4 4 3 3 4 2" xfId="19018"/>
    <cellStyle name="40% - Accent4 4 3 3 4 2 2" xfId="19019"/>
    <cellStyle name="40% - Accent4 4 3 3 4 2 3" xfId="19020"/>
    <cellStyle name="40% - Accent4 4 3 3 4 3" xfId="19021"/>
    <cellStyle name="40% - Accent4 4 3 3 4 4" xfId="19022"/>
    <cellStyle name="40% - Accent4 4 3 3 4 5" xfId="19023"/>
    <cellStyle name="40% - Accent4 4 3 3 4 6" xfId="19024"/>
    <cellStyle name="40% - Accent4 4 3 3 5" xfId="19025"/>
    <cellStyle name="40% - Accent4 4 3 3 5 2" xfId="19026"/>
    <cellStyle name="40% - Accent4 4 3 3 5 3" xfId="19027"/>
    <cellStyle name="40% - Accent4 4 3 3 6" xfId="19028"/>
    <cellStyle name="40% - Accent4 4 3 3 7" xfId="19029"/>
    <cellStyle name="40% - Accent4 4 3 3 8" xfId="19030"/>
    <cellStyle name="40% - Accent4 4 3 3 9" xfId="19031"/>
    <cellStyle name="40% - Accent4 4 3 4" xfId="19032"/>
    <cellStyle name="40% - Accent4 4 3 4 2" xfId="19033"/>
    <cellStyle name="40% - Accent4 4 3 4 2 2" xfId="19034"/>
    <cellStyle name="40% - Accent4 4 3 4 2 2 2" xfId="19035"/>
    <cellStyle name="40% - Accent4 4 3 4 2 2 3" xfId="19036"/>
    <cellStyle name="40% - Accent4 4 3 4 2 3" xfId="19037"/>
    <cellStyle name="40% - Accent4 4 3 4 2 4" xfId="19038"/>
    <cellStyle name="40% - Accent4 4 3 4 2 5" xfId="19039"/>
    <cellStyle name="40% - Accent4 4 3 4 2 6" xfId="19040"/>
    <cellStyle name="40% - Accent4 4 3 4 3" xfId="19041"/>
    <cellStyle name="40% - Accent4 4 3 4 3 2" xfId="19042"/>
    <cellStyle name="40% - Accent4 4 3 4 3 3" xfId="19043"/>
    <cellStyle name="40% - Accent4 4 3 4 4" xfId="19044"/>
    <cellStyle name="40% - Accent4 4 3 4 5" xfId="19045"/>
    <cellStyle name="40% - Accent4 4 3 4 6" xfId="19046"/>
    <cellStyle name="40% - Accent4 4 3 4 7" xfId="19047"/>
    <cellStyle name="40% - Accent4 4 3 5" xfId="19048"/>
    <cellStyle name="40% - Accent4 4 3 5 2" xfId="19049"/>
    <cellStyle name="40% - Accent4 4 3 5 2 2" xfId="19050"/>
    <cellStyle name="40% - Accent4 4 3 5 2 3" xfId="19051"/>
    <cellStyle name="40% - Accent4 4 3 5 3" xfId="19052"/>
    <cellStyle name="40% - Accent4 4 3 5 4" xfId="19053"/>
    <cellStyle name="40% - Accent4 4 3 5 5" xfId="19054"/>
    <cellStyle name="40% - Accent4 4 3 5 6" xfId="19055"/>
    <cellStyle name="40% - Accent4 4 3 6" xfId="19056"/>
    <cellStyle name="40% - Accent4 4 3 6 2" xfId="19057"/>
    <cellStyle name="40% - Accent4 4 3 6 2 2" xfId="19058"/>
    <cellStyle name="40% - Accent4 4 3 6 2 3" xfId="19059"/>
    <cellStyle name="40% - Accent4 4 3 6 3" xfId="19060"/>
    <cellStyle name="40% - Accent4 4 3 6 4" xfId="19061"/>
    <cellStyle name="40% - Accent4 4 3 6 5" xfId="19062"/>
    <cellStyle name="40% - Accent4 4 3 6 6" xfId="19063"/>
    <cellStyle name="40% - Accent4 4 3 7" xfId="19064"/>
    <cellStyle name="40% - Accent4 4 3 7 2" xfId="19065"/>
    <cellStyle name="40% - Accent4 4 3 7 2 2" xfId="19066"/>
    <cellStyle name="40% - Accent4 4 3 7 2 3" xfId="19067"/>
    <cellStyle name="40% - Accent4 4 3 7 3" xfId="19068"/>
    <cellStyle name="40% - Accent4 4 3 7 4" xfId="19069"/>
    <cellStyle name="40% - Accent4 4 3 7 5" xfId="19070"/>
    <cellStyle name="40% - Accent4 4 3 7 6" xfId="19071"/>
    <cellStyle name="40% - Accent4 4 3 8" xfId="19072"/>
    <cellStyle name="40% - Accent4 4 3 8 2" xfId="19073"/>
    <cellStyle name="40% - Accent4 4 3 8 2 2" xfId="19074"/>
    <cellStyle name="40% - Accent4 4 3 8 2 3" xfId="19075"/>
    <cellStyle name="40% - Accent4 4 3 8 3" xfId="19076"/>
    <cellStyle name="40% - Accent4 4 3 8 4" xfId="19077"/>
    <cellStyle name="40% - Accent4 4 3 8 5" xfId="19078"/>
    <cellStyle name="40% - Accent4 4 3 8 6" xfId="19079"/>
    <cellStyle name="40% - Accent4 4 3 9" xfId="19080"/>
    <cellStyle name="40% - Accent4 4 3 9 2" xfId="19081"/>
    <cellStyle name="40% - Accent4 4 3 9 3" xfId="19082"/>
    <cellStyle name="40% - Accent4 4 4" xfId="19083"/>
    <cellStyle name="40% - Accent4 4 4 10" xfId="19084"/>
    <cellStyle name="40% - Accent4 4 4 2" xfId="19085"/>
    <cellStyle name="40% - Accent4 4 4 2 2" xfId="19086"/>
    <cellStyle name="40% - Accent4 4 4 2 2 2" xfId="19087"/>
    <cellStyle name="40% - Accent4 4 4 2 2 2 2" xfId="19088"/>
    <cellStyle name="40% - Accent4 4 4 2 2 2 3" xfId="19089"/>
    <cellStyle name="40% - Accent4 4 4 2 2 3" xfId="19090"/>
    <cellStyle name="40% - Accent4 4 4 2 2 4" xfId="19091"/>
    <cellStyle name="40% - Accent4 4 4 2 2 5" xfId="19092"/>
    <cellStyle name="40% - Accent4 4 4 2 2 6" xfId="19093"/>
    <cellStyle name="40% - Accent4 4 4 2 3" xfId="19094"/>
    <cellStyle name="40% - Accent4 4 4 2 3 2" xfId="19095"/>
    <cellStyle name="40% - Accent4 4 4 2 3 2 2" xfId="19096"/>
    <cellStyle name="40% - Accent4 4 4 2 3 2 3" xfId="19097"/>
    <cellStyle name="40% - Accent4 4 4 2 3 3" xfId="19098"/>
    <cellStyle name="40% - Accent4 4 4 2 3 4" xfId="19099"/>
    <cellStyle name="40% - Accent4 4 4 2 3 5" xfId="19100"/>
    <cellStyle name="40% - Accent4 4 4 2 3 6" xfId="19101"/>
    <cellStyle name="40% - Accent4 4 4 2 4" xfId="19102"/>
    <cellStyle name="40% - Accent4 4 4 2 4 2" xfId="19103"/>
    <cellStyle name="40% - Accent4 4 4 2 4 3" xfId="19104"/>
    <cellStyle name="40% - Accent4 4 4 2 5" xfId="19105"/>
    <cellStyle name="40% - Accent4 4 4 2 6" xfId="19106"/>
    <cellStyle name="40% - Accent4 4 4 2 7" xfId="19107"/>
    <cellStyle name="40% - Accent4 4 4 2 8" xfId="19108"/>
    <cellStyle name="40% - Accent4 4 4 3" xfId="19109"/>
    <cellStyle name="40% - Accent4 4 4 3 2" xfId="19110"/>
    <cellStyle name="40% - Accent4 4 4 3 2 2" xfId="19111"/>
    <cellStyle name="40% - Accent4 4 4 3 2 2 2" xfId="19112"/>
    <cellStyle name="40% - Accent4 4 4 3 2 2 3" xfId="19113"/>
    <cellStyle name="40% - Accent4 4 4 3 2 3" xfId="19114"/>
    <cellStyle name="40% - Accent4 4 4 3 2 4" xfId="19115"/>
    <cellStyle name="40% - Accent4 4 4 3 2 5" xfId="19116"/>
    <cellStyle name="40% - Accent4 4 4 3 2 6" xfId="19117"/>
    <cellStyle name="40% - Accent4 4 4 3 3" xfId="19118"/>
    <cellStyle name="40% - Accent4 4 4 3 3 2" xfId="19119"/>
    <cellStyle name="40% - Accent4 4 4 3 3 3" xfId="19120"/>
    <cellStyle name="40% - Accent4 4 4 3 4" xfId="19121"/>
    <cellStyle name="40% - Accent4 4 4 3 5" xfId="19122"/>
    <cellStyle name="40% - Accent4 4 4 3 6" xfId="19123"/>
    <cellStyle name="40% - Accent4 4 4 3 7" xfId="19124"/>
    <cellStyle name="40% - Accent4 4 4 4" xfId="19125"/>
    <cellStyle name="40% - Accent4 4 4 4 2" xfId="19126"/>
    <cellStyle name="40% - Accent4 4 4 4 2 2" xfId="19127"/>
    <cellStyle name="40% - Accent4 4 4 4 2 3" xfId="19128"/>
    <cellStyle name="40% - Accent4 4 4 4 3" xfId="19129"/>
    <cellStyle name="40% - Accent4 4 4 4 4" xfId="19130"/>
    <cellStyle name="40% - Accent4 4 4 4 5" xfId="19131"/>
    <cellStyle name="40% - Accent4 4 4 4 6" xfId="19132"/>
    <cellStyle name="40% - Accent4 4 4 5" xfId="19133"/>
    <cellStyle name="40% - Accent4 4 4 5 2" xfId="19134"/>
    <cellStyle name="40% - Accent4 4 4 5 2 2" xfId="19135"/>
    <cellStyle name="40% - Accent4 4 4 5 2 3" xfId="19136"/>
    <cellStyle name="40% - Accent4 4 4 5 3" xfId="19137"/>
    <cellStyle name="40% - Accent4 4 4 5 4" xfId="19138"/>
    <cellStyle name="40% - Accent4 4 4 5 5" xfId="19139"/>
    <cellStyle name="40% - Accent4 4 4 5 6" xfId="19140"/>
    <cellStyle name="40% - Accent4 4 4 6" xfId="19141"/>
    <cellStyle name="40% - Accent4 4 4 6 2" xfId="19142"/>
    <cellStyle name="40% - Accent4 4 4 6 3" xfId="19143"/>
    <cellStyle name="40% - Accent4 4 4 7" xfId="19144"/>
    <cellStyle name="40% - Accent4 4 4 8" xfId="19145"/>
    <cellStyle name="40% - Accent4 4 4 9" xfId="19146"/>
    <cellStyle name="40% - Accent4 4 5" xfId="19147"/>
    <cellStyle name="40% - Accent4 4 5 2" xfId="19148"/>
    <cellStyle name="40% - Accent4 4 5 2 2" xfId="19149"/>
    <cellStyle name="40% - Accent4 4 5 2 2 2" xfId="19150"/>
    <cellStyle name="40% - Accent4 4 5 2 2 2 2" xfId="19151"/>
    <cellStyle name="40% - Accent4 4 5 2 2 2 3" xfId="19152"/>
    <cellStyle name="40% - Accent4 4 5 2 2 3" xfId="19153"/>
    <cellStyle name="40% - Accent4 4 5 2 2 4" xfId="19154"/>
    <cellStyle name="40% - Accent4 4 5 2 2 5" xfId="19155"/>
    <cellStyle name="40% - Accent4 4 5 2 2 6" xfId="19156"/>
    <cellStyle name="40% - Accent4 4 5 2 3" xfId="19157"/>
    <cellStyle name="40% - Accent4 4 5 2 3 2" xfId="19158"/>
    <cellStyle name="40% - Accent4 4 5 2 3 3" xfId="19159"/>
    <cellStyle name="40% - Accent4 4 5 2 4" xfId="19160"/>
    <cellStyle name="40% - Accent4 4 5 2 5" xfId="19161"/>
    <cellStyle name="40% - Accent4 4 5 2 6" xfId="19162"/>
    <cellStyle name="40% - Accent4 4 5 2 7" xfId="19163"/>
    <cellStyle name="40% - Accent4 4 5 3" xfId="19164"/>
    <cellStyle name="40% - Accent4 4 5 3 2" xfId="19165"/>
    <cellStyle name="40% - Accent4 4 5 3 2 2" xfId="19166"/>
    <cellStyle name="40% - Accent4 4 5 3 2 3" xfId="19167"/>
    <cellStyle name="40% - Accent4 4 5 3 3" xfId="19168"/>
    <cellStyle name="40% - Accent4 4 5 3 4" xfId="19169"/>
    <cellStyle name="40% - Accent4 4 5 3 5" xfId="19170"/>
    <cellStyle name="40% - Accent4 4 5 3 6" xfId="19171"/>
    <cellStyle name="40% - Accent4 4 5 4" xfId="19172"/>
    <cellStyle name="40% - Accent4 4 5 4 2" xfId="19173"/>
    <cellStyle name="40% - Accent4 4 5 4 2 2" xfId="19174"/>
    <cellStyle name="40% - Accent4 4 5 4 2 3" xfId="19175"/>
    <cellStyle name="40% - Accent4 4 5 4 3" xfId="19176"/>
    <cellStyle name="40% - Accent4 4 5 4 4" xfId="19177"/>
    <cellStyle name="40% - Accent4 4 5 4 5" xfId="19178"/>
    <cellStyle name="40% - Accent4 4 5 4 6" xfId="19179"/>
    <cellStyle name="40% - Accent4 4 5 5" xfId="19180"/>
    <cellStyle name="40% - Accent4 4 5 5 2" xfId="19181"/>
    <cellStyle name="40% - Accent4 4 5 5 3" xfId="19182"/>
    <cellStyle name="40% - Accent4 4 5 6" xfId="19183"/>
    <cellStyle name="40% - Accent4 4 5 7" xfId="19184"/>
    <cellStyle name="40% - Accent4 4 5 8" xfId="19185"/>
    <cellStyle name="40% - Accent4 4 5 9" xfId="19186"/>
    <cellStyle name="40% - Accent4 4 6" xfId="19187"/>
    <cellStyle name="40% - Accent4 4 6 2" xfId="19188"/>
    <cellStyle name="40% - Accent4 4 6 2 2" xfId="19189"/>
    <cellStyle name="40% - Accent4 4 6 2 2 2" xfId="19190"/>
    <cellStyle name="40% - Accent4 4 6 2 2 3" xfId="19191"/>
    <cellStyle name="40% - Accent4 4 6 2 3" xfId="19192"/>
    <cellStyle name="40% - Accent4 4 6 2 4" xfId="19193"/>
    <cellStyle name="40% - Accent4 4 6 2 5" xfId="19194"/>
    <cellStyle name="40% - Accent4 4 6 2 6" xfId="19195"/>
    <cellStyle name="40% - Accent4 4 6 3" xfId="19196"/>
    <cellStyle name="40% - Accent4 4 6 3 2" xfId="19197"/>
    <cellStyle name="40% - Accent4 4 6 3 3" xfId="19198"/>
    <cellStyle name="40% - Accent4 4 6 4" xfId="19199"/>
    <cellStyle name="40% - Accent4 4 6 5" xfId="19200"/>
    <cellStyle name="40% - Accent4 4 6 6" xfId="19201"/>
    <cellStyle name="40% - Accent4 4 6 7" xfId="19202"/>
    <cellStyle name="40% - Accent4 4 7" xfId="19203"/>
    <cellStyle name="40% - Accent4 4 7 2" xfId="19204"/>
    <cellStyle name="40% - Accent4 4 7 2 2" xfId="19205"/>
    <cellStyle name="40% - Accent4 4 7 2 3" xfId="19206"/>
    <cellStyle name="40% - Accent4 4 7 3" xfId="19207"/>
    <cellStyle name="40% - Accent4 4 7 4" xfId="19208"/>
    <cellStyle name="40% - Accent4 4 7 5" xfId="19209"/>
    <cellStyle name="40% - Accent4 4 7 6" xfId="19210"/>
    <cellStyle name="40% - Accent4 4 8" xfId="19211"/>
    <cellStyle name="40% - Accent4 4 8 2" xfId="19212"/>
    <cellStyle name="40% - Accent4 4 8 2 2" xfId="19213"/>
    <cellStyle name="40% - Accent4 4 8 2 3" xfId="19214"/>
    <cellStyle name="40% - Accent4 4 8 3" xfId="19215"/>
    <cellStyle name="40% - Accent4 4 8 4" xfId="19216"/>
    <cellStyle name="40% - Accent4 4 8 5" xfId="19217"/>
    <cellStyle name="40% - Accent4 4 8 6" xfId="19218"/>
    <cellStyle name="40% - Accent4 4 9" xfId="19219"/>
    <cellStyle name="40% - Accent4 4 9 2" xfId="19220"/>
    <cellStyle name="40% - Accent4 4 9 2 2" xfId="19221"/>
    <cellStyle name="40% - Accent4 4 9 2 3" xfId="19222"/>
    <cellStyle name="40% - Accent4 4 9 3" xfId="19223"/>
    <cellStyle name="40% - Accent4 4 9 4" xfId="19224"/>
    <cellStyle name="40% - Accent4 4 9 5" xfId="19225"/>
    <cellStyle name="40% - Accent4 4 9 6" xfId="19226"/>
    <cellStyle name="40% - Accent4 5" xfId="19227"/>
    <cellStyle name="40% - Accent4 5 10" xfId="19228"/>
    <cellStyle name="40% - Accent4 5 11" xfId="19229"/>
    <cellStyle name="40% - Accent4 5 12" xfId="19230"/>
    <cellStyle name="40% - Accent4 5 13" xfId="19231"/>
    <cellStyle name="40% - Accent4 5 2" xfId="19232"/>
    <cellStyle name="40% - Accent4 5 2 10" xfId="19233"/>
    <cellStyle name="40% - Accent4 5 2 2" xfId="19234"/>
    <cellStyle name="40% - Accent4 5 2 2 2" xfId="19235"/>
    <cellStyle name="40% - Accent4 5 2 2 2 2" xfId="19236"/>
    <cellStyle name="40% - Accent4 5 2 2 2 2 2" xfId="19237"/>
    <cellStyle name="40% - Accent4 5 2 2 2 2 3" xfId="19238"/>
    <cellStyle name="40% - Accent4 5 2 2 2 3" xfId="19239"/>
    <cellStyle name="40% - Accent4 5 2 2 2 4" xfId="19240"/>
    <cellStyle name="40% - Accent4 5 2 2 2 5" xfId="19241"/>
    <cellStyle name="40% - Accent4 5 2 2 2 6" xfId="19242"/>
    <cellStyle name="40% - Accent4 5 2 2 3" xfId="19243"/>
    <cellStyle name="40% - Accent4 5 2 2 3 2" xfId="19244"/>
    <cellStyle name="40% - Accent4 5 2 2 3 2 2" xfId="19245"/>
    <cellStyle name="40% - Accent4 5 2 2 3 2 3" xfId="19246"/>
    <cellStyle name="40% - Accent4 5 2 2 3 3" xfId="19247"/>
    <cellStyle name="40% - Accent4 5 2 2 3 4" xfId="19248"/>
    <cellStyle name="40% - Accent4 5 2 2 3 5" xfId="19249"/>
    <cellStyle name="40% - Accent4 5 2 2 3 6" xfId="19250"/>
    <cellStyle name="40% - Accent4 5 2 2 4" xfId="19251"/>
    <cellStyle name="40% - Accent4 5 2 2 4 2" xfId="19252"/>
    <cellStyle name="40% - Accent4 5 2 2 4 3" xfId="19253"/>
    <cellStyle name="40% - Accent4 5 2 2 5" xfId="19254"/>
    <cellStyle name="40% - Accent4 5 2 2 6" xfId="19255"/>
    <cellStyle name="40% - Accent4 5 2 2 7" xfId="19256"/>
    <cellStyle name="40% - Accent4 5 2 2 8" xfId="19257"/>
    <cellStyle name="40% - Accent4 5 2 3" xfId="19258"/>
    <cellStyle name="40% - Accent4 5 2 3 2" xfId="19259"/>
    <cellStyle name="40% - Accent4 5 2 3 2 2" xfId="19260"/>
    <cellStyle name="40% - Accent4 5 2 3 2 2 2" xfId="19261"/>
    <cellStyle name="40% - Accent4 5 2 3 2 2 3" xfId="19262"/>
    <cellStyle name="40% - Accent4 5 2 3 2 3" xfId="19263"/>
    <cellStyle name="40% - Accent4 5 2 3 2 4" xfId="19264"/>
    <cellStyle name="40% - Accent4 5 2 3 2 5" xfId="19265"/>
    <cellStyle name="40% - Accent4 5 2 3 2 6" xfId="19266"/>
    <cellStyle name="40% - Accent4 5 2 3 3" xfId="19267"/>
    <cellStyle name="40% - Accent4 5 2 3 3 2" xfId="19268"/>
    <cellStyle name="40% - Accent4 5 2 3 3 3" xfId="19269"/>
    <cellStyle name="40% - Accent4 5 2 3 4" xfId="19270"/>
    <cellStyle name="40% - Accent4 5 2 3 5" xfId="19271"/>
    <cellStyle name="40% - Accent4 5 2 3 6" xfId="19272"/>
    <cellStyle name="40% - Accent4 5 2 3 7" xfId="19273"/>
    <cellStyle name="40% - Accent4 5 2 4" xfId="19274"/>
    <cellStyle name="40% - Accent4 5 2 4 2" xfId="19275"/>
    <cellStyle name="40% - Accent4 5 2 4 2 2" xfId="19276"/>
    <cellStyle name="40% - Accent4 5 2 4 2 3" xfId="19277"/>
    <cellStyle name="40% - Accent4 5 2 4 3" xfId="19278"/>
    <cellStyle name="40% - Accent4 5 2 4 4" xfId="19279"/>
    <cellStyle name="40% - Accent4 5 2 4 5" xfId="19280"/>
    <cellStyle name="40% - Accent4 5 2 4 6" xfId="19281"/>
    <cellStyle name="40% - Accent4 5 2 5" xfId="19282"/>
    <cellStyle name="40% - Accent4 5 2 5 2" xfId="19283"/>
    <cellStyle name="40% - Accent4 5 2 5 2 2" xfId="19284"/>
    <cellStyle name="40% - Accent4 5 2 5 2 3" xfId="19285"/>
    <cellStyle name="40% - Accent4 5 2 5 3" xfId="19286"/>
    <cellStyle name="40% - Accent4 5 2 5 4" xfId="19287"/>
    <cellStyle name="40% - Accent4 5 2 5 5" xfId="19288"/>
    <cellStyle name="40% - Accent4 5 2 5 6" xfId="19289"/>
    <cellStyle name="40% - Accent4 5 2 6" xfId="19290"/>
    <cellStyle name="40% - Accent4 5 2 6 2" xfId="19291"/>
    <cellStyle name="40% - Accent4 5 2 6 3" xfId="19292"/>
    <cellStyle name="40% - Accent4 5 2 7" xfId="19293"/>
    <cellStyle name="40% - Accent4 5 2 8" xfId="19294"/>
    <cellStyle name="40% - Accent4 5 2 9" xfId="19295"/>
    <cellStyle name="40% - Accent4 5 3" xfId="19296"/>
    <cellStyle name="40% - Accent4 5 3 2" xfId="19297"/>
    <cellStyle name="40% - Accent4 5 3 2 2" xfId="19298"/>
    <cellStyle name="40% - Accent4 5 3 2 2 2" xfId="19299"/>
    <cellStyle name="40% - Accent4 5 3 2 2 2 2" xfId="19300"/>
    <cellStyle name="40% - Accent4 5 3 2 2 2 3" xfId="19301"/>
    <cellStyle name="40% - Accent4 5 3 2 2 3" xfId="19302"/>
    <cellStyle name="40% - Accent4 5 3 2 2 4" xfId="19303"/>
    <cellStyle name="40% - Accent4 5 3 2 2 5" xfId="19304"/>
    <cellStyle name="40% - Accent4 5 3 2 2 6" xfId="19305"/>
    <cellStyle name="40% - Accent4 5 3 2 3" xfId="19306"/>
    <cellStyle name="40% - Accent4 5 3 2 3 2" xfId="19307"/>
    <cellStyle name="40% - Accent4 5 3 2 3 3" xfId="19308"/>
    <cellStyle name="40% - Accent4 5 3 2 4" xfId="19309"/>
    <cellStyle name="40% - Accent4 5 3 2 5" xfId="19310"/>
    <cellStyle name="40% - Accent4 5 3 2 6" xfId="19311"/>
    <cellStyle name="40% - Accent4 5 3 2 7" xfId="19312"/>
    <cellStyle name="40% - Accent4 5 3 3" xfId="19313"/>
    <cellStyle name="40% - Accent4 5 3 3 2" xfId="19314"/>
    <cellStyle name="40% - Accent4 5 3 3 2 2" xfId="19315"/>
    <cellStyle name="40% - Accent4 5 3 3 2 3" xfId="19316"/>
    <cellStyle name="40% - Accent4 5 3 3 3" xfId="19317"/>
    <cellStyle name="40% - Accent4 5 3 3 4" xfId="19318"/>
    <cellStyle name="40% - Accent4 5 3 3 5" xfId="19319"/>
    <cellStyle name="40% - Accent4 5 3 3 6" xfId="19320"/>
    <cellStyle name="40% - Accent4 5 3 4" xfId="19321"/>
    <cellStyle name="40% - Accent4 5 3 4 2" xfId="19322"/>
    <cellStyle name="40% - Accent4 5 3 4 2 2" xfId="19323"/>
    <cellStyle name="40% - Accent4 5 3 4 2 3" xfId="19324"/>
    <cellStyle name="40% - Accent4 5 3 4 3" xfId="19325"/>
    <cellStyle name="40% - Accent4 5 3 4 4" xfId="19326"/>
    <cellStyle name="40% - Accent4 5 3 4 5" xfId="19327"/>
    <cellStyle name="40% - Accent4 5 3 4 6" xfId="19328"/>
    <cellStyle name="40% - Accent4 5 3 5" xfId="19329"/>
    <cellStyle name="40% - Accent4 5 3 5 2" xfId="19330"/>
    <cellStyle name="40% - Accent4 5 3 5 3" xfId="19331"/>
    <cellStyle name="40% - Accent4 5 3 6" xfId="19332"/>
    <cellStyle name="40% - Accent4 5 3 7" xfId="19333"/>
    <cellStyle name="40% - Accent4 5 3 8" xfId="19334"/>
    <cellStyle name="40% - Accent4 5 3 9" xfId="19335"/>
    <cellStyle name="40% - Accent4 5 4" xfId="19336"/>
    <cellStyle name="40% - Accent4 5 4 2" xfId="19337"/>
    <cellStyle name="40% - Accent4 5 4 2 2" xfId="19338"/>
    <cellStyle name="40% - Accent4 5 4 2 2 2" xfId="19339"/>
    <cellStyle name="40% - Accent4 5 4 2 2 3" xfId="19340"/>
    <cellStyle name="40% - Accent4 5 4 2 3" xfId="19341"/>
    <cellStyle name="40% - Accent4 5 4 2 4" xfId="19342"/>
    <cellStyle name="40% - Accent4 5 4 2 5" xfId="19343"/>
    <cellStyle name="40% - Accent4 5 4 2 6" xfId="19344"/>
    <cellStyle name="40% - Accent4 5 4 3" xfId="19345"/>
    <cellStyle name="40% - Accent4 5 4 3 2" xfId="19346"/>
    <cellStyle name="40% - Accent4 5 4 3 3" xfId="19347"/>
    <cellStyle name="40% - Accent4 5 4 4" xfId="19348"/>
    <cellStyle name="40% - Accent4 5 4 5" xfId="19349"/>
    <cellStyle name="40% - Accent4 5 4 6" xfId="19350"/>
    <cellStyle name="40% - Accent4 5 4 7" xfId="19351"/>
    <cellStyle name="40% - Accent4 5 5" xfId="19352"/>
    <cellStyle name="40% - Accent4 5 5 2" xfId="19353"/>
    <cellStyle name="40% - Accent4 5 5 2 2" xfId="19354"/>
    <cellStyle name="40% - Accent4 5 5 2 3" xfId="19355"/>
    <cellStyle name="40% - Accent4 5 5 3" xfId="19356"/>
    <cellStyle name="40% - Accent4 5 5 4" xfId="19357"/>
    <cellStyle name="40% - Accent4 5 5 5" xfId="19358"/>
    <cellStyle name="40% - Accent4 5 5 6" xfId="19359"/>
    <cellStyle name="40% - Accent4 5 6" xfId="19360"/>
    <cellStyle name="40% - Accent4 5 6 2" xfId="19361"/>
    <cellStyle name="40% - Accent4 5 6 2 2" xfId="19362"/>
    <cellStyle name="40% - Accent4 5 6 2 3" xfId="19363"/>
    <cellStyle name="40% - Accent4 5 6 3" xfId="19364"/>
    <cellStyle name="40% - Accent4 5 6 4" xfId="19365"/>
    <cellStyle name="40% - Accent4 5 6 5" xfId="19366"/>
    <cellStyle name="40% - Accent4 5 6 6" xfId="19367"/>
    <cellStyle name="40% - Accent4 5 7" xfId="19368"/>
    <cellStyle name="40% - Accent4 5 7 2" xfId="19369"/>
    <cellStyle name="40% - Accent4 5 7 2 2" xfId="19370"/>
    <cellStyle name="40% - Accent4 5 7 2 3" xfId="19371"/>
    <cellStyle name="40% - Accent4 5 7 3" xfId="19372"/>
    <cellStyle name="40% - Accent4 5 7 4" xfId="19373"/>
    <cellStyle name="40% - Accent4 5 7 5" xfId="19374"/>
    <cellStyle name="40% - Accent4 5 7 6" xfId="19375"/>
    <cellStyle name="40% - Accent4 5 8" xfId="19376"/>
    <cellStyle name="40% - Accent4 5 8 2" xfId="19377"/>
    <cellStyle name="40% - Accent4 5 8 2 2" xfId="19378"/>
    <cellStyle name="40% - Accent4 5 8 2 3" xfId="19379"/>
    <cellStyle name="40% - Accent4 5 8 3" xfId="19380"/>
    <cellStyle name="40% - Accent4 5 8 4" xfId="19381"/>
    <cellStyle name="40% - Accent4 5 8 5" xfId="19382"/>
    <cellStyle name="40% - Accent4 5 8 6" xfId="19383"/>
    <cellStyle name="40% - Accent4 5 9" xfId="19384"/>
    <cellStyle name="40% - Accent4 5 9 2" xfId="19385"/>
    <cellStyle name="40% - Accent4 5 9 3" xfId="19386"/>
    <cellStyle name="40% - Accent4 6" xfId="19387"/>
    <cellStyle name="40% - Accent4 6 10" xfId="19388"/>
    <cellStyle name="40% - Accent4 6 11" xfId="19389"/>
    <cellStyle name="40% - Accent4 6 2" xfId="19390"/>
    <cellStyle name="40% - Accent4 6 2 2" xfId="19391"/>
    <cellStyle name="40% - Accent4 6 2 2 2" xfId="19392"/>
    <cellStyle name="40% - Accent4 6 2 2 2 2" xfId="19393"/>
    <cellStyle name="40% - Accent4 6 2 2 2 3" xfId="19394"/>
    <cellStyle name="40% - Accent4 6 2 2 3" xfId="19395"/>
    <cellStyle name="40% - Accent4 6 2 2 4" xfId="19396"/>
    <cellStyle name="40% - Accent4 6 2 2 5" xfId="19397"/>
    <cellStyle name="40% - Accent4 6 2 2 6" xfId="19398"/>
    <cellStyle name="40% - Accent4 6 2 3" xfId="19399"/>
    <cellStyle name="40% - Accent4 6 2 3 2" xfId="19400"/>
    <cellStyle name="40% - Accent4 6 2 3 2 2" xfId="19401"/>
    <cellStyle name="40% - Accent4 6 2 3 2 3" xfId="19402"/>
    <cellStyle name="40% - Accent4 6 2 3 3" xfId="19403"/>
    <cellStyle name="40% - Accent4 6 2 3 4" xfId="19404"/>
    <cellStyle name="40% - Accent4 6 2 3 5" xfId="19405"/>
    <cellStyle name="40% - Accent4 6 2 3 6" xfId="19406"/>
    <cellStyle name="40% - Accent4 6 2 4" xfId="19407"/>
    <cellStyle name="40% - Accent4 6 2 4 2" xfId="19408"/>
    <cellStyle name="40% - Accent4 6 2 4 3" xfId="19409"/>
    <cellStyle name="40% - Accent4 6 2 5" xfId="19410"/>
    <cellStyle name="40% - Accent4 6 2 6" xfId="19411"/>
    <cellStyle name="40% - Accent4 6 2 7" xfId="19412"/>
    <cellStyle name="40% - Accent4 6 2 8" xfId="19413"/>
    <cellStyle name="40% - Accent4 6 3" xfId="19414"/>
    <cellStyle name="40% - Accent4 6 3 2" xfId="19415"/>
    <cellStyle name="40% - Accent4 6 3 2 2" xfId="19416"/>
    <cellStyle name="40% - Accent4 6 3 2 2 2" xfId="19417"/>
    <cellStyle name="40% - Accent4 6 3 2 2 3" xfId="19418"/>
    <cellStyle name="40% - Accent4 6 3 2 3" xfId="19419"/>
    <cellStyle name="40% - Accent4 6 3 2 4" xfId="19420"/>
    <cellStyle name="40% - Accent4 6 3 2 5" xfId="19421"/>
    <cellStyle name="40% - Accent4 6 3 2 6" xfId="19422"/>
    <cellStyle name="40% - Accent4 6 3 3" xfId="19423"/>
    <cellStyle name="40% - Accent4 6 3 3 2" xfId="19424"/>
    <cellStyle name="40% - Accent4 6 3 3 3" xfId="19425"/>
    <cellStyle name="40% - Accent4 6 3 4" xfId="19426"/>
    <cellStyle name="40% - Accent4 6 3 5" xfId="19427"/>
    <cellStyle name="40% - Accent4 6 3 6" xfId="19428"/>
    <cellStyle name="40% - Accent4 6 3 7" xfId="19429"/>
    <cellStyle name="40% - Accent4 6 4" xfId="19430"/>
    <cellStyle name="40% - Accent4 6 4 2" xfId="19431"/>
    <cellStyle name="40% - Accent4 6 4 2 2" xfId="19432"/>
    <cellStyle name="40% - Accent4 6 4 2 3" xfId="19433"/>
    <cellStyle name="40% - Accent4 6 4 3" xfId="19434"/>
    <cellStyle name="40% - Accent4 6 4 4" xfId="19435"/>
    <cellStyle name="40% - Accent4 6 4 5" xfId="19436"/>
    <cellStyle name="40% - Accent4 6 4 6" xfId="19437"/>
    <cellStyle name="40% - Accent4 6 5" xfId="19438"/>
    <cellStyle name="40% - Accent4 6 5 2" xfId="19439"/>
    <cellStyle name="40% - Accent4 6 5 2 2" xfId="19440"/>
    <cellStyle name="40% - Accent4 6 5 2 3" xfId="19441"/>
    <cellStyle name="40% - Accent4 6 5 3" xfId="19442"/>
    <cellStyle name="40% - Accent4 6 5 4" xfId="19443"/>
    <cellStyle name="40% - Accent4 6 5 5" xfId="19444"/>
    <cellStyle name="40% - Accent4 6 5 6" xfId="19445"/>
    <cellStyle name="40% - Accent4 6 6" xfId="19446"/>
    <cellStyle name="40% - Accent4 6 6 2" xfId="19447"/>
    <cellStyle name="40% - Accent4 6 6 2 2" xfId="19448"/>
    <cellStyle name="40% - Accent4 6 6 2 3" xfId="19449"/>
    <cellStyle name="40% - Accent4 6 6 3" xfId="19450"/>
    <cellStyle name="40% - Accent4 6 6 4" xfId="19451"/>
    <cellStyle name="40% - Accent4 6 6 5" xfId="19452"/>
    <cellStyle name="40% - Accent4 6 6 6" xfId="19453"/>
    <cellStyle name="40% - Accent4 6 7" xfId="19454"/>
    <cellStyle name="40% - Accent4 6 7 2" xfId="19455"/>
    <cellStyle name="40% - Accent4 6 7 3" xfId="19456"/>
    <cellStyle name="40% - Accent4 6 8" xfId="19457"/>
    <cellStyle name="40% - Accent4 6 9" xfId="19458"/>
    <cellStyle name="40% - Accent4 7" xfId="19459"/>
    <cellStyle name="40% - Accent4 7 2" xfId="19460"/>
    <cellStyle name="40% - Accent4 7 2 2" xfId="19461"/>
    <cellStyle name="40% - Accent4 7 2 3" xfId="19462"/>
    <cellStyle name="40% - Accent4 7 3" xfId="19463"/>
    <cellStyle name="40% - Accent4 7 4" xfId="19464"/>
    <cellStyle name="40% - Accent4 7 5" xfId="19465"/>
    <cellStyle name="40% - Accent4 7 6" xfId="19466"/>
    <cellStyle name="40% - Accent4 8" xfId="19467"/>
    <cellStyle name="40% - Accent4 8 2" xfId="19468"/>
    <cellStyle name="40% - Accent4 8 2 2" xfId="19469"/>
    <cellStyle name="40% - Accent4 8 2 3" xfId="19470"/>
    <cellStyle name="40% - Accent4 8 3" xfId="19471"/>
    <cellStyle name="40% - Accent4 8 4" xfId="19472"/>
    <cellStyle name="40% - Accent4 8 5" xfId="19473"/>
    <cellStyle name="40% - Accent4 8 6" xfId="19474"/>
    <cellStyle name="40% - Accent4 9" xfId="19475"/>
    <cellStyle name="40% - Accent4 9 2" xfId="19476"/>
    <cellStyle name="40% - Accent4 9 2 2" xfId="19477"/>
    <cellStyle name="40% - Accent4 9 2 3" xfId="19478"/>
    <cellStyle name="40% - Accent4 9 3" xfId="19479"/>
    <cellStyle name="40% - Accent4 9 4" xfId="19480"/>
    <cellStyle name="40% - Accent4 9 5" xfId="19481"/>
    <cellStyle name="40% - Accent4 9 6" xfId="19482"/>
    <cellStyle name="40% - Accent5" xfId="38" builtinId="47" customBuiltin="1"/>
    <cellStyle name="40% - Accent5 10" xfId="19483"/>
    <cellStyle name="40% - Accent5 10 2" xfId="19484"/>
    <cellStyle name="40% - Accent5 10 2 2" xfId="19485"/>
    <cellStyle name="40% - Accent5 10 2 3" xfId="19486"/>
    <cellStyle name="40% - Accent5 10 3" xfId="19487"/>
    <cellStyle name="40% - Accent5 10 4" xfId="19488"/>
    <cellStyle name="40% - Accent5 10 5" xfId="19489"/>
    <cellStyle name="40% - Accent5 10 6" xfId="19490"/>
    <cellStyle name="40% - Accent5 11" xfId="19491"/>
    <cellStyle name="40% - Accent5 11 2" xfId="19492"/>
    <cellStyle name="40% - Accent5 11 2 2" xfId="19493"/>
    <cellStyle name="40% - Accent5 11 2 3" xfId="19494"/>
    <cellStyle name="40% - Accent5 11 3" xfId="19495"/>
    <cellStyle name="40% - Accent5 11 4" xfId="19496"/>
    <cellStyle name="40% - Accent5 11 5" xfId="19497"/>
    <cellStyle name="40% - Accent5 11 6" xfId="19498"/>
    <cellStyle name="40% - Accent5 12" xfId="19499"/>
    <cellStyle name="40% - Accent5 12 2" xfId="19500"/>
    <cellStyle name="40% - Accent5 12 2 2" xfId="19501"/>
    <cellStyle name="40% - Accent5 12 2 3" xfId="19502"/>
    <cellStyle name="40% - Accent5 12 3" xfId="19503"/>
    <cellStyle name="40% - Accent5 12 4" xfId="19504"/>
    <cellStyle name="40% - Accent5 12 5" xfId="19505"/>
    <cellStyle name="40% - Accent5 12 6" xfId="19506"/>
    <cellStyle name="40% - Accent5 13" xfId="19507"/>
    <cellStyle name="40% - Accent5 13 2" xfId="19508"/>
    <cellStyle name="40% - Accent5 13 3" xfId="19509"/>
    <cellStyle name="40% - Accent5 14" xfId="19510"/>
    <cellStyle name="40% - Accent5 15" xfId="19511"/>
    <cellStyle name="40% - Accent5 16" xfId="19512"/>
    <cellStyle name="40% - Accent5 17" xfId="19513"/>
    <cellStyle name="40% - Accent5 18" xfId="19514"/>
    <cellStyle name="40% - Accent5 2" xfId="62"/>
    <cellStyle name="40% - Accent5 2 2" xfId="309"/>
    <cellStyle name="40% - Accent5 2 3" xfId="310"/>
    <cellStyle name="40% - Accent5 3" xfId="311"/>
    <cellStyle name="40% - Accent5 3 10" xfId="19515"/>
    <cellStyle name="40% - Accent5 3 10 2" xfId="19516"/>
    <cellStyle name="40% - Accent5 3 10 2 2" xfId="19517"/>
    <cellStyle name="40% - Accent5 3 10 2 3" xfId="19518"/>
    <cellStyle name="40% - Accent5 3 10 3" xfId="19519"/>
    <cellStyle name="40% - Accent5 3 10 4" xfId="19520"/>
    <cellStyle name="40% - Accent5 3 10 5" xfId="19521"/>
    <cellStyle name="40% - Accent5 3 10 6" xfId="19522"/>
    <cellStyle name="40% - Accent5 3 11" xfId="19523"/>
    <cellStyle name="40% - Accent5 3 11 2" xfId="19524"/>
    <cellStyle name="40% - Accent5 3 11 2 2" xfId="19525"/>
    <cellStyle name="40% - Accent5 3 11 2 3" xfId="19526"/>
    <cellStyle name="40% - Accent5 3 11 3" xfId="19527"/>
    <cellStyle name="40% - Accent5 3 11 4" xfId="19528"/>
    <cellStyle name="40% - Accent5 3 11 5" xfId="19529"/>
    <cellStyle name="40% - Accent5 3 11 6" xfId="19530"/>
    <cellStyle name="40% - Accent5 3 12" xfId="19531"/>
    <cellStyle name="40% - Accent5 3 12 2" xfId="19532"/>
    <cellStyle name="40% - Accent5 3 12 3" xfId="19533"/>
    <cellStyle name="40% - Accent5 3 13" xfId="19534"/>
    <cellStyle name="40% - Accent5 3 14" xfId="19535"/>
    <cellStyle name="40% - Accent5 3 15" xfId="19536"/>
    <cellStyle name="40% - Accent5 3 16" xfId="19537"/>
    <cellStyle name="40% - Accent5 3 2" xfId="19538"/>
    <cellStyle name="40% - Accent5 3 2 10" xfId="19539"/>
    <cellStyle name="40% - Accent5 3 2 10 2" xfId="19540"/>
    <cellStyle name="40% - Accent5 3 2 10 3" xfId="19541"/>
    <cellStyle name="40% - Accent5 3 2 11" xfId="19542"/>
    <cellStyle name="40% - Accent5 3 2 12" xfId="19543"/>
    <cellStyle name="40% - Accent5 3 2 13" xfId="19544"/>
    <cellStyle name="40% - Accent5 3 2 14" xfId="19545"/>
    <cellStyle name="40% - Accent5 3 2 2" xfId="19546"/>
    <cellStyle name="40% - Accent5 3 2 2 10" xfId="19547"/>
    <cellStyle name="40% - Accent5 3 2 2 11" xfId="19548"/>
    <cellStyle name="40% - Accent5 3 2 2 12" xfId="19549"/>
    <cellStyle name="40% - Accent5 3 2 2 13" xfId="19550"/>
    <cellStyle name="40% - Accent5 3 2 2 2" xfId="19551"/>
    <cellStyle name="40% - Accent5 3 2 2 2 10" xfId="19552"/>
    <cellStyle name="40% - Accent5 3 2 2 2 2" xfId="19553"/>
    <cellStyle name="40% - Accent5 3 2 2 2 2 2" xfId="19554"/>
    <cellStyle name="40% - Accent5 3 2 2 2 2 2 2" xfId="19555"/>
    <cellStyle name="40% - Accent5 3 2 2 2 2 2 2 2" xfId="19556"/>
    <cellStyle name="40% - Accent5 3 2 2 2 2 2 2 3" xfId="19557"/>
    <cellStyle name="40% - Accent5 3 2 2 2 2 2 3" xfId="19558"/>
    <cellStyle name="40% - Accent5 3 2 2 2 2 2 4" xfId="19559"/>
    <cellStyle name="40% - Accent5 3 2 2 2 2 2 5" xfId="19560"/>
    <cellStyle name="40% - Accent5 3 2 2 2 2 2 6" xfId="19561"/>
    <cellStyle name="40% - Accent5 3 2 2 2 2 3" xfId="19562"/>
    <cellStyle name="40% - Accent5 3 2 2 2 2 3 2" xfId="19563"/>
    <cellStyle name="40% - Accent5 3 2 2 2 2 3 2 2" xfId="19564"/>
    <cellStyle name="40% - Accent5 3 2 2 2 2 3 2 3" xfId="19565"/>
    <cellStyle name="40% - Accent5 3 2 2 2 2 3 3" xfId="19566"/>
    <cellStyle name="40% - Accent5 3 2 2 2 2 3 4" xfId="19567"/>
    <cellStyle name="40% - Accent5 3 2 2 2 2 3 5" xfId="19568"/>
    <cellStyle name="40% - Accent5 3 2 2 2 2 3 6" xfId="19569"/>
    <cellStyle name="40% - Accent5 3 2 2 2 2 4" xfId="19570"/>
    <cellStyle name="40% - Accent5 3 2 2 2 2 4 2" xfId="19571"/>
    <cellStyle name="40% - Accent5 3 2 2 2 2 4 3" xfId="19572"/>
    <cellStyle name="40% - Accent5 3 2 2 2 2 5" xfId="19573"/>
    <cellStyle name="40% - Accent5 3 2 2 2 2 6" xfId="19574"/>
    <cellStyle name="40% - Accent5 3 2 2 2 2 7" xfId="19575"/>
    <cellStyle name="40% - Accent5 3 2 2 2 2 8" xfId="19576"/>
    <cellStyle name="40% - Accent5 3 2 2 2 3" xfId="19577"/>
    <cellStyle name="40% - Accent5 3 2 2 2 3 2" xfId="19578"/>
    <cellStyle name="40% - Accent5 3 2 2 2 3 2 2" xfId="19579"/>
    <cellStyle name="40% - Accent5 3 2 2 2 3 2 2 2" xfId="19580"/>
    <cellStyle name="40% - Accent5 3 2 2 2 3 2 2 3" xfId="19581"/>
    <cellStyle name="40% - Accent5 3 2 2 2 3 2 3" xfId="19582"/>
    <cellStyle name="40% - Accent5 3 2 2 2 3 2 4" xfId="19583"/>
    <cellStyle name="40% - Accent5 3 2 2 2 3 2 5" xfId="19584"/>
    <cellStyle name="40% - Accent5 3 2 2 2 3 2 6" xfId="19585"/>
    <cellStyle name="40% - Accent5 3 2 2 2 3 3" xfId="19586"/>
    <cellStyle name="40% - Accent5 3 2 2 2 3 3 2" xfId="19587"/>
    <cellStyle name="40% - Accent5 3 2 2 2 3 3 3" xfId="19588"/>
    <cellStyle name="40% - Accent5 3 2 2 2 3 4" xfId="19589"/>
    <cellStyle name="40% - Accent5 3 2 2 2 3 5" xfId="19590"/>
    <cellStyle name="40% - Accent5 3 2 2 2 3 6" xfId="19591"/>
    <cellStyle name="40% - Accent5 3 2 2 2 3 7" xfId="19592"/>
    <cellStyle name="40% - Accent5 3 2 2 2 4" xfId="19593"/>
    <cellStyle name="40% - Accent5 3 2 2 2 4 2" xfId="19594"/>
    <cellStyle name="40% - Accent5 3 2 2 2 4 2 2" xfId="19595"/>
    <cellStyle name="40% - Accent5 3 2 2 2 4 2 3" xfId="19596"/>
    <cellStyle name="40% - Accent5 3 2 2 2 4 3" xfId="19597"/>
    <cellStyle name="40% - Accent5 3 2 2 2 4 4" xfId="19598"/>
    <cellStyle name="40% - Accent5 3 2 2 2 4 5" xfId="19599"/>
    <cellStyle name="40% - Accent5 3 2 2 2 4 6" xfId="19600"/>
    <cellStyle name="40% - Accent5 3 2 2 2 5" xfId="19601"/>
    <cellStyle name="40% - Accent5 3 2 2 2 5 2" xfId="19602"/>
    <cellStyle name="40% - Accent5 3 2 2 2 5 2 2" xfId="19603"/>
    <cellStyle name="40% - Accent5 3 2 2 2 5 2 3" xfId="19604"/>
    <cellStyle name="40% - Accent5 3 2 2 2 5 3" xfId="19605"/>
    <cellStyle name="40% - Accent5 3 2 2 2 5 4" xfId="19606"/>
    <cellStyle name="40% - Accent5 3 2 2 2 5 5" xfId="19607"/>
    <cellStyle name="40% - Accent5 3 2 2 2 5 6" xfId="19608"/>
    <cellStyle name="40% - Accent5 3 2 2 2 6" xfId="19609"/>
    <cellStyle name="40% - Accent5 3 2 2 2 6 2" xfId="19610"/>
    <cellStyle name="40% - Accent5 3 2 2 2 6 3" xfId="19611"/>
    <cellStyle name="40% - Accent5 3 2 2 2 7" xfId="19612"/>
    <cellStyle name="40% - Accent5 3 2 2 2 8" xfId="19613"/>
    <cellStyle name="40% - Accent5 3 2 2 2 9" xfId="19614"/>
    <cellStyle name="40% - Accent5 3 2 2 3" xfId="19615"/>
    <cellStyle name="40% - Accent5 3 2 2 3 2" xfId="19616"/>
    <cellStyle name="40% - Accent5 3 2 2 3 2 2" xfId="19617"/>
    <cellStyle name="40% - Accent5 3 2 2 3 2 2 2" xfId="19618"/>
    <cellStyle name="40% - Accent5 3 2 2 3 2 2 2 2" xfId="19619"/>
    <cellStyle name="40% - Accent5 3 2 2 3 2 2 2 3" xfId="19620"/>
    <cellStyle name="40% - Accent5 3 2 2 3 2 2 3" xfId="19621"/>
    <cellStyle name="40% - Accent5 3 2 2 3 2 2 4" xfId="19622"/>
    <cellStyle name="40% - Accent5 3 2 2 3 2 2 5" xfId="19623"/>
    <cellStyle name="40% - Accent5 3 2 2 3 2 2 6" xfId="19624"/>
    <cellStyle name="40% - Accent5 3 2 2 3 2 3" xfId="19625"/>
    <cellStyle name="40% - Accent5 3 2 2 3 2 3 2" xfId="19626"/>
    <cellStyle name="40% - Accent5 3 2 2 3 2 3 3" xfId="19627"/>
    <cellStyle name="40% - Accent5 3 2 2 3 2 4" xfId="19628"/>
    <cellStyle name="40% - Accent5 3 2 2 3 2 5" xfId="19629"/>
    <cellStyle name="40% - Accent5 3 2 2 3 2 6" xfId="19630"/>
    <cellStyle name="40% - Accent5 3 2 2 3 2 7" xfId="19631"/>
    <cellStyle name="40% - Accent5 3 2 2 3 3" xfId="19632"/>
    <cellStyle name="40% - Accent5 3 2 2 3 3 2" xfId="19633"/>
    <cellStyle name="40% - Accent5 3 2 2 3 3 2 2" xfId="19634"/>
    <cellStyle name="40% - Accent5 3 2 2 3 3 2 3" xfId="19635"/>
    <cellStyle name="40% - Accent5 3 2 2 3 3 3" xfId="19636"/>
    <cellStyle name="40% - Accent5 3 2 2 3 3 4" xfId="19637"/>
    <cellStyle name="40% - Accent5 3 2 2 3 3 5" xfId="19638"/>
    <cellStyle name="40% - Accent5 3 2 2 3 3 6" xfId="19639"/>
    <cellStyle name="40% - Accent5 3 2 2 3 4" xfId="19640"/>
    <cellStyle name="40% - Accent5 3 2 2 3 4 2" xfId="19641"/>
    <cellStyle name="40% - Accent5 3 2 2 3 4 2 2" xfId="19642"/>
    <cellStyle name="40% - Accent5 3 2 2 3 4 2 3" xfId="19643"/>
    <cellStyle name="40% - Accent5 3 2 2 3 4 3" xfId="19644"/>
    <cellStyle name="40% - Accent5 3 2 2 3 4 4" xfId="19645"/>
    <cellStyle name="40% - Accent5 3 2 2 3 4 5" xfId="19646"/>
    <cellStyle name="40% - Accent5 3 2 2 3 4 6" xfId="19647"/>
    <cellStyle name="40% - Accent5 3 2 2 3 5" xfId="19648"/>
    <cellStyle name="40% - Accent5 3 2 2 3 5 2" xfId="19649"/>
    <cellStyle name="40% - Accent5 3 2 2 3 5 3" xfId="19650"/>
    <cellStyle name="40% - Accent5 3 2 2 3 6" xfId="19651"/>
    <cellStyle name="40% - Accent5 3 2 2 3 7" xfId="19652"/>
    <cellStyle name="40% - Accent5 3 2 2 3 8" xfId="19653"/>
    <cellStyle name="40% - Accent5 3 2 2 3 9" xfId="19654"/>
    <cellStyle name="40% - Accent5 3 2 2 4" xfId="19655"/>
    <cellStyle name="40% - Accent5 3 2 2 4 2" xfId="19656"/>
    <cellStyle name="40% - Accent5 3 2 2 4 2 2" xfId="19657"/>
    <cellStyle name="40% - Accent5 3 2 2 4 2 2 2" xfId="19658"/>
    <cellStyle name="40% - Accent5 3 2 2 4 2 2 3" xfId="19659"/>
    <cellStyle name="40% - Accent5 3 2 2 4 2 3" xfId="19660"/>
    <cellStyle name="40% - Accent5 3 2 2 4 2 4" xfId="19661"/>
    <cellStyle name="40% - Accent5 3 2 2 4 2 5" xfId="19662"/>
    <cellStyle name="40% - Accent5 3 2 2 4 2 6" xfId="19663"/>
    <cellStyle name="40% - Accent5 3 2 2 4 3" xfId="19664"/>
    <cellStyle name="40% - Accent5 3 2 2 4 3 2" xfId="19665"/>
    <cellStyle name="40% - Accent5 3 2 2 4 3 3" xfId="19666"/>
    <cellStyle name="40% - Accent5 3 2 2 4 4" xfId="19667"/>
    <cellStyle name="40% - Accent5 3 2 2 4 5" xfId="19668"/>
    <cellStyle name="40% - Accent5 3 2 2 4 6" xfId="19669"/>
    <cellStyle name="40% - Accent5 3 2 2 4 7" xfId="19670"/>
    <cellStyle name="40% - Accent5 3 2 2 5" xfId="19671"/>
    <cellStyle name="40% - Accent5 3 2 2 5 2" xfId="19672"/>
    <cellStyle name="40% - Accent5 3 2 2 5 2 2" xfId="19673"/>
    <cellStyle name="40% - Accent5 3 2 2 5 2 3" xfId="19674"/>
    <cellStyle name="40% - Accent5 3 2 2 5 3" xfId="19675"/>
    <cellStyle name="40% - Accent5 3 2 2 5 4" xfId="19676"/>
    <cellStyle name="40% - Accent5 3 2 2 5 5" xfId="19677"/>
    <cellStyle name="40% - Accent5 3 2 2 5 6" xfId="19678"/>
    <cellStyle name="40% - Accent5 3 2 2 6" xfId="19679"/>
    <cellStyle name="40% - Accent5 3 2 2 6 2" xfId="19680"/>
    <cellStyle name="40% - Accent5 3 2 2 6 2 2" xfId="19681"/>
    <cellStyle name="40% - Accent5 3 2 2 6 2 3" xfId="19682"/>
    <cellStyle name="40% - Accent5 3 2 2 6 3" xfId="19683"/>
    <cellStyle name="40% - Accent5 3 2 2 6 4" xfId="19684"/>
    <cellStyle name="40% - Accent5 3 2 2 6 5" xfId="19685"/>
    <cellStyle name="40% - Accent5 3 2 2 6 6" xfId="19686"/>
    <cellStyle name="40% - Accent5 3 2 2 7" xfId="19687"/>
    <cellStyle name="40% - Accent5 3 2 2 7 2" xfId="19688"/>
    <cellStyle name="40% - Accent5 3 2 2 7 2 2" xfId="19689"/>
    <cellStyle name="40% - Accent5 3 2 2 7 2 3" xfId="19690"/>
    <cellStyle name="40% - Accent5 3 2 2 7 3" xfId="19691"/>
    <cellStyle name="40% - Accent5 3 2 2 7 4" xfId="19692"/>
    <cellStyle name="40% - Accent5 3 2 2 7 5" xfId="19693"/>
    <cellStyle name="40% - Accent5 3 2 2 7 6" xfId="19694"/>
    <cellStyle name="40% - Accent5 3 2 2 8" xfId="19695"/>
    <cellStyle name="40% - Accent5 3 2 2 8 2" xfId="19696"/>
    <cellStyle name="40% - Accent5 3 2 2 8 2 2" xfId="19697"/>
    <cellStyle name="40% - Accent5 3 2 2 8 2 3" xfId="19698"/>
    <cellStyle name="40% - Accent5 3 2 2 8 3" xfId="19699"/>
    <cellStyle name="40% - Accent5 3 2 2 8 4" xfId="19700"/>
    <cellStyle name="40% - Accent5 3 2 2 8 5" xfId="19701"/>
    <cellStyle name="40% - Accent5 3 2 2 8 6" xfId="19702"/>
    <cellStyle name="40% - Accent5 3 2 2 9" xfId="19703"/>
    <cellStyle name="40% - Accent5 3 2 2 9 2" xfId="19704"/>
    <cellStyle name="40% - Accent5 3 2 2 9 3" xfId="19705"/>
    <cellStyle name="40% - Accent5 3 2 3" xfId="19706"/>
    <cellStyle name="40% - Accent5 3 2 3 10" xfId="19707"/>
    <cellStyle name="40% - Accent5 3 2 3 2" xfId="19708"/>
    <cellStyle name="40% - Accent5 3 2 3 2 2" xfId="19709"/>
    <cellStyle name="40% - Accent5 3 2 3 2 2 2" xfId="19710"/>
    <cellStyle name="40% - Accent5 3 2 3 2 2 2 2" xfId="19711"/>
    <cellStyle name="40% - Accent5 3 2 3 2 2 2 3" xfId="19712"/>
    <cellStyle name="40% - Accent5 3 2 3 2 2 3" xfId="19713"/>
    <cellStyle name="40% - Accent5 3 2 3 2 2 4" xfId="19714"/>
    <cellStyle name="40% - Accent5 3 2 3 2 2 5" xfId="19715"/>
    <cellStyle name="40% - Accent5 3 2 3 2 2 6" xfId="19716"/>
    <cellStyle name="40% - Accent5 3 2 3 2 3" xfId="19717"/>
    <cellStyle name="40% - Accent5 3 2 3 2 3 2" xfId="19718"/>
    <cellStyle name="40% - Accent5 3 2 3 2 3 2 2" xfId="19719"/>
    <cellStyle name="40% - Accent5 3 2 3 2 3 2 3" xfId="19720"/>
    <cellStyle name="40% - Accent5 3 2 3 2 3 3" xfId="19721"/>
    <cellStyle name="40% - Accent5 3 2 3 2 3 4" xfId="19722"/>
    <cellStyle name="40% - Accent5 3 2 3 2 3 5" xfId="19723"/>
    <cellStyle name="40% - Accent5 3 2 3 2 3 6" xfId="19724"/>
    <cellStyle name="40% - Accent5 3 2 3 2 4" xfId="19725"/>
    <cellStyle name="40% - Accent5 3 2 3 2 4 2" xfId="19726"/>
    <cellStyle name="40% - Accent5 3 2 3 2 4 3" xfId="19727"/>
    <cellStyle name="40% - Accent5 3 2 3 2 5" xfId="19728"/>
    <cellStyle name="40% - Accent5 3 2 3 2 6" xfId="19729"/>
    <cellStyle name="40% - Accent5 3 2 3 2 7" xfId="19730"/>
    <cellStyle name="40% - Accent5 3 2 3 2 8" xfId="19731"/>
    <cellStyle name="40% - Accent5 3 2 3 3" xfId="19732"/>
    <cellStyle name="40% - Accent5 3 2 3 3 2" xfId="19733"/>
    <cellStyle name="40% - Accent5 3 2 3 3 2 2" xfId="19734"/>
    <cellStyle name="40% - Accent5 3 2 3 3 2 2 2" xfId="19735"/>
    <cellStyle name="40% - Accent5 3 2 3 3 2 2 3" xfId="19736"/>
    <cellStyle name="40% - Accent5 3 2 3 3 2 3" xfId="19737"/>
    <cellStyle name="40% - Accent5 3 2 3 3 2 4" xfId="19738"/>
    <cellStyle name="40% - Accent5 3 2 3 3 2 5" xfId="19739"/>
    <cellStyle name="40% - Accent5 3 2 3 3 2 6" xfId="19740"/>
    <cellStyle name="40% - Accent5 3 2 3 3 3" xfId="19741"/>
    <cellStyle name="40% - Accent5 3 2 3 3 3 2" xfId="19742"/>
    <cellStyle name="40% - Accent5 3 2 3 3 3 3" xfId="19743"/>
    <cellStyle name="40% - Accent5 3 2 3 3 4" xfId="19744"/>
    <cellStyle name="40% - Accent5 3 2 3 3 5" xfId="19745"/>
    <cellStyle name="40% - Accent5 3 2 3 3 6" xfId="19746"/>
    <cellStyle name="40% - Accent5 3 2 3 3 7" xfId="19747"/>
    <cellStyle name="40% - Accent5 3 2 3 4" xfId="19748"/>
    <cellStyle name="40% - Accent5 3 2 3 4 2" xfId="19749"/>
    <cellStyle name="40% - Accent5 3 2 3 4 2 2" xfId="19750"/>
    <cellStyle name="40% - Accent5 3 2 3 4 2 3" xfId="19751"/>
    <cellStyle name="40% - Accent5 3 2 3 4 3" xfId="19752"/>
    <cellStyle name="40% - Accent5 3 2 3 4 4" xfId="19753"/>
    <cellStyle name="40% - Accent5 3 2 3 4 5" xfId="19754"/>
    <cellStyle name="40% - Accent5 3 2 3 4 6" xfId="19755"/>
    <cellStyle name="40% - Accent5 3 2 3 5" xfId="19756"/>
    <cellStyle name="40% - Accent5 3 2 3 5 2" xfId="19757"/>
    <cellStyle name="40% - Accent5 3 2 3 5 2 2" xfId="19758"/>
    <cellStyle name="40% - Accent5 3 2 3 5 2 3" xfId="19759"/>
    <cellStyle name="40% - Accent5 3 2 3 5 3" xfId="19760"/>
    <cellStyle name="40% - Accent5 3 2 3 5 4" xfId="19761"/>
    <cellStyle name="40% - Accent5 3 2 3 5 5" xfId="19762"/>
    <cellStyle name="40% - Accent5 3 2 3 5 6" xfId="19763"/>
    <cellStyle name="40% - Accent5 3 2 3 6" xfId="19764"/>
    <cellStyle name="40% - Accent5 3 2 3 6 2" xfId="19765"/>
    <cellStyle name="40% - Accent5 3 2 3 6 3" xfId="19766"/>
    <cellStyle name="40% - Accent5 3 2 3 7" xfId="19767"/>
    <cellStyle name="40% - Accent5 3 2 3 8" xfId="19768"/>
    <cellStyle name="40% - Accent5 3 2 3 9" xfId="19769"/>
    <cellStyle name="40% - Accent5 3 2 4" xfId="19770"/>
    <cellStyle name="40% - Accent5 3 2 4 2" xfId="19771"/>
    <cellStyle name="40% - Accent5 3 2 4 2 2" xfId="19772"/>
    <cellStyle name="40% - Accent5 3 2 4 2 2 2" xfId="19773"/>
    <cellStyle name="40% - Accent5 3 2 4 2 2 2 2" xfId="19774"/>
    <cellStyle name="40% - Accent5 3 2 4 2 2 2 3" xfId="19775"/>
    <cellStyle name="40% - Accent5 3 2 4 2 2 3" xfId="19776"/>
    <cellStyle name="40% - Accent5 3 2 4 2 2 4" xfId="19777"/>
    <cellStyle name="40% - Accent5 3 2 4 2 2 5" xfId="19778"/>
    <cellStyle name="40% - Accent5 3 2 4 2 2 6" xfId="19779"/>
    <cellStyle name="40% - Accent5 3 2 4 2 3" xfId="19780"/>
    <cellStyle name="40% - Accent5 3 2 4 2 3 2" xfId="19781"/>
    <cellStyle name="40% - Accent5 3 2 4 2 3 3" xfId="19782"/>
    <cellStyle name="40% - Accent5 3 2 4 2 4" xfId="19783"/>
    <cellStyle name="40% - Accent5 3 2 4 2 5" xfId="19784"/>
    <cellStyle name="40% - Accent5 3 2 4 2 6" xfId="19785"/>
    <cellStyle name="40% - Accent5 3 2 4 2 7" xfId="19786"/>
    <cellStyle name="40% - Accent5 3 2 4 3" xfId="19787"/>
    <cellStyle name="40% - Accent5 3 2 4 3 2" xfId="19788"/>
    <cellStyle name="40% - Accent5 3 2 4 3 2 2" xfId="19789"/>
    <cellStyle name="40% - Accent5 3 2 4 3 2 3" xfId="19790"/>
    <cellStyle name="40% - Accent5 3 2 4 3 3" xfId="19791"/>
    <cellStyle name="40% - Accent5 3 2 4 3 4" xfId="19792"/>
    <cellStyle name="40% - Accent5 3 2 4 3 5" xfId="19793"/>
    <cellStyle name="40% - Accent5 3 2 4 3 6" xfId="19794"/>
    <cellStyle name="40% - Accent5 3 2 4 4" xfId="19795"/>
    <cellStyle name="40% - Accent5 3 2 4 4 2" xfId="19796"/>
    <cellStyle name="40% - Accent5 3 2 4 4 2 2" xfId="19797"/>
    <cellStyle name="40% - Accent5 3 2 4 4 2 3" xfId="19798"/>
    <cellStyle name="40% - Accent5 3 2 4 4 3" xfId="19799"/>
    <cellStyle name="40% - Accent5 3 2 4 4 4" xfId="19800"/>
    <cellStyle name="40% - Accent5 3 2 4 4 5" xfId="19801"/>
    <cellStyle name="40% - Accent5 3 2 4 4 6" xfId="19802"/>
    <cellStyle name="40% - Accent5 3 2 4 5" xfId="19803"/>
    <cellStyle name="40% - Accent5 3 2 4 5 2" xfId="19804"/>
    <cellStyle name="40% - Accent5 3 2 4 5 3" xfId="19805"/>
    <cellStyle name="40% - Accent5 3 2 4 6" xfId="19806"/>
    <cellStyle name="40% - Accent5 3 2 4 7" xfId="19807"/>
    <cellStyle name="40% - Accent5 3 2 4 8" xfId="19808"/>
    <cellStyle name="40% - Accent5 3 2 4 9" xfId="19809"/>
    <cellStyle name="40% - Accent5 3 2 5" xfId="19810"/>
    <cellStyle name="40% - Accent5 3 2 5 2" xfId="19811"/>
    <cellStyle name="40% - Accent5 3 2 5 2 2" xfId="19812"/>
    <cellStyle name="40% - Accent5 3 2 5 2 2 2" xfId="19813"/>
    <cellStyle name="40% - Accent5 3 2 5 2 2 3" xfId="19814"/>
    <cellStyle name="40% - Accent5 3 2 5 2 3" xfId="19815"/>
    <cellStyle name="40% - Accent5 3 2 5 2 4" xfId="19816"/>
    <cellStyle name="40% - Accent5 3 2 5 2 5" xfId="19817"/>
    <cellStyle name="40% - Accent5 3 2 5 2 6" xfId="19818"/>
    <cellStyle name="40% - Accent5 3 2 5 3" xfId="19819"/>
    <cellStyle name="40% - Accent5 3 2 5 3 2" xfId="19820"/>
    <cellStyle name="40% - Accent5 3 2 5 3 3" xfId="19821"/>
    <cellStyle name="40% - Accent5 3 2 5 4" xfId="19822"/>
    <cellStyle name="40% - Accent5 3 2 5 5" xfId="19823"/>
    <cellStyle name="40% - Accent5 3 2 5 6" xfId="19824"/>
    <cellStyle name="40% - Accent5 3 2 5 7" xfId="19825"/>
    <cellStyle name="40% - Accent5 3 2 6" xfId="19826"/>
    <cellStyle name="40% - Accent5 3 2 6 2" xfId="19827"/>
    <cellStyle name="40% - Accent5 3 2 6 2 2" xfId="19828"/>
    <cellStyle name="40% - Accent5 3 2 6 2 3" xfId="19829"/>
    <cellStyle name="40% - Accent5 3 2 6 3" xfId="19830"/>
    <cellStyle name="40% - Accent5 3 2 6 4" xfId="19831"/>
    <cellStyle name="40% - Accent5 3 2 6 5" xfId="19832"/>
    <cellStyle name="40% - Accent5 3 2 6 6" xfId="19833"/>
    <cellStyle name="40% - Accent5 3 2 7" xfId="19834"/>
    <cellStyle name="40% - Accent5 3 2 7 2" xfId="19835"/>
    <cellStyle name="40% - Accent5 3 2 7 2 2" xfId="19836"/>
    <cellStyle name="40% - Accent5 3 2 7 2 3" xfId="19837"/>
    <cellStyle name="40% - Accent5 3 2 7 3" xfId="19838"/>
    <cellStyle name="40% - Accent5 3 2 7 4" xfId="19839"/>
    <cellStyle name="40% - Accent5 3 2 7 5" xfId="19840"/>
    <cellStyle name="40% - Accent5 3 2 7 6" xfId="19841"/>
    <cellStyle name="40% - Accent5 3 2 8" xfId="19842"/>
    <cellStyle name="40% - Accent5 3 2 8 2" xfId="19843"/>
    <cellStyle name="40% - Accent5 3 2 8 2 2" xfId="19844"/>
    <cellStyle name="40% - Accent5 3 2 8 2 3" xfId="19845"/>
    <cellStyle name="40% - Accent5 3 2 8 3" xfId="19846"/>
    <cellStyle name="40% - Accent5 3 2 8 4" xfId="19847"/>
    <cellStyle name="40% - Accent5 3 2 8 5" xfId="19848"/>
    <cellStyle name="40% - Accent5 3 2 8 6" xfId="19849"/>
    <cellStyle name="40% - Accent5 3 2 9" xfId="19850"/>
    <cellStyle name="40% - Accent5 3 2 9 2" xfId="19851"/>
    <cellStyle name="40% - Accent5 3 2 9 2 2" xfId="19852"/>
    <cellStyle name="40% - Accent5 3 2 9 2 3" xfId="19853"/>
    <cellStyle name="40% - Accent5 3 2 9 3" xfId="19854"/>
    <cellStyle name="40% - Accent5 3 2 9 4" xfId="19855"/>
    <cellStyle name="40% - Accent5 3 2 9 5" xfId="19856"/>
    <cellStyle name="40% - Accent5 3 2 9 6" xfId="19857"/>
    <cellStyle name="40% - Accent5 3 3" xfId="19858"/>
    <cellStyle name="40% - Accent5 3 3 10" xfId="19859"/>
    <cellStyle name="40% - Accent5 3 3 10 2" xfId="19860"/>
    <cellStyle name="40% - Accent5 3 3 10 3" xfId="19861"/>
    <cellStyle name="40% - Accent5 3 3 11" xfId="19862"/>
    <cellStyle name="40% - Accent5 3 3 12" xfId="19863"/>
    <cellStyle name="40% - Accent5 3 3 13" xfId="19864"/>
    <cellStyle name="40% - Accent5 3 3 14" xfId="19865"/>
    <cellStyle name="40% - Accent5 3 3 2" xfId="19866"/>
    <cellStyle name="40% - Accent5 3 3 2 10" xfId="19867"/>
    <cellStyle name="40% - Accent5 3 3 2 11" xfId="19868"/>
    <cellStyle name="40% - Accent5 3 3 2 12" xfId="19869"/>
    <cellStyle name="40% - Accent5 3 3 2 13" xfId="19870"/>
    <cellStyle name="40% - Accent5 3 3 2 2" xfId="19871"/>
    <cellStyle name="40% - Accent5 3 3 2 2 10" xfId="19872"/>
    <cellStyle name="40% - Accent5 3 3 2 2 2" xfId="19873"/>
    <cellStyle name="40% - Accent5 3 3 2 2 2 2" xfId="19874"/>
    <cellStyle name="40% - Accent5 3 3 2 2 2 2 2" xfId="19875"/>
    <cellStyle name="40% - Accent5 3 3 2 2 2 2 2 2" xfId="19876"/>
    <cellStyle name="40% - Accent5 3 3 2 2 2 2 2 3" xfId="19877"/>
    <cellStyle name="40% - Accent5 3 3 2 2 2 2 3" xfId="19878"/>
    <cellStyle name="40% - Accent5 3 3 2 2 2 2 4" xfId="19879"/>
    <cellStyle name="40% - Accent5 3 3 2 2 2 2 5" xfId="19880"/>
    <cellStyle name="40% - Accent5 3 3 2 2 2 2 6" xfId="19881"/>
    <cellStyle name="40% - Accent5 3 3 2 2 2 3" xfId="19882"/>
    <cellStyle name="40% - Accent5 3 3 2 2 2 3 2" xfId="19883"/>
    <cellStyle name="40% - Accent5 3 3 2 2 2 3 2 2" xfId="19884"/>
    <cellStyle name="40% - Accent5 3 3 2 2 2 3 2 3" xfId="19885"/>
    <cellStyle name="40% - Accent5 3 3 2 2 2 3 3" xfId="19886"/>
    <cellStyle name="40% - Accent5 3 3 2 2 2 3 4" xfId="19887"/>
    <cellStyle name="40% - Accent5 3 3 2 2 2 3 5" xfId="19888"/>
    <cellStyle name="40% - Accent5 3 3 2 2 2 3 6" xfId="19889"/>
    <cellStyle name="40% - Accent5 3 3 2 2 2 4" xfId="19890"/>
    <cellStyle name="40% - Accent5 3 3 2 2 2 4 2" xfId="19891"/>
    <cellStyle name="40% - Accent5 3 3 2 2 2 4 3" xfId="19892"/>
    <cellStyle name="40% - Accent5 3 3 2 2 2 5" xfId="19893"/>
    <cellStyle name="40% - Accent5 3 3 2 2 2 6" xfId="19894"/>
    <cellStyle name="40% - Accent5 3 3 2 2 2 7" xfId="19895"/>
    <cellStyle name="40% - Accent5 3 3 2 2 2 8" xfId="19896"/>
    <cellStyle name="40% - Accent5 3 3 2 2 3" xfId="19897"/>
    <cellStyle name="40% - Accent5 3 3 2 2 3 2" xfId="19898"/>
    <cellStyle name="40% - Accent5 3 3 2 2 3 2 2" xfId="19899"/>
    <cellStyle name="40% - Accent5 3 3 2 2 3 2 2 2" xfId="19900"/>
    <cellStyle name="40% - Accent5 3 3 2 2 3 2 2 3" xfId="19901"/>
    <cellStyle name="40% - Accent5 3 3 2 2 3 2 3" xfId="19902"/>
    <cellStyle name="40% - Accent5 3 3 2 2 3 2 4" xfId="19903"/>
    <cellStyle name="40% - Accent5 3 3 2 2 3 2 5" xfId="19904"/>
    <cellStyle name="40% - Accent5 3 3 2 2 3 2 6" xfId="19905"/>
    <cellStyle name="40% - Accent5 3 3 2 2 3 3" xfId="19906"/>
    <cellStyle name="40% - Accent5 3 3 2 2 3 3 2" xfId="19907"/>
    <cellStyle name="40% - Accent5 3 3 2 2 3 3 3" xfId="19908"/>
    <cellStyle name="40% - Accent5 3 3 2 2 3 4" xfId="19909"/>
    <cellStyle name="40% - Accent5 3 3 2 2 3 5" xfId="19910"/>
    <cellStyle name="40% - Accent5 3 3 2 2 3 6" xfId="19911"/>
    <cellStyle name="40% - Accent5 3 3 2 2 3 7" xfId="19912"/>
    <cellStyle name="40% - Accent5 3 3 2 2 4" xfId="19913"/>
    <cellStyle name="40% - Accent5 3 3 2 2 4 2" xfId="19914"/>
    <cellStyle name="40% - Accent5 3 3 2 2 4 2 2" xfId="19915"/>
    <cellStyle name="40% - Accent5 3 3 2 2 4 2 3" xfId="19916"/>
    <cellStyle name="40% - Accent5 3 3 2 2 4 3" xfId="19917"/>
    <cellStyle name="40% - Accent5 3 3 2 2 4 4" xfId="19918"/>
    <cellStyle name="40% - Accent5 3 3 2 2 4 5" xfId="19919"/>
    <cellStyle name="40% - Accent5 3 3 2 2 4 6" xfId="19920"/>
    <cellStyle name="40% - Accent5 3 3 2 2 5" xfId="19921"/>
    <cellStyle name="40% - Accent5 3 3 2 2 5 2" xfId="19922"/>
    <cellStyle name="40% - Accent5 3 3 2 2 5 2 2" xfId="19923"/>
    <cellStyle name="40% - Accent5 3 3 2 2 5 2 3" xfId="19924"/>
    <cellStyle name="40% - Accent5 3 3 2 2 5 3" xfId="19925"/>
    <cellStyle name="40% - Accent5 3 3 2 2 5 4" xfId="19926"/>
    <cellStyle name="40% - Accent5 3 3 2 2 5 5" xfId="19927"/>
    <cellStyle name="40% - Accent5 3 3 2 2 5 6" xfId="19928"/>
    <cellStyle name="40% - Accent5 3 3 2 2 6" xfId="19929"/>
    <cellStyle name="40% - Accent5 3 3 2 2 6 2" xfId="19930"/>
    <cellStyle name="40% - Accent5 3 3 2 2 6 3" xfId="19931"/>
    <cellStyle name="40% - Accent5 3 3 2 2 7" xfId="19932"/>
    <cellStyle name="40% - Accent5 3 3 2 2 8" xfId="19933"/>
    <cellStyle name="40% - Accent5 3 3 2 2 9" xfId="19934"/>
    <cellStyle name="40% - Accent5 3 3 2 3" xfId="19935"/>
    <cellStyle name="40% - Accent5 3 3 2 3 2" xfId="19936"/>
    <cellStyle name="40% - Accent5 3 3 2 3 2 2" xfId="19937"/>
    <cellStyle name="40% - Accent5 3 3 2 3 2 2 2" xfId="19938"/>
    <cellStyle name="40% - Accent5 3 3 2 3 2 2 2 2" xfId="19939"/>
    <cellStyle name="40% - Accent5 3 3 2 3 2 2 2 3" xfId="19940"/>
    <cellStyle name="40% - Accent5 3 3 2 3 2 2 3" xfId="19941"/>
    <cellStyle name="40% - Accent5 3 3 2 3 2 2 4" xfId="19942"/>
    <cellStyle name="40% - Accent5 3 3 2 3 2 2 5" xfId="19943"/>
    <cellStyle name="40% - Accent5 3 3 2 3 2 2 6" xfId="19944"/>
    <cellStyle name="40% - Accent5 3 3 2 3 2 3" xfId="19945"/>
    <cellStyle name="40% - Accent5 3 3 2 3 2 3 2" xfId="19946"/>
    <cellStyle name="40% - Accent5 3 3 2 3 2 3 3" xfId="19947"/>
    <cellStyle name="40% - Accent5 3 3 2 3 2 4" xfId="19948"/>
    <cellStyle name="40% - Accent5 3 3 2 3 2 5" xfId="19949"/>
    <cellStyle name="40% - Accent5 3 3 2 3 2 6" xfId="19950"/>
    <cellStyle name="40% - Accent5 3 3 2 3 2 7" xfId="19951"/>
    <cellStyle name="40% - Accent5 3 3 2 3 3" xfId="19952"/>
    <cellStyle name="40% - Accent5 3 3 2 3 3 2" xfId="19953"/>
    <cellStyle name="40% - Accent5 3 3 2 3 3 2 2" xfId="19954"/>
    <cellStyle name="40% - Accent5 3 3 2 3 3 2 3" xfId="19955"/>
    <cellStyle name="40% - Accent5 3 3 2 3 3 3" xfId="19956"/>
    <cellStyle name="40% - Accent5 3 3 2 3 3 4" xfId="19957"/>
    <cellStyle name="40% - Accent5 3 3 2 3 3 5" xfId="19958"/>
    <cellStyle name="40% - Accent5 3 3 2 3 3 6" xfId="19959"/>
    <cellStyle name="40% - Accent5 3 3 2 3 4" xfId="19960"/>
    <cellStyle name="40% - Accent5 3 3 2 3 4 2" xfId="19961"/>
    <cellStyle name="40% - Accent5 3 3 2 3 4 2 2" xfId="19962"/>
    <cellStyle name="40% - Accent5 3 3 2 3 4 2 3" xfId="19963"/>
    <cellStyle name="40% - Accent5 3 3 2 3 4 3" xfId="19964"/>
    <cellStyle name="40% - Accent5 3 3 2 3 4 4" xfId="19965"/>
    <cellStyle name="40% - Accent5 3 3 2 3 4 5" xfId="19966"/>
    <cellStyle name="40% - Accent5 3 3 2 3 4 6" xfId="19967"/>
    <cellStyle name="40% - Accent5 3 3 2 3 5" xfId="19968"/>
    <cellStyle name="40% - Accent5 3 3 2 3 5 2" xfId="19969"/>
    <cellStyle name="40% - Accent5 3 3 2 3 5 3" xfId="19970"/>
    <cellStyle name="40% - Accent5 3 3 2 3 6" xfId="19971"/>
    <cellStyle name="40% - Accent5 3 3 2 3 7" xfId="19972"/>
    <cellStyle name="40% - Accent5 3 3 2 3 8" xfId="19973"/>
    <cellStyle name="40% - Accent5 3 3 2 3 9" xfId="19974"/>
    <cellStyle name="40% - Accent5 3 3 2 4" xfId="19975"/>
    <cellStyle name="40% - Accent5 3 3 2 4 2" xfId="19976"/>
    <cellStyle name="40% - Accent5 3 3 2 4 2 2" xfId="19977"/>
    <cellStyle name="40% - Accent5 3 3 2 4 2 2 2" xfId="19978"/>
    <cellStyle name="40% - Accent5 3 3 2 4 2 2 3" xfId="19979"/>
    <cellStyle name="40% - Accent5 3 3 2 4 2 3" xfId="19980"/>
    <cellStyle name="40% - Accent5 3 3 2 4 2 4" xfId="19981"/>
    <cellStyle name="40% - Accent5 3 3 2 4 2 5" xfId="19982"/>
    <cellStyle name="40% - Accent5 3 3 2 4 2 6" xfId="19983"/>
    <cellStyle name="40% - Accent5 3 3 2 4 3" xfId="19984"/>
    <cellStyle name="40% - Accent5 3 3 2 4 3 2" xfId="19985"/>
    <cellStyle name="40% - Accent5 3 3 2 4 3 3" xfId="19986"/>
    <cellStyle name="40% - Accent5 3 3 2 4 4" xfId="19987"/>
    <cellStyle name="40% - Accent5 3 3 2 4 5" xfId="19988"/>
    <cellStyle name="40% - Accent5 3 3 2 4 6" xfId="19989"/>
    <cellStyle name="40% - Accent5 3 3 2 4 7" xfId="19990"/>
    <cellStyle name="40% - Accent5 3 3 2 5" xfId="19991"/>
    <cellStyle name="40% - Accent5 3 3 2 5 2" xfId="19992"/>
    <cellStyle name="40% - Accent5 3 3 2 5 2 2" xfId="19993"/>
    <cellStyle name="40% - Accent5 3 3 2 5 2 3" xfId="19994"/>
    <cellStyle name="40% - Accent5 3 3 2 5 3" xfId="19995"/>
    <cellStyle name="40% - Accent5 3 3 2 5 4" xfId="19996"/>
    <cellStyle name="40% - Accent5 3 3 2 5 5" xfId="19997"/>
    <cellStyle name="40% - Accent5 3 3 2 5 6" xfId="19998"/>
    <cellStyle name="40% - Accent5 3 3 2 6" xfId="19999"/>
    <cellStyle name="40% - Accent5 3 3 2 6 2" xfId="20000"/>
    <cellStyle name="40% - Accent5 3 3 2 6 2 2" xfId="20001"/>
    <cellStyle name="40% - Accent5 3 3 2 6 2 3" xfId="20002"/>
    <cellStyle name="40% - Accent5 3 3 2 6 3" xfId="20003"/>
    <cellStyle name="40% - Accent5 3 3 2 6 4" xfId="20004"/>
    <cellStyle name="40% - Accent5 3 3 2 6 5" xfId="20005"/>
    <cellStyle name="40% - Accent5 3 3 2 6 6" xfId="20006"/>
    <cellStyle name="40% - Accent5 3 3 2 7" xfId="20007"/>
    <cellStyle name="40% - Accent5 3 3 2 7 2" xfId="20008"/>
    <cellStyle name="40% - Accent5 3 3 2 7 2 2" xfId="20009"/>
    <cellStyle name="40% - Accent5 3 3 2 7 2 3" xfId="20010"/>
    <cellStyle name="40% - Accent5 3 3 2 7 3" xfId="20011"/>
    <cellStyle name="40% - Accent5 3 3 2 7 4" xfId="20012"/>
    <cellStyle name="40% - Accent5 3 3 2 7 5" xfId="20013"/>
    <cellStyle name="40% - Accent5 3 3 2 7 6" xfId="20014"/>
    <cellStyle name="40% - Accent5 3 3 2 8" xfId="20015"/>
    <cellStyle name="40% - Accent5 3 3 2 8 2" xfId="20016"/>
    <cellStyle name="40% - Accent5 3 3 2 8 2 2" xfId="20017"/>
    <cellStyle name="40% - Accent5 3 3 2 8 2 3" xfId="20018"/>
    <cellStyle name="40% - Accent5 3 3 2 8 3" xfId="20019"/>
    <cellStyle name="40% - Accent5 3 3 2 8 4" xfId="20020"/>
    <cellStyle name="40% - Accent5 3 3 2 8 5" xfId="20021"/>
    <cellStyle name="40% - Accent5 3 3 2 8 6" xfId="20022"/>
    <cellStyle name="40% - Accent5 3 3 2 9" xfId="20023"/>
    <cellStyle name="40% - Accent5 3 3 2 9 2" xfId="20024"/>
    <cellStyle name="40% - Accent5 3 3 2 9 3" xfId="20025"/>
    <cellStyle name="40% - Accent5 3 3 3" xfId="20026"/>
    <cellStyle name="40% - Accent5 3 3 3 10" xfId="20027"/>
    <cellStyle name="40% - Accent5 3 3 3 2" xfId="20028"/>
    <cellStyle name="40% - Accent5 3 3 3 2 2" xfId="20029"/>
    <cellStyle name="40% - Accent5 3 3 3 2 2 2" xfId="20030"/>
    <cellStyle name="40% - Accent5 3 3 3 2 2 2 2" xfId="20031"/>
    <cellStyle name="40% - Accent5 3 3 3 2 2 2 3" xfId="20032"/>
    <cellStyle name="40% - Accent5 3 3 3 2 2 3" xfId="20033"/>
    <cellStyle name="40% - Accent5 3 3 3 2 2 4" xfId="20034"/>
    <cellStyle name="40% - Accent5 3 3 3 2 2 5" xfId="20035"/>
    <cellStyle name="40% - Accent5 3 3 3 2 2 6" xfId="20036"/>
    <cellStyle name="40% - Accent5 3 3 3 2 3" xfId="20037"/>
    <cellStyle name="40% - Accent5 3 3 3 2 3 2" xfId="20038"/>
    <cellStyle name="40% - Accent5 3 3 3 2 3 2 2" xfId="20039"/>
    <cellStyle name="40% - Accent5 3 3 3 2 3 2 3" xfId="20040"/>
    <cellStyle name="40% - Accent5 3 3 3 2 3 3" xfId="20041"/>
    <cellStyle name="40% - Accent5 3 3 3 2 3 4" xfId="20042"/>
    <cellStyle name="40% - Accent5 3 3 3 2 3 5" xfId="20043"/>
    <cellStyle name="40% - Accent5 3 3 3 2 3 6" xfId="20044"/>
    <cellStyle name="40% - Accent5 3 3 3 2 4" xfId="20045"/>
    <cellStyle name="40% - Accent5 3 3 3 2 4 2" xfId="20046"/>
    <cellStyle name="40% - Accent5 3 3 3 2 4 3" xfId="20047"/>
    <cellStyle name="40% - Accent5 3 3 3 2 5" xfId="20048"/>
    <cellStyle name="40% - Accent5 3 3 3 2 6" xfId="20049"/>
    <cellStyle name="40% - Accent5 3 3 3 2 7" xfId="20050"/>
    <cellStyle name="40% - Accent5 3 3 3 2 8" xfId="20051"/>
    <cellStyle name="40% - Accent5 3 3 3 3" xfId="20052"/>
    <cellStyle name="40% - Accent5 3 3 3 3 2" xfId="20053"/>
    <cellStyle name="40% - Accent5 3 3 3 3 2 2" xfId="20054"/>
    <cellStyle name="40% - Accent5 3 3 3 3 2 2 2" xfId="20055"/>
    <cellStyle name="40% - Accent5 3 3 3 3 2 2 3" xfId="20056"/>
    <cellStyle name="40% - Accent5 3 3 3 3 2 3" xfId="20057"/>
    <cellStyle name="40% - Accent5 3 3 3 3 2 4" xfId="20058"/>
    <cellStyle name="40% - Accent5 3 3 3 3 2 5" xfId="20059"/>
    <cellStyle name="40% - Accent5 3 3 3 3 2 6" xfId="20060"/>
    <cellStyle name="40% - Accent5 3 3 3 3 3" xfId="20061"/>
    <cellStyle name="40% - Accent5 3 3 3 3 3 2" xfId="20062"/>
    <cellStyle name="40% - Accent5 3 3 3 3 3 3" xfId="20063"/>
    <cellStyle name="40% - Accent5 3 3 3 3 4" xfId="20064"/>
    <cellStyle name="40% - Accent5 3 3 3 3 5" xfId="20065"/>
    <cellStyle name="40% - Accent5 3 3 3 3 6" xfId="20066"/>
    <cellStyle name="40% - Accent5 3 3 3 3 7" xfId="20067"/>
    <cellStyle name="40% - Accent5 3 3 3 4" xfId="20068"/>
    <cellStyle name="40% - Accent5 3 3 3 4 2" xfId="20069"/>
    <cellStyle name="40% - Accent5 3 3 3 4 2 2" xfId="20070"/>
    <cellStyle name="40% - Accent5 3 3 3 4 2 3" xfId="20071"/>
    <cellStyle name="40% - Accent5 3 3 3 4 3" xfId="20072"/>
    <cellStyle name="40% - Accent5 3 3 3 4 4" xfId="20073"/>
    <cellStyle name="40% - Accent5 3 3 3 4 5" xfId="20074"/>
    <cellStyle name="40% - Accent5 3 3 3 4 6" xfId="20075"/>
    <cellStyle name="40% - Accent5 3 3 3 5" xfId="20076"/>
    <cellStyle name="40% - Accent5 3 3 3 5 2" xfId="20077"/>
    <cellStyle name="40% - Accent5 3 3 3 5 2 2" xfId="20078"/>
    <cellStyle name="40% - Accent5 3 3 3 5 2 3" xfId="20079"/>
    <cellStyle name="40% - Accent5 3 3 3 5 3" xfId="20080"/>
    <cellStyle name="40% - Accent5 3 3 3 5 4" xfId="20081"/>
    <cellStyle name="40% - Accent5 3 3 3 5 5" xfId="20082"/>
    <cellStyle name="40% - Accent5 3 3 3 5 6" xfId="20083"/>
    <cellStyle name="40% - Accent5 3 3 3 6" xfId="20084"/>
    <cellStyle name="40% - Accent5 3 3 3 6 2" xfId="20085"/>
    <cellStyle name="40% - Accent5 3 3 3 6 3" xfId="20086"/>
    <cellStyle name="40% - Accent5 3 3 3 7" xfId="20087"/>
    <cellStyle name="40% - Accent5 3 3 3 8" xfId="20088"/>
    <cellStyle name="40% - Accent5 3 3 3 9" xfId="20089"/>
    <cellStyle name="40% - Accent5 3 3 4" xfId="20090"/>
    <cellStyle name="40% - Accent5 3 3 4 2" xfId="20091"/>
    <cellStyle name="40% - Accent5 3 3 4 2 2" xfId="20092"/>
    <cellStyle name="40% - Accent5 3 3 4 2 2 2" xfId="20093"/>
    <cellStyle name="40% - Accent5 3 3 4 2 2 2 2" xfId="20094"/>
    <cellStyle name="40% - Accent5 3 3 4 2 2 2 3" xfId="20095"/>
    <cellStyle name="40% - Accent5 3 3 4 2 2 3" xfId="20096"/>
    <cellStyle name="40% - Accent5 3 3 4 2 2 4" xfId="20097"/>
    <cellStyle name="40% - Accent5 3 3 4 2 2 5" xfId="20098"/>
    <cellStyle name="40% - Accent5 3 3 4 2 2 6" xfId="20099"/>
    <cellStyle name="40% - Accent5 3 3 4 2 3" xfId="20100"/>
    <cellStyle name="40% - Accent5 3 3 4 2 3 2" xfId="20101"/>
    <cellStyle name="40% - Accent5 3 3 4 2 3 3" xfId="20102"/>
    <cellStyle name="40% - Accent5 3 3 4 2 4" xfId="20103"/>
    <cellStyle name="40% - Accent5 3 3 4 2 5" xfId="20104"/>
    <cellStyle name="40% - Accent5 3 3 4 2 6" xfId="20105"/>
    <cellStyle name="40% - Accent5 3 3 4 2 7" xfId="20106"/>
    <cellStyle name="40% - Accent5 3 3 4 3" xfId="20107"/>
    <cellStyle name="40% - Accent5 3 3 4 3 2" xfId="20108"/>
    <cellStyle name="40% - Accent5 3 3 4 3 2 2" xfId="20109"/>
    <cellStyle name="40% - Accent5 3 3 4 3 2 3" xfId="20110"/>
    <cellStyle name="40% - Accent5 3 3 4 3 3" xfId="20111"/>
    <cellStyle name="40% - Accent5 3 3 4 3 4" xfId="20112"/>
    <cellStyle name="40% - Accent5 3 3 4 3 5" xfId="20113"/>
    <cellStyle name="40% - Accent5 3 3 4 3 6" xfId="20114"/>
    <cellStyle name="40% - Accent5 3 3 4 4" xfId="20115"/>
    <cellStyle name="40% - Accent5 3 3 4 4 2" xfId="20116"/>
    <cellStyle name="40% - Accent5 3 3 4 4 2 2" xfId="20117"/>
    <cellStyle name="40% - Accent5 3 3 4 4 2 3" xfId="20118"/>
    <cellStyle name="40% - Accent5 3 3 4 4 3" xfId="20119"/>
    <cellStyle name="40% - Accent5 3 3 4 4 4" xfId="20120"/>
    <cellStyle name="40% - Accent5 3 3 4 4 5" xfId="20121"/>
    <cellStyle name="40% - Accent5 3 3 4 4 6" xfId="20122"/>
    <cellStyle name="40% - Accent5 3 3 4 5" xfId="20123"/>
    <cellStyle name="40% - Accent5 3 3 4 5 2" xfId="20124"/>
    <cellStyle name="40% - Accent5 3 3 4 5 3" xfId="20125"/>
    <cellStyle name="40% - Accent5 3 3 4 6" xfId="20126"/>
    <cellStyle name="40% - Accent5 3 3 4 7" xfId="20127"/>
    <cellStyle name="40% - Accent5 3 3 4 8" xfId="20128"/>
    <cellStyle name="40% - Accent5 3 3 4 9" xfId="20129"/>
    <cellStyle name="40% - Accent5 3 3 5" xfId="20130"/>
    <cellStyle name="40% - Accent5 3 3 5 2" xfId="20131"/>
    <cellStyle name="40% - Accent5 3 3 5 2 2" xfId="20132"/>
    <cellStyle name="40% - Accent5 3 3 5 2 2 2" xfId="20133"/>
    <cellStyle name="40% - Accent5 3 3 5 2 2 3" xfId="20134"/>
    <cellStyle name="40% - Accent5 3 3 5 2 3" xfId="20135"/>
    <cellStyle name="40% - Accent5 3 3 5 2 4" xfId="20136"/>
    <cellStyle name="40% - Accent5 3 3 5 2 5" xfId="20137"/>
    <cellStyle name="40% - Accent5 3 3 5 2 6" xfId="20138"/>
    <cellStyle name="40% - Accent5 3 3 5 3" xfId="20139"/>
    <cellStyle name="40% - Accent5 3 3 5 3 2" xfId="20140"/>
    <cellStyle name="40% - Accent5 3 3 5 3 3" xfId="20141"/>
    <cellStyle name="40% - Accent5 3 3 5 4" xfId="20142"/>
    <cellStyle name="40% - Accent5 3 3 5 5" xfId="20143"/>
    <cellStyle name="40% - Accent5 3 3 5 6" xfId="20144"/>
    <cellStyle name="40% - Accent5 3 3 5 7" xfId="20145"/>
    <cellStyle name="40% - Accent5 3 3 6" xfId="20146"/>
    <cellStyle name="40% - Accent5 3 3 6 2" xfId="20147"/>
    <cellStyle name="40% - Accent5 3 3 6 2 2" xfId="20148"/>
    <cellStyle name="40% - Accent5 3 3 6 2 3" xfId="20149"/>
    <cellStyle name="40% - Accent5 3 3 6 3" xfId="20150"/>
    <cellStyle name="40% - Accent5 3 3 6 4" xfId="20151"/>
    <cellStyle name="40% - Accent5 3 3 6 5" xfId="20152"/>
    <cellStyle name="40% - Accent5 3 3 6 6" xfId="20153"/>
    <cellStyle name="40% - Accent5 3 3 7" xfId="20154"/>
    <cellStyle name="40% - Accent5 3 3 7 2" xfId="20155"/>
    <cellStyle name="40% - Accent5 3 3 7 2 2" xfId="20156"/>
    <cellStyle name="40% - Accent5 3 3 7 2 3" xfId="20157"/>
    <cellStyle name="40% - Accent5 3 3 7 3" xfId="20158"/>
    <cellStyle name="40% - Accent5 3 3 7 4" xfId="20159"/>
    <cellStyle name="40% - Accent5 3 3 7 5" xfId="20160"/>
    <cellStyle name="40% - Accent5 3 3 7 6" xfId="20161"/>
    <cellStyle name="40% - Accent5 3 3 8" xfId="20162"/>
    <cellStyle name="40% - Accent5 3 3 8 2" xfId="20163"/>
    <cellStyle name="40% - Accent5 3 3 8 2 2" xfId="20164"/>
    <cellStyle name="40% - Accent5 3 3 8 2 3" xfId="20165"/>
    <cellStyle name="40% - Accent5 3 3 8 3" xfId="20166"/>
    <cellStyle name="40% - Accent5 3 3 8 4" xfId="20167"/>
    <cellStyle name="40% - Accent5 3 3 8 5" xfId="20168"/>
    <cellStyle name="40% - Accent5 3 3 8 6" xfId="20169"/>
    <cellStyle name="40% - Accent5 3 3 9" xfId="20170"/>
    <cellStyle name="40% - Accent5 3 3 9 2" xfId="20171"/>
    <cellStyle name="40% - Accent5 3 3 9 2 2" xfId="20172"/>
    <cellStyle name="40% - Accent5 3 3 9 2 3" xfId="20173"/>
    <cellStyle name="40% - Accent5 3 3 9 3" xfId="20174"/>
    <cellStyle name="40% - Accent5 3 3 9 4" xfId="20175"/>
    <cellStyle name="40% - Accent5 3 3 9 5" xfId="20176"/>
    <cellStyle name="40% - Accent5 3 3 9 6" xfId="20177"/>
    <cellStyle name="40% - Accent5 3 4" xfId="20178"/>
    <cellStyle name="40% - Accent5 3 4 10" xfId="20179"/>
    <cellStyle name="40% - Accent5 3 4 11" xfId="20180"/>
    <cellStyle name="40% - Accent5 3 4 12" xfId="20181"/>
    <cellStyle name="40% - Accent5 3 4 13" xfId="20182"/>
    <cellStyle name="40% - Accent5 3 4 2" xfId="20183"/>
    <cellStyle name="40% - Accent5 3 4 2 10" xfId="20184"/>
    <cellStyle name="40% - Accent5 3 4 2 2" xfId="20185"/>
    <cellStyle name="40% - Accent5 3 4 2 2 2" xfId="20186"/>
    <cellStyle name="40% - Accent5 3 4 2 2 2 2" xfId="20187"/>
    <cellStyle name="40% - Accent5 3 4 2 2 2 2 2" xfId="20188"/>
    <cellStyle name="40% - Accent5 3 4 2 2 2 2 3" xfId="20189"/>
    <cellStyle name="40% - Accent5 3 4 2 2 2 3" xfId="20190"/>
    <cellStyle name="40% - Accent5 3 4 2 2 2 4" xfId="20191"/>
    <cellStyle name="40% - Accent5 3 4 2 2 2 5" xfId="20192"/>
    <cellStyle name="40% - Accent5 3 4 2 2 2 6" xfId="20193"/>
    <cellStyle name="40% - Accent5 3 4 2 2 3" xfId="20194"/>
    <cellStyle name="40% - Accent5 3 4 2 2 3 2" xfId="20195"/>
    <cellStyle name="40% - Accent5 3 4 2 2 3 2 2" xfId="20196"/>
    <cellStyle name="40% - Accent5 3 4 2 2 3 2 3" xfId="20197"/>
    <cellStyle name="40% - Accent5 3 4 2 2 3 3" xfId="20198"/>
    <cellStyle name="40% - Accent5 3 4 2 2 3 4" xfId="20199"/>
    <cellStyle name="40% - Accent5 3 4 2 2 3 5" xfId="20200"/>
    <cellStyle name="40% - Accent5 3 4 2 2 3 6" xfId="20201"/>
    <cellStyle name="40% - Accent5 3 4 2 2 4" xfId="20202"/>
    <cellStyle name="40% - Accent5 3 4 2 2 4 2" xfId="20203"/>
    <cellStyle name="40% - Accent5 3 4 2 2 4 3" xfId="20204"/>
    <cellStyle name="40% - Accent5 3 4 2 2 5" xfId="20205"/>
    <cellStyle name="40% - Accent5 3 4 2 2 6" xfId="20206"/>
    <cellStyle name="40% - Accent5 3 4 2 2 7" xfId="20207"/>
    <cellStyle name="40% - Accent5 3 4 2 2 8" xfId="20208"/>
    <cellStyle name="40% - Accent5 3 4 2 3" xfId="20209"/>
    <cellStyle name="40% - Accent5 3 4 2 3 2" xfId="20210"/>
    <cellStyle name="40% - Accent5 3 4 2 3 2 2" xfId="20211"/>
    <cellStyle name="40% - Accent5 3 4 2 3 2 2 2" xfId="20212"/>
    <cellStyle name="40% - Accent5 3 4 2 3 2 2 3" xfId="20213"/>
    <cellStyle name="40% - Accent5 3 4 2 3 2 3" xfId="20214"/>
    <cellStyle name="40% - Accent5 3 4 2 3 2 4" xfId="20215"/>
    <cellStyle name="40% - Accent5 3 4 2 3 2 5" xfId="20216"/>
    <cellStyle name="40% - Accent5 3 4 2 3 2 6" xfId="20217"/>
    <cellStyle name="40% - Accent5 3 4 2 3 3" xfId="20218"/>
    <cellStyle name="40% - Accent5 3 4 2 3 3 2" xfId="20219"/>
    <cellStyle name="40% - Accent5 3 4 2 3 3 3" xfId="20220"/>
    <cellStyle name="40% - Accent5 3 4 2 3 4" xfId="20221"/>
    <cellStyle name="40% - Accent5 3 4 2 3 5" xfId="20222"/>
    <cellStyle name="40% - Accent5 3 4 2 3 6" xfId="20223"/>
    <cellStyle name="40% - Accent5 3 4 2 3 7" xfId="20224"/>
    <cellStyle name="40% - Accent5 3 4 2 4" xfId="20225"/>
    <cellStyle name="40% - Accent5 3 4 2 4 2" xfId="20226"/>
    <cellStyle name="40% - Accent5 3 4 2 4 2 2" xfId="20227"/>
    <cellStyle name="40% - Accent5 3 4 2 4 2 3" xfId="20228"/>
    <cellStyle name="40% - Accent5 3 4 2 4 3" xfId="20229"/>
    <cellStyle name="40% - Accent5 3 4 2 4 4" xfId="20230"/>
    <cellStyle name="40% - Accent5 3 4 2 4 5" xfId="20231"/>
    <cellStyle name="40% - Accent5 3 4 2 4 6" xfId="20232"/>
    <cellStyle name="40% - Accent5 3 4 2 5" xfId="20233"/>
    <cellStyle name="40% - Accent5 3 4 2 5 2" xfId="20234"/>
    <cellStyle name="40% - Accent5 3 4 2 5 2 2" xfId="20235"/>
    <cellStyle name="40% - Accent5 3 4 2 5 2 3" xfId="20236"/>
    <cellStyle name="40% - Accent5 3 4 2 5 3" xfId="20237"/>
    <cellStyle name="40% - Accent5 3 4 2 5 4" xfId="20238"/>
    <cellStyle name="40% - Accent5 3 4 2 5 5" xfId="20239"/>
    <cellStyle name="40% - Accent5 3 4 2 5 6" xfId="20240"/>
    <cellStyle name="40% - Accent5 3 4 2 6" xfId="20241"/>
    <cellStyle name="40% - Accent5 3 4 2 6 2" xfId="20242"/>
    <cellStyle name="40% - Accent5 3 4 2 6 3" xfId="20243"/>
    <cellStyle name="40% - Accent5 3 4 2 7" xfId="20244"/>
    <cellStyle name="40% - Accent5 3 4 2 8" xfId="20245"/>
    <cellStyle name="40% - Accent5 3 4 2 9" xfId="20246"/>
    <cellStyle name="40% - Accent5 3 4 3" xfId="20247"/>
    <cellStyle name="40% - Accent5 3 4 3 2" xfId="20248"/>
    <cellStyle name="40% - Accent5 3 4 3 2 2" xfId="20249"/>
    <cellStyle name="40% - Accent5 3 4 3 2 2 2" xfId="20250"/>
    <cellStyle name="40% - Accent5 3 4 3 2 2 2 2" xfId="20251"/>
    <cellStyle name="40% - Accent5 3 4 3 2 2 2 3" xfId="20252"/>
    <cellStyle name="40% - Accent5 3 4 3 2 2 3" xfId="20253"/>
    <cellStyle name="40% - Accent5 3 4 3 2 2 4" xfId="20254"/>
    <cellStyle name="40% - Accent5 3 4 3 2 2 5" xfId="20255"/>
    <cellStyle name="40% - Accent5 3 4 3 2 2 6" xfId="20256"/>
    <cellStyle name="40% - Accent5 3 4 3 2 3" xfId="20257"/>
    <cellStyle name="40% - Accent5 3 4 3 2 3 2" xfId="20258"/>
    <cellStyle name="40% - Accent5 3 4 3 2 3 3" xfId="20259"/>
    <cellStyle name="40% - Accent5 3 4 3 2 4" xfId="20260"/>
    <cellStyle name="40% - Accent5 3 4 3 2 5" xfId="20261"/>
    <cellStyle name="40% - Accent5 3 4 3 2 6" xfId="20262"/>
    <cellStyle name="40% - Accent5 3 4 3 2 7" xfId="20263"/>
    <cellStyle name="40% - Accent5 3 4 3 3" xfId="20264"/>
    <cellStyle name="40% - Accent5 3 4 3 3 2" xfId="20265"/>
    <cellStyle name="40% - Accent5 3 4 3 3 2 2" xfId="20266"/>
    <cellStyle name="40% - Accent5 3 4 3 3 2 3" xfId="20267"/>
    <cellStyle name="40% - Accent5 3 4 3 3 3" xfId="20268"/>
    <cellStyle name="40% - Accent5 3 4 3 3 4" xfId="20269"/>
    <cellStyle name="40% - Accent5 3 4 3 3 5" xfId="20270"/>
    <cellStyle name="40% - Accent5 3 4 3 3 6" xfId="20271"/>
    <cellStyle name="40% - Accent5 3 4 3 4" xfId="20272"/>
    <cellStyle name="40% - Accent5 3 4 3 4 2" xfId="20273"/>
    <cellStyle name="40% - Accent5 3 4 3 4 2 2" xfId="20274"/>
    <cellStyle name="40% - Accent5 3 4 3 4 2 3" xfId="20275"/>
    <cellStyle name="40% - Accent5 3 4 3 4 3" xfId="20276"/>
    <cellStyle name="40% - Accent5 3 4 3 4 4" xfId="20277"/>
    <cellStyle name="40% - Accent5 3 4 3 4 5" xfId="20278"/>
    <cellStyle name="40% - Accent5 3 4 3 4 6" xfId="20279"/>
    <cellStyle name="40% - Accent5 3 4 3 5" xfId="20280"/>
    <cellStyle name="40% - Accent5 3 4 3 5 2" xfId="20281"/>
    <cellStyle name="40% - Accent5 3 4 3 5 3" xfId="20282"/>
    <cellStyle name="40% - Accent5 3 4 3 6" xfId="20283"/>
    <cellStyle name="40% - Accent5 3 4 3 7" xfId="20284"/>
    <cellStyle name="40% - Accent5 3 4 3 8" xfId="20285"/>
    <cellStyle name="40% - Accent5 3 4 3 9" xfId="20286"/>
    <cellStyle name="40% - Accent5 3 4 4" xfId="20287"/>
    <cellStyle name="40% - Accent5 3 4 4 2" xfId="20288"/>
    <cellStyle name="40% - Accent5 3 4 4 2 2" xfId="20289"/>
    <cellStyle name="40% - Accent5 3 4 4 2 2 2" xfId="20290"/>
    <cellStyle name="40% - Accent5 3 4 4 2 2 3" xfId="20291"/>
    <cellStyle name="40% - Accent5 3 4 4 2 3" xfId="20292"/>
    <cellStyle name="40% - Accent5 3 4 4 2 4" xfId="20293"/>
    <cellStyle name="40% - Accent5 3 4 4 2 5" xfId="20294"/>
    <cellStyle name="40% - Accent5 3 4 4 2 6" xfId="20295"/>
    <cellStyle name="40% - Accent5 3 4 4 3" xfId="20296"/>
    <cellStyle name="40% - Accent5 3 4 4 3 2" xfId="20297"/>
    <cellStyle name="40% - Accent5 3 4 4 3 3" xfId="20298"/>
    <cellStyle name="40% - Accent5 3 4 4 4" xfId="20299"/>
    <cellStyle name="40% - Accent5 3 4 4 5" xfId="20300"/>
    <cellStyle name="40% - Accent5 3 4 4 6" xfId="20301"/>
    <cellStyle name="40% - Accent5 3 4 4 7" xfId="20302"/>
    <cellStyle name="40% - Accent5 3 4 5" xfId="20303"/>
    <cellStyle name="40% - Accent5 3 4 5 2" xfId="20304"/>
    <cellStyle name="40% - Accent5 3 4 5 2 2" xfId="20305"/>
    <cellStyle name="40% - Accent5 3 4 5 2 3" xfId="20306"/>
    <cellStyle name="40% - Accent5 3 4 5 3" xfId="20307"/>
    <cellStyle name="40% - Accent5 3 4 5 4" xfId="20308"/>
    <cellStyle name="40% - Accent5 3 4 5 5" xfId="20309"/>
    <cellStyle name="40% - Accent5 3 4 5 6" xfId="20310"/>
    <cellStyle name="40% - Accent5 3 4 6" xfId="20311"/>
    <cellStyle name="40% - Accent5 3 4 6 2" xfId="20312"/>
    <cellStyle name="40% - Accent5 3 4 6 2 2" xfId="20313"/>
    <cellStyle name="40% - Accent5 3 4 6 2 3" xfId="20314"/>
    <cellStyle name="40% - Accent5 3 4 6 3" xfId="20315"/>
    <cellStyle name="40% - Accent5 3 4 6 4" xfId="20316"/>
    <cellStyle name="40% - Accent5 3 4 6 5" xfId="20317"/>
    <cellStyle name="40% - Accent5 3 4 6 6" xfId="20318"/>
    <cellStyle name="40% - Accent5 3 4 7" xfId="20319"/>
    <cellStyle name="40% - Accent5 3 4 7 2" xfId="20320"/>
    <cellStyle name="40% - Accent5 3 4 7 2 2" xfId="20321"/>
    <cellStyle name="40% - Accent5 3 4 7 2 3" xfId="20322"/>
    <cellStyle name="40% - Accent5 3 4 7 3" xfId="20323"/>
    <cellStyle name="40% - Accent5 3 4 7 4" xfId="20324"/>
    <cellStyle name="40% - Accent5 3 4 7 5" xfId="20325"/>
    <cellStyle name="40% - Accent5 3 4 7 6" xfId="20326"/>
    <cellStyle name="40% - Accent5 3 4 8" xfId="20327"/>
    <cellStyle name="40% - Accent5 3 4 8 2" xfId="20328"/>
    <cellStyle name="40% - Accent5 3 4 8 2 2" xfId="20329"/>
    <cellStyle name="40% - Accent5 3 4 8 2 3" xfId="20330"/>
    <cellStyle name="40% - Accent5 3 4 8 3" xfId="20331"/>
    <cellStyle name="40% - Accent5 3 4 8 4" xfId="20332"/>
    <cellStyle name="40% - Accent5 3 4 8 5" xfId="20333"/>
    <cellStyle name="40% - Accent5 3 4 8 6" xfId="20334"/>
    <cellStyle name="40% - Accent5 3 4 9" xfId="20335"/>
    <cellStyle name="40% - Accent5 3 4 9 2" xfId="20336"/>
    <cellStyle name="40% - Accent5 3 4 9 3" xfId="20337"/>
    <cellStyle name="40% - Accent5 3 5" xfId="20338"/>
    <cellStyle name="40% - Accent5 3 5 10" xfId="20339"/>
    <cellStyle name="40% - Accent5 3 5 2" xfId="20340"/>
    <cellStyle name="40% - Accent5 3 5 2 2" xfId="20341"/>
    <cellStyle name="40% - Accent5 3 5 2 2 2" xfId="20342"/>
    <cellStyle name="40% - Accent5 3 5 2 2 2 2" xfId="20343"/>
    <cellStyle name="40% - Accent5 3 5 2 2 2 3" xfId="20344"/>
    <cellStyle name="40% - Accent5 3 5 2 2 3" xfId="20345"/>
    <cellStyle name="40% - Accent5 3 5 2 2 4" xfId="20346"/>
    <cellStyle name="40% - Accent5 3 5 2 2 5" xfId="20347"/>
    <cellStyle name="40% - Accent5 3 5 2 2 6" xfId="20348"/>
    <cellStyle name="40% - Accent5 3 5 2 3" xfId="20349"/>
    <cellStyle name="40% - Accent5 3 5 2 3 2" xfId="20350"/>
    <cellStyle name="40% - Accent5 3 5 2 3 2 2" xfId="20351"/>
    <cellStyle name="40% - Accent5 3 5 2 3 2 3" xfId="20352"/>
    <cellStyle name="40% - Accent5 3 5 2 3 3" xfId="20353"/>
    <cellStyle name="40% - Accent5 3 5 2 3 4" xfId="20354"/>
    <cellStyle name="40% - Accent5 3 5 2 3 5" xfId="20355"/>
    <cellStyle name="40% - Accent5 3 5 2 3 6" xfId="20356"/>
    <cellStyle name="40% - Accent5 3 5 2 4" xfId="20357"/>
    <cellStyle name="40% - Accent5 3 5 2 4 2" xfId="20358"/>
    <cellStyle name="40% - Accent5 3 5 2 4 3" xfId="20359"/>
    <cellStyle name="40% - Accent5 3 5 2 5" xfId="20360"/>
    <cellStyle name="40% - Accent5 3 5 2 6" xfId="20361"/>
    <cellStyle name="40% - Accent5 3 5 2 7" xfId="20362"/>
    <cellStyle name="40% - Accent5 3 5 2 8" xfId="20363"/>
    <cellStyle name="40% - Accent5 3 5 3" xfId="20364"/>
    <cellStyle name="40% - Accent5 3 5 3 2" xfId="20365"/>
    <cellStyle name="40% - Accent5 3 5 3 2 2" xfId="20366"/>
    <cellStyle name="40% - Accent5 3 5 3 2 2 2" xfId="20367"/>
    <cellStyle name="40% - Accent5 3 5 3 2 2 3" xfId="20368"/>
    <cellStyle name="40% - Accent5 3 5 3 2 3" xfId="20369"/>
    <cellStyle name="40% - Accent5 3 5 3 2 4" xfId="20370"/>
    <cellStyle name="40% - Accent5 3 5 3 2 5" xfId="20371"/>
    <cellStyle name="40% - Accent5 3 5 3 2 6" xfId="20372"/>
    <cellStyle name="40% - Accent5 3 5 3 3" xfId="20373"/>
    <cellStyle name="40% - Accent5 3 5 3 3 2" xfId="20374"/>
    <cellStyle name="40% - Accent5 3 5 3 3 3" xfId="20375"/>
    <cellStyle name="40% - Accent5 3 5 3 4" xfId="20376"/>
    <cellStyle name="40% - Accent5 3 5 3 5" xfId="20377"/>
    <cellStyle name="40% - Accent5 3 5 3 6" xfId="20378"/>
    <cellStyle name="40% - Accent5 3 5 3 7" xfId="20379"/>
    <cellStyle name="40% - Accent5 3 5 4" xfId="20380"/>
    <cellStyle name="40% - Accent5 3 5 4 2" xfId="20381"/>
    <cellStyle name="40% - Accent5 3 5 4 2 2" xfId="20382"/>
    <cellStyle name="40% - Accent5 3 5 4 2 3" xfId="20383"/>
    <cellStyle name="40% - Accent5 3 5 4 3" xfId="20384"/>
    <cellStyle name="40% - Accent5 3 5 4 4" xfId="20385"/>
    <cellStyle name="40% - Accent5 3 5 4 5" xfId="20386"/>
    <cellStyle name="40% - Accent5 3 5 4 6" xfId="20387"/>
    <cellStyle name="40% - Accent5 3 5 5" xfId="20388"/>
    <cellStyle name="40% - Accent5 3 5 5 2" xfId="20389"/>
    <cellStyle name="40% - Accent5 3 5 5 2 2" xfId="20390"/>
    <cellStyle name="40% - Accent5 3 5 5 2 3" xfId="20391"/>
    <cellStyle name="40% - Accent5 3 5 5 3" xfId="20392"/>
    <cellStyle name="40% - Accent5 3 5 5 4" xfId="20393"/>
    <cellStyle name="40% - Accent5 3 5 5 5" xfId="20394"/>
    <cellStyle name="40% - Accent5 3 5 5 6" xfId="20395"/>
    <cellStyle name="40% - Accent5 3 5 6" xfId="20396"/>
    <cellStyle name="40% - Accent5 3 5 6 2" xfId="20397"/>
    <cellStyle name="40% - Accent5 3 5 6 3" xfId="20398"/>
    <cellStyle name="40% - Accent5 3 5 7" xfId="20399"/>
    <cellStyle name="40% - Accent5 3 5 8" xfId="20400"/>
    <cellStyle name="40% - Accent5 3 5 9" xfId="20401"/>
    <cellStyle name="40% - Accent5 3 6" xfId="20402"/>
    <cellStyle name="40% - Accent5 3 6 2" xfId="20403"/>
    <cellStyle name="40% - Accent5 3 6 2 2" xfId="20404"/>
    <cellStyle name="40% - Accent5 3 6 2 2 2" xfId="20405"/>
    <cellStyle name="40% - Accent5 3 6 2 2 2 2" xfId="20406"/>
    <cellStyle name="40% - Accent5 3 6 2 2 2 3" xfId="20407"/>
    <cellStyle name="40% - Accent5 3 6 2 2 3" xfId="20408"/>
    <cellStyle name="40% - Accent5 3 6 2 2 4" xfId="20409"/>
    <cellStyle name="40% - Accent5 3 6 2 2 5" xfId="20410"/>
    <cellStyle name="40% - Accent5 3 6 2 2 6" xfId="20411"/>
    <cellStyle name="40% - Accent5 3 6 2 3" xfId="20412"/>
    <cellStyle name="40% - Accent5 3 6 2 3 2" xfId="20413"/>
    <cellStyle name="40% - Accent5 3 6 2 3 3" xfId="20414"/>
    <cellStyle name="40% - Accent5 3 6 2 4" xfId="20415"/>
    <cellStyle name="40% - Accent5 3 6 2 5" xfId="20416"/>
    <cellStyle name="40% - Accent5 3 6 2 6" xfId="20417"/>
    <cellStyle name="40% - Accent5 3 6 2 7" xfId="20418"/>
    <cellStyle name="40% - Accent5 3 6 3" xfId="20419"/>
    <cellStyle name="40% - Accent5 3 6 3 2" xfId="20420"/>
    <cellStyle name="40% - Accent5 3 6 3 2 2" xfId="20421"/>
    <cellStyle name="40% - Accent5 3 6 3 2 3" xfId="20422"/>
    <cellStyle name="40% - Accent5 3 6 3 3" xfId="20423"/>
    <cellStyle name="40% - Accent5 3 6 3 4" xfId="20424"/>
    <cellStyle name="40% - Accent5 3 6 3 5" xfId="20425"/>
    <cellStyle name="40% - Accent5 3 6 3 6" xfId="20426"/>
    <cellStyle name="40% - Accent5 3 6 4" xfId="20427"/>
    <cellStyle name="40% - Accent5 3 6 4 2" xfId="20428"/>
    <cellStyle name="40% - Accent5 3 6 4 2 2" xfId="20429"/>
    <cellStyle name="40% - Accent5 3 6 4 2 3" xfId="20430"/>
    <cellStyle name="40% - Accent5 3 6 4 3" xfId="20431"/>
    <cellStyle name="40% - Accent5 3 6 4 4" xfId="20432"/>
    <cellStyle name="40% - Accent5 3 6 4 5" xfId="20433"/>
    <cellStyle name="40% - Accent5 3 6 4 6" xfId="20434"/>
    <cellStyle name="40% - Accent5 3 6 5" xfId="20435"/>
    <cellStyle name="40% - Accent5 3 6 5 2" xfId="20436"/>
    <cellStyle name="40% - Accent5 3 6 5 3" xfId="20437"/>
    <cellStyle name="40% - Accent5 3 6 6" xfId="20438"/>
    <cellStyle name="40% - Accent5 3 6 7" xfId="20439"/>
    <cellStyle name="40% - Accent5 3 6 8" xfId="20440"/>
    <cellStyle name="40% - Accent5 3 6 9" xfId="20441"/>
    <cellStyle name="40% - Accent5 3 7" xfId="20442"/>
    <cellStyle name="40% - Accent5 3 7 2" xfId="20443"/>
    <cellStyle name="40% - Accent5 3 7 2 2" xfId="20444"/>
    <cellStyle name="40% - Accent5 3 7 2 2 2" xfId="20445"/>
    <cellStyle name="40% - Accent5 3 7 2 2 3" xfId="20446"/>
    <cellStyle name="40% - Accent5 3 7 2 3" xfId="20447"/>
    <cellStyle name="40% - Accent5 3 7 2 4" xfId="20448"/>
    <cellStyle name="40% - Accent5 3 7 2 5" xfId="20449"/>
    <cellStyle name="40% - Accent5 3 7 2 6" xfId="20450"/>
    <cellStyle name="40% - Accent5 3 7 3" xfId="20451"/>
    <cellStyle name="40% - Accent5 3 7 3 2" xfId="20452"/>
    <cellStyle name="40% - Accent5 3 7 3 3" xfId="20453"/>
    <cellStyle name="40% - Accent5 3 7 4" xfId="20454"/>
    <cellStyle name="40% - Accent5 3 7 5" xfId="20455"/>
    <cellStyle name="40% - Accent5 3 7 6" xfId="20456"/>
    <cellStyle name="40% - Accent5 3 7 7" xfId="20457"/>
    <cellStyle name="40% - Accent5 3 8" xfId="20458"/>
    <cellStyle name="40% - Accent5 3 8 2" xfId="20459"/>
    <cellStyle name="40% - Accent5 3 8 2 2" xfId="20460"/>
    <cellStyle name="40% - Accent5 3 8 2 3" xfId="20461"/>
    <cellStyle name="40% - Accent5 3 8 3" xfId="20462"/>
    <cellStyle name="40% - Accent5 3 8 4" xfId="20463"/>
    <cellStyle name="40% - Accent5 3 8 5" xfId="20464"/>
    <cellStyle name="40% - Accent5 3 8 6" xfId="20465"/>
    <cellStyle name="40% - Accent5 3 9" xfId="20466"/>
    <cellStyle name="40% - Accent5 3 9 2" xfId="20467"/>
    <cellStyle name="40% - Accent5 3 9 2 2" xfId="20468"/>
    <cellStyle name="40% - Accent5 3 9 2 3" xfId="20469"/>
    <cellStyle name="40% - Accent5 3 9 3" xfId="20470"/>
    <cellStyle name="40% - Accent5 3 9 4" xfId="20471"/>
    <cellStyle name="40% - Accent5 3 9 5" xfId="20472"/>
    <cellStyle name="40% - Accent5 3 9 6" xfId="20473"/>
    <cellStyle name="40% - Accent5 4" xfId="20474"/>
    <cellStyle name="40% - Accent5 4 10" xfId="20475"/>
    <cellStyle name="40% - Accent5 4 10 2" xfId="20476"/>
    <cellStyle name="40% - Accent5 4 10 2 2" xfId="20477"/>
    <cellStyle name="40% - Accent5 4 10 2 3" xfId="20478"/>
    <cellStyle name="40% - Accent5 4 10 3" xfId="20479"/>
    <cellStyle name="40% - Accent5 4 10 4" xfId="20480"/>
    <cellStyle name="40% - Accent5 4 10 5" xfId="20481"/>
    <cellStyle name="40% - Accent5 4 10 6" xfId="20482"/>
    <cellStyle name="40% - Accent5 4 11" xfId="20483"/>
    <cellStyle name="40% - Accent5 4 11 2" xfId="20484"/>
    <cellStyle name="40% - Accent5 4 11 3" xfId="20485"/>
    <cellStyle name="40% - Accent5 4 12" xfId="20486"/>
    <cellStyle name="40% - Accent5 4 13" xfId="20487"/>
    <cellStyle name="40% - Accent5 4 14" xfId="20488"/>
    <cellStyle name="40% - Accent5 4 15" xfId="20489"/>
    <cellStyle name="40% - Accent5 4 2" xfId="20490"/>
    <cellStyle name="40% - Accent5 4 2 10" xfId="20491"/>
    <cellStyle name="40% - Accent5 4 2 10 2" xfId="20492"/>
    <cellStyle name="40% - Accent5 4 2 10 3" xfId="20493"/>
    <cellStyle name="40% - Accent5 4 2 11" xfId="20494"/>
    <cellStyle name="40% - Accent5 4 2 12" xfId="20495"/>
    <cellStyle name="40% - Accent5 4 2 13" xfId="20496"/>
    <cellStyle name="40% - Accent5 4 2 14" xfId="20497"/>
    <cellStyle name="40% - Accent5 4 2 2" xfId="20498"/>
    <cellStyle name="40% - Accent5 4 2 2 10" xfId="20499"/>
    <cellStyle name="40% - Accent5 4 2 2 11" xfId="20500"/>
    <cellStyle name="40% - Accent5 4 2 2 12" xfId="20501"/>
    <cellStyle name="40% - Accent5 4 2 2 13" xfId="20502"/>
    <cellStyle name="40% - Accent5 4 2 2 2" xfId="20503"/>
    <cellStyle name="40% - Accent5 4 2 2 2 10" xfId="20504"/>
    <cellStyle name="40% - Accent5 4 2 2 2 2" xfId="20505"/>
    <cellStyle name="40% - Accent5 4 2 2 2 2 2" xfId="20506"/>
    <cellStyle name="40% - Accent5 4 2 2 2 2 2 2" xfId="20507"/>
    <cellStyle name="40% - Accent5 4 2 2 2 2 2 2 2" xfId="20508"/>
    <cellStyle name="40% - Accent5 4 2 2 2 2 2 2 3" xfId="20509"/>
    <cellStyle name="40% - Accent5 4 2 2 2 2 2 3" xfId="20510"/>
    <cellStyle name="40% - Accent5 4 2 2 2 2 2 4" xfId="20511"/>
    <cellStyle name="40% - Accent5 4 2 2 2 2 2 5" xfId="20512"/>
    <cellStyle name="40% - Accent5 4 2 2 2 2 2 6" xfId="20513"/>
    <cellStyle name="40% - Accent5 4 2 2 2 2 3" xfId="20514"/>
    <cellStyle name="40% - Accent5 4 2 2 2 2 3 2" xfId="20515"/>
    <cellStyle name="40% - Accent5 4 2 2 2 2 3 2 2" xfId="20516"/>
    <cellStyle name="40% - Accent5 4 2 2 2 2 3 2 3" xfId="20517"/>
    <cellStyle name="40% - Accent5 4 2 2 2 2 3 3" xfId="20518"/>
    <cellStyle name="40% - Accent5 4 2 2 2 2 3 4" xfId="20519"/>
    <cellStyle name="40% - Accent5 4 2 2 2 2 3 5" xfId="20520"/>
    <cellStyle name="40% - Accent5 4 2 2 2 2 3 6" xfId="20521"/>
    <cellStyle name="40% - Accent5 4 2 2 2 2 4" xfId="20522"/>
    <cellStyle name="40% - Accent5 4 2 2 2 2 4 2" xfId="20523"/>
    <cellStyle name="40% - Accent5 4 2 2 2 2 4 3" xfId="20524"/>
    <cellStyle name="40% - Accent5 4 2 2 2 2 5" xfId="20525"/>
    <cellStyle name="40% - Accent5 4 2 2 2 2 6" xfId="20526"/>
    <cellStyle name="40% - Accent5 4 2 2 2 2 7" xfId="20527"/>
    <cellStyle name="40% - Accent5 4 2 2 2 2 8" xfId="20528"/>
    <cellStyle name="40% - Accent5 4 2 2 2 3" xfId="20529"/>
    <cellStyle name="40% - Accent5 4 2 2 2 3 2" xfId="20530"/>
    <cellStyle name="40% - Accent5 4 2 2 2 3 2 2" xfId="20531"/>
    <cellStyle name="40% - Accent5 4 2 2 2 3 2 2 2" xfId="20532"/>
    <cellStyle name="40% - Accent5 4 2 2 2 3 2 2 3" xfId="20533"/>
    <cellStyle name="40% - Accent5 4 2 2 2 3 2 3" xfId="20534"/>
    <cellStyle name="40% - Accent5 4 2 2 2 3 2 4" xfId="20535"/>
    <cellStyle name="40% - Accent5 4 2 2 2 3 2 5" xfId="20536"/>
    <cellStyle name="40% - Accent5 4 2 2 2 3 2 6" xfId="20537"/>
    <cellStyle name="40% - Accent5 4 2 2 2 3 3" xfId="20538"/>
    <cellStyle name="40% - Accent5 4 2 2 2 3 3 2" xfId="20539"/>
    <cellStyle name="40% - Accent5 4 2 2 2 3 3 3" xfId="20540"/>
    <cellStyle name="40% - Accent5 4 2 2 2 3 4" xfId="20541"/>
    <cellStyle name="40% - Accent5 4 2 2 2 3 5" xfId="20542"/>
    <cellStyle name="40% - Accent5 4 2 2 2 3 6" xfId="20543"/>
    <cellStyle name="40% - Accent5 4 2 2 2 3 7" xfId="20544"/>
    <cellStyle name="40% - Accent5 4 2 2 2 4" xfId="20545"/>
    <cellStyle name="40% - Accent5 4 2 2 2 4 2" xfId="20546"/>
    <cellStyle name="40% - Accent5 4 2 2 2 4 2 2" xfId="20547"/>
    <cellStyle name="40% - Accent5 4 2 2 2 4 2 3" xfId="20548"/>
    <cellStyle name="40% - Accent5 4 2 2 2 4 3" xfId="20549"/>
    <cellStyle name="40% - Accent5 4 2 2 2 4 4" xfId="20550"/>
    <cellStyle name="40% - Accent5 4 2 2 2 4 5" xfId="20551"/>
    <cellStyle name="40% - Accent5 4 2 2 2 4 6" xfId="20552"/>
    <cellStyle name="40% - Accent5 4 2 2 2 5" xfId="20553"/>
    <cellStyle name="40% - Accent5 4 2 2 2 5 2" xfId="20554"/>
    <cellStyle name="40% - Accent5 4 2 2 2 5 2 2" xfId="20555"/>
    <cellStyle name="40% - Accent5 4 2 2 2 5 2 3" xfId="20556"/>
    <cellStyle name="40% - Accent5 4 2 2 2 5 3" xfId="20557"/>
    <cellStyle name="40% - Accent5 4 2 2 2 5 4" xfId="20558"/>
    <cellStyle name="40% - Accent5 4 2 2 2 5 5" xfId="20559"/>
    <cellStyle name="40% - Accent5 4 2 2 2 5 6" xfId="20560"/>
    <cellStyle name="40% - Accent5 4 2 2 2 6" xfId="20561"/>
    <cellStyle name="40% - Accent5 4 2 2 2 6 2" xfId="20562"/>
    <cellStyle name="40% - Accent5 4 2 2 2 6 3" xfId="20563"/>
    <cellStyle name="40% - Accent5 4 2 2 2 7" xfId="20564"/>
    <cellStyle name="40% - Accent5 4 2 2 2 8" xfId="20565"/>
    <cellStyle name="40% - Accent5 4 2 2 2 9" xfId="20566"/>
    <cellStyle name="40% - Accent5 4 2 2 3" xfId="20567"/>
    <cellStyle name="40% - Accent5 4 2 2 3 2" xfId="20568"/>
    <cellStyle name="40% - Accent5 4 2 2 3 2 2" xfId="20569"/>
    <cellStyle name="40% - Accent5 4 2 2 3 2 2 2" xfId="20570"/>
    <cellStyle name="40% - Accent5 4 2 2 3 2 2 2 2" xfId="20571"/>
    <cellStyle name="40% - Accent5 4 2 2 3 2 2 2 3" xfId="20572"/>
    <cellStyle name="40% - Accent5 4 2 2 3 2 2 3" xfId="20573"/>
    <cellStyle name="40% - Accent5 4 2 2 3 2 2 4" xfId="20574"/>
    <cellStyle name="40% - Accent5 4 2 2 3 2 2 5" xfId="20575"/>
    <cellStyle name="40% - Accent5 4 2 2 3 2 2 6" xfId="20576"/>
    <cellStyle name="40% - Accent5 4 2 2 3 2 3" xfId="20577"/>
    <cellStyle name="40% - Accent5 4 2 2 3 2 3 2" xfId="20578"/>
    <cellStyle name="40% - Accent5 4 2 2 3 2 3 3" xfId="20579"/>
    <cellStyle name="40% - Accent5 4 2 2 3 2 4" xfId="20580"/>
    <cellStyle name="40% - Accent5 4 2 2 3 2 5" xfId="20581"/>
    <cellStyle name="40% - Accent5 4 2 2 3 2 6" xfId="20582"/>
    <cellStyle name="40% - Accent5 4 2 2 3 2 7" xfId="20583"/>
    <cellStyle name="40% - Accent5 4 2 2 3 3" xfId="20584"/>
    <cellStyle name="40% - Accent5 4 2 2 3 3 2" xfId="20585"/>
    <cellStyle name="40% - Accent5 4 2 2 3 3 2 2" xfId="20586"/>
    <cellStyle name="40% - Accent5 4 2 2 3 3 2 3" xfId="20587"/>
    <cellStyle name="40% - Accent5 4 2 2 3 3 3" xfId="20588"/>
    <cellStyle name="40% - Accent5 4 2 2 3 3 4" xfId="20589"/>
    <cellStyle name="40% - Accent5 4 2 2 3 3 5" xfId="20590"/>
    <cellStyle name="40% - Accent5 4 2 2 3 3 6" xfId="20591"/>
    <cellStyle name="40% - Accent5 4 2 2 3 4" xfId="20592"/>
    <cellStyle name="40% - Accent5 4 2 2 3 4 2" xfId="20593"/>
    <cellStyle name="40% - Accent5 4 2 2 3 4 2 2" xfId="20594"/>
    <cellStyle name="40% - Accent5 4 2 2 3 4 2 3" xfId="20595"/>
    <cellStyle name="40% - Accent5 4 2 2 3 4 3" xfId="20596"/>
    <cellStyle name="40% - Accent5 4 2 2 3 4 4" xfId="20597"/>
    <cellStyle name="40% - Accent5 4 2 2 3 4 5" xfId="20598"/>
    <cellStyle name="40% - Accent5 4 2 2 3 4 6" xfId="20599"/>
    <cellStyle name="40% - Accent5 4 2 2 3 5" xfId="20600"/>
    <cellStyle name="40% - Accent5 4 2 2 3 5 2" xfId="20601"/>
    <cellStyle name="40% - Accent5 4 2 2 3 5 3" xfId="20602"/>
    <cellStyle name="40% - Accent5 4 2 2 3 6" xfId="20603"/>
    <cellStyle name="40% - Accent5 4 2 2 3 7" xfId="20604"/>
    <cellStyle name="40% - Accent5 4 2 2 3 8" xfId="20605"/>
    <cellStyle name="40% - Accent5 4 2 2 3 9" xfId="20606"/>
    <cellStyle name="40% - Accent5 4 2 2 4" xfId="20607"/>
    <cellStyle name="40% - Accent5 4 2 2 4 2" xfId="20608"/>
    <cellStyle name="40% - Accent5 4 2 2 4 2 2" xfId="20609"/>
    <cellStyle name="40% - Accent5 4 2 2 4 2 2 2" xfId="20610"/>
    <cellStyle name="40% - Accent5 4 2 2 4 2 2 3" xfId="20611"/>
    <cellStyle name="40% - Accent5 4 2 2 4 2 3" xfId="20612"/>
    <cellStyle name="40% - Accent5 4 2 2 4 2 4" xfId="20613"/>
    <cellStyle name="40% - Accent5 4 2 2 4 2 5" xfId="20614"/>
    <cellStyle name="40% - Accent5 4 2 2 4 2 6" xfId="20615"/>
    <cellStyle name="40% - Accent5 4 2 2 4 3" xfId="20616"/>
    <cellStyle name="40% - Accent5 4 2 2 4 3 2" xfId="20617"/>
    <cellStyle name="40% - Accent5 4 2 2 4 3 3" xfId="20618"/>
    <cellStyle name="40% - Accent5 4 2 2 4 4" xfId="20619"/>
    <cellStyle name="40% - Accent5 4 2 2 4 5" xfId="20620"/>
    <cellStyle name="40% - Accent5 4 2 2 4 6" xfId="20621"/>
    <cellStyle name="40% - Accent5 4 2 2 4 7" xfId="20622"/>
    <cellStyle name="40% - Accent5 4 2 2 5" xfId="20623"/>
    <cellStyle name="40% - Accent5 4 2 2 5 2" xfId="20624"/>
    <cellStyle name="40% - Accent5 4 2 2 5 2 2" xfId="20625"/>
    <cellStyle name="40% - Accent5 4 2 2 5 2 3" xfId="20626"/>
    <cellStyle name="40% - Accent5 4 2 2 5 3" xfId="20627"/>
    <cellStyle name="40% - Accent5 4 2 2 5 4" xfId="20628"/>
    <cellStyle name="40% - Accent5 4 2 2 5 5" xfId="20629"/>
    <cellStyle name="40% - Accent5 4 2 2 5 6" xfId="20630"/>
    <cellStyle name="40% - Accent5 4 2 2 6" xfId="20631"/>
    <cellStyle name="40% - Accent5 4 2 2 6 2" xfId="20632"/>
    <cellStyle name="40% - Accent5 4 2 2 6 2 2" xfId="20633"/>
    <cellStyle name="40% - Accent5 4 2 2 6 2 3" xfId="20634"/>
    <cellStyle name="40% - Accent5 4 2 2 6 3" xfId="20635"/>
    <cellStyle name="40% - Accent5 4 2 2 6 4" xfId="20636"/>
    <cellStyle name="40% - Accent5 4 2 2 6 5" xfId="20637"/>
    <cellStyle name="40% - Accent5 4 2 2 6 6" xfId="20638"/>
    <cellStyle name="40% - Accent5 4 2 2 7" xfId="20639"/>
    <cellStyle name="40% - Accent5 4 2 2 7 2" xfId="20640"/>
    <cellStyle name="40% - Accent5 4 2 2 7 2 2" xfId="20641"/>
    <cellStyle name="40% - Accent5 4 2 2 7 2 3" xfId="20642"/>
    <cellStyle name="40% - Accent5 4 2 2 7 3" xfId="20643"/>
    <cellStyle name="40% - Accent5 4 2 2 7 4" xfId="20644"/>
    <cellStyle name="40% - Accent5 4 2 2 7 5" xfId="20645"/>
    <cellStyle name="40% - Accent5 4 2 2 7 6" xfId="20646"/>
    <cellStyle name="40% - Accent5 4 2 2 8" xfId="20647"/>
    <cellStyle name="40% - Accent5 4 2 2 8 2" xfId="20648"/>
    <cellStyle name="40% - Accent5 4 2 2 8 2 2" xfId="20649"/>
    <cellStyle name="40% - Accent5 4 2 2 8 2 3" xfId="20650"/>
    <cellStyle name="40% - Accent5 4 2 2 8 3" xfId="20651"/>
    <cellStyle name="40% - Accent5 4 2 2 8 4" xfId="20652"/>
    <cellStyle name="40% - Accent5 4 2 2 8 5" xfId="20653"/>
    <cellStyle name="40% - Accent5 4 2 2 8 6" xfId="20654"/>
    <cellStyle name="40% - Accent5 4 2 2 9" xfId="20655"/>
    <cellStyle name="40% - Accent5 4 2 2 9 2" xfId="20656"/>
    <cellStyle name="40% - Accent5 4 2 2 9 3" xfId="20657"/>
    <cellStyle name="40% - Accent5 4 2 3" xfId="20658"/>
    <cellStyle name="40% - Accent5 4 2 3 10" xfId="20659"/>
    <cellStyle name="40% - Accent5 4 2 3 2" xfId="20660"/>
    <cellStyle name="40% - Accent5 4 2 3 2 2" xfId="20661"/>
    <cellStyle name="40% - Accent5 4 2 3 2 2 2" xfId="20662"/>
    <cellStyle name="40% - Accent5 4 2 3 2 2 2 2" xfId="20663"/>
    <cellStyle name="40% - Accent5 4 2 3 2 2 2 3" xfId="20664"/>
    <cellStyle name="40% - Accent5 4 2 3 2 2 3" xfId="20665"/>
    <cellStyle name="40% - Accent5 4 2 3 2 2 4" xfId="20666"/>
    <cellStyle name="40% - Accent5 4 2 3 2 2 5" xfId="20667"/>
    <cellStyle name="40% - Accent5 4 2 3 2 2 6" xfId="20668"/>
    <cellStyle name="40% - Accent5 4 2 3 2 3" xfId="20669"/>
    <cellStyle name="40% - Accent5 4 2 3 2 3 2" xfId="20670"/>
    <cellStyle name="40% - Accent5 4 2 3 2 3 2 2" xfId="20671"/>
    <cellStyle name="40% - Accent5 4 2 3 2 3 2 3" xfId="20672"/>
    <cellStyle name="40% - Accent5 4 2 3 2 3 3" xfId="20673"/>
    <cellStyle name="40% - Accent5 4 2 3 2 3 4" xfId="20674"/>
    <cellStyle name="40% - Accent5 4 2 3 2 3 5" xfId="20675"/>
    <cellStyle name="40% - Accent5 4 2 3 2 3 6" xfId="20676"/>
    <cellStyle name="40% - Accent5 4 2 3 2 4" xfId="20677"/>
    <cellStyle name="40% - Accent5 4 2 3 2 4 2" xfId="20678"/>
    <cellStyle name="40% - Accent5 4 2 3 2 4 3" xfId="20679"/>
    <cellStyle name="40% - Accent5 4 2 3 2 5" xfId="20680"/>
    <cellStyle name="40% - Accent5 4 2 3 2 6" xfId="20681"/>
    <cellStyle name="40% - Accent5 4 2 3 2 7" xfId="20682"/>
    <cellStyle name="40% - Accent5 4 2 3 2 8" xfId="20683"/>
    <cellStyle name="40% - Accent5 4 2 3 3" xfId="20684"/>
    <cellStyle name="40% - Accent5 4 2 3 3 2" xfId="20685"/>
    <cellStyle name="40% - Accent5 4 2 3 3 2 2" xfId="20686"/>
    <cellStyle name="40% - Accent5 4 2 3 3 2 2 2" xfId="20687"/>
    <cellStyle name="40% - Accent5 4 2 3 3 2 2 3" xfId="20688"/>
    <cellStyle name="40% - Accent5 4 2 3 3 2 3" xfId="20689"/>
    <cellStyle name="40% - Accent5 4 2 3 3 2 4" xfId="20690"/>
    <cellStyle name="40% - Accent5 4 2 3 3 2 5" xfId="20691"/>
    <cellStyle name="40% - Accent5 4 2 3 3 2 6" xfId="20692"/>
    <cellStyle name="40% - Accent5 4 2 3 3 3" xfId="20693"/>
    <cellStyle name="40% - Accent5 4 2 3 3 3 2" xfId="20694"/>
    <cellStyle name="40% - Accent5 4 2 3 3 3 3" xfId="20695"/>
    <cellStyle name="40% - Accent5 4 2 3 3 4" xfId="20696"/>
    <cellStyle name="40% - Accent5 4 2 3 3 5" xfId="20697"/>
    <cellStyle name="40% - Accent5 4 2 3 3 6" xfId="20698"/>
    <cellStyle name="40% - Accent5 4 2 3 3 7" xfId="20699"/>
    <cellStyle name="40% - Accent5 4 2 3 4" xfId="20700"/>
    <cellStyle name="40% - Accent5 4 2 3 4 2" xfId="20701"/>
    <cellStyle name="40% - Accent5 4 2 3 4 2 2" xfId="20702"/>
    <cellStyle name="40% - Accent5 4 2 3 4 2 3" xfId="20703"/>
    <cellStyle name="40% - Accent5 4 2 3 4 3" xfId="20704"/>
    <cellStyle name="40% - Accent5 4 2 3 4 4" xfId="20705"/>
    <cellStyle name="40% - Accent5 4 2 3 4 5" xfId="20706"/>
    <cellStyle name="40% - Accent5 4 2 3 4 6" xfId="20707"/>
    <cellStyle name="40% - Accent5 4 2 3 5" xfId="20708"/>
    <cellStyle name="40% - Accent5 4 2 3 5 2" xfId="20709"/>
    <cellStyle name="40% - Accent5 4 2 3 5 2 2" xfId="20710"/>
    <cellStyle name="40% - Accent5 4 2 3 5 2 3" xfId="20711"/>
    <cellStyle name="40% - Accent5 4 2 3 5 3" xfId="20712"/>
    <cellStyle name="40% - Accent5 4 2 3 5 4" xfId="20713"/>
    <cellStyle name="40% - Accent5 4 2 3 5 5" xfId="20714"/>
    <cellStyle name="40% - Accent5 4 2 3 5 6" xfId="20715"/>
    <cellStyle name="40% - Accent5 4 2 3 6" xfId="20716"/>
    <cellStyle name="40% - Accent5 4 2 3 6 2" xfId="20717"/>
    <cellStyle name="40% - Accent5 4 2 3 6 3" xfId="20718"/>
    <cellStyle name="40% - Accent5 4 2 3 7" xfId="20719"/>
    <cellStyle name="40% - Accent5 4 2 3 8" xfId="20720"/>
    <cellStyle name="40% - Accent5 4 2 3 9" xfId="20721"/>
    <cellStyle name="40% - Accent5 4 2 4" xfId="20722"/>
    <cellStyle name="40% - Accent5 4 2 4 2" xfId="20723"/>
    <cellStyle name="40% - Accent5 4 2 4 2 2" xfId="20724"/>
    <cellStyle name="40% - Accent5 4 2 4 2 2 2" xfId="20725"/>
    <cellStyle name="40% - Accent5 4 2 4 2 2 2 2" xfId="20726"/>
    <cellStyle name="40% - Accent5 4 2 4 2 2 2 3" xfId="20727"/>
    <cellStyle name="40% - Accent5 4 2 4 2 2 3" xfId="20728"/>
    <cellStyle name="40% - Accent5 4 2 4 2 2 4" xfId="20729"/>
    <cellStyle name="40% - Accent5 4 2 4 2 2 5" xfId="20730"/>
    <cellStyle name="40% - Accent5 4 2 4 2 2 6" xfId="20731"/>
    <cellStyle name="40% - Accent5 4 2 4 2 3" xfId="20732"/>
    <cellStyle name="40% - Accent5 4 2 4 2 3 2" xfId="20733"/>
    <cellStyle name="40% - Accent5 4 2 4 2 3 3" xfId="20734"/>
    <cellStyle name="40% - Accent5 4 2 4 2 4" xfId="20735"/>
    <cellStyle name="40% - Accent5 4 2 4 2 5" xfId="20736"/>
    <cellStyle name="40% - Accent5 4 2 4 2 6" xfId="20737"/>
    <cellStyle name="40% - Accent5 4 2 4 2 7" xfId="20738"/>
    <cellStyle name="40% - Accent5 4 2 4 3" xfId="20739"/>
    <cellStyle name="40% - Accent5 4 2 4 3 2" xfId="20740"/>
    <cellStyle name="40% - Accent5 4 2 4 3 2 2" xfId="20741"/>
    <cellStyle name="40% - Accent5 4 2 4 3 2 3" xfId="20742"/>
    <cellStyle name="40% - Accent5 4 2 4 3 3" xfId="20743"/>
    <cellStyle name="40% - Accent5 4 2 4 3 4" xfId="20744"/>
    <cellStyle name="40% - Accent5 4 2 4 3 5" xfId="20745"/>
    <cellStyle name="40% - Accent5 4 2 4 3 6" xfId="20746"/>
    <cellStyle name="40% - Accent5 4 2 4 4" xfId="20747"/>
    <cellStyle name="40% - Accent5 4 2 4 4 2" xfId="20748"/>
    <cellStyle name="40% - Accent5 4 2 4 4 2 2" xfId="20749"/>
    <cellStyle name="40% - Accent5 4 2 4 4 2 3" xfId="20750"/>
    <cellStyle name="40% - Accent5 4 2 4 4 3" xfId="20751"/>
    <cellStyle name="40% - Accent5 4 2 4 4 4" xfId="20752"/>
    <cellStyle name="40% - Accent5 4 2 4 4 5" xfId="20753"/>
    <cellStyle name="40% - Accent5 4 2 4 4 6" xfId="20754"/>
    <cellStyle name="40% - Accent5 4 2 4 5" xfId="20755"/>
    <cellStyle name="40% - Accent5 4 2 4 5 2" xfId="20756"/>
    <cellStyle name="40% - Accent5 4 2 4 5 3" xfId="20757"/>
    <cellStyle name="40% - Accent5 4 2 4 6" xfId="20758"/>
    <cellStyle name="40% - Accent5 4 2 4 7" xfId="20759"/>
    <cellStyle name="40% - Accent5 4 2 4 8" xfId="20760"/>
    <cellStyle name="40% - Accent5 4 2 4 9" xfId="20761"/>
    <cellStyle name="40% - Accent5 4 2 5" xfId="20762"/>
    <cellStyle name="40% - Accent5 4 2 5 2" xfId="20763"/>
    <cellStyle name="40% - Accent5 4 2 5 2 2" xfId="20764"/>
    <cellStyle name="40% - Accent5 4 2 5 2 2 2" xfId="20765"/>
    <cellStyle name="40% - Accent5 4 2 5 2 2 3" xfId="20766"/>
    <cellStyle name="40% - Accent5 4 2 5 2 3" xfId="20767"/>
    <cellStyle name="40% - Accent5 4 2 5 2 4" xfId="20768"/>
    <cellStyle name="40% - Accent5 4 2 5 2 5" xfId="20769"/>
    <cellStyle name="40% - Accent5 4 2 5 2 6" xfId="20770"/>
    <cellStyle name="40% - Accent5 4 2 5 3" xfId="20771"/>
    <cellStyle name="40% - Accent5 4 2 5 3 2" xfId="20772"/>
    <cellStyle name="40% - Accent5 4 2 5 3 3" xfId="20773"/>
    <cellStyle name="40% - Accent5 4 2 5 4" xfId="20774"/>
    <cellStyle name="40% - Accent5 4 2 5 5" xfId="20775"/>
    <cellStyle name="40% - Accent5 4 2 5 6" xfId="20776"/>
    <cellStyle name="40% - Accent5 4 2 5 7" xfId="20777"/>
    <cellStyle name="40% - Accent5 4 2 6" xfId="20778"/>
    <cellStyle name="40% - Accent5 4 2 6 2" xfId="20779"/>
    <cellStyle name="40% - Accent5 4 2 6 2 2" xfId="20780"/>
    <cellStyle name="40% - Accent5 4 2 6 2 3" xfId="20781"/>
    <cellStyle name="40% - Accent5 4 2 6 3" xfId="20782"/>
    <cellStyle name="40% - Accent5 4 2 6 4" xfId="20783"/>
    <cellStyle name="40% - Accent5 4 2 6 5" xfId="20784"/>
    <cellStyle name="40% - Accent5 4 2 6 6" xfId="20785"/>
    <cellStyle name="40% - Accent5 4 2 7" xfId="20786"/>
    <cellStyle name="40% - Accent5 4 2 7 2" xfId="20787"/>
    <cellStyle name="40% - Accent5 4 2 7 2 2" xfId="20788"/>
    <cellStyle name="40% - Accent5 4 2 7 2 3" xfId="20789"/>
    <cellStyle name="40% - Accent5 4 2 7 3" xfId="20790"/>
    <cellStyle name="40% - Accent5 4 2 7 4" xfId="20791"/>
    <cellStyle name="40% - Accent5 4 2 7 5" xfId="20792"/>
    <cellStyle name="40% - Accent5 4 2 7 6" xfId="20793"/>
    <cellStyle name="40% - Accent5 4 2 8" xfId="20794"/>
    <cellStyle name="40% - Accent5 4 2 8 2" xfId="20795"/>
    <cellStyle name="40% - Accent5 4 2 8 2 2" xfId="20796"/>
    <cellStyle name="40% - Accent5 4 2 8 2 3" xfId="20797"/>
    <cellStyle name="40% - Accent5 4 2 8 3" xfId="20798"/>
    <cellStyle name="40% - Accent5 4 2 8 4" xfId="20799"/>
    <cellStyle name="40% - Accent5 4 2 8 5" xfId="20800"/>
    <cellStyle name="40% - Accent5 4 2 8 6" xfId="20801"/>
    <cellStyle name="40% - Accent5 4 2 9" xfId="20802"/>
    <cellStyle name="40% - Accent5 4 2 9 2" xfId="20803"/>
    <cellStyle name="40% - Accent5 4 2 9 2 2" xfId="20804"/>
    <cellStyle name="40% - Accent5 4 2 9 2 3" xfId="20805"/>
    <cellStyle name="40% - Accent5 4 2 9 3" xfId="20806"/>
    <cellStyle name="40% - Accent5 4 2 9 4" xfId="20807"/>
    <cellStyle name="40% - Accent5 4 2 9 5" xfId="20808"/>
    <cellStyle name="40% - Accent5 4 2 9 6" xfId="20809"/>
    <cellStyle name="40% - Accent5 4 3" xfId="20810"/>
    <cellStyle name="40% - Accent5 4 3 10" xfId="20811"/>
    <cellStyle name="40% - Accent5 4 3 11" xfId="20812"/>
    <cellStyle name="40% - Accent5 4 3 12" xfId="20813"/>
    <cellStyle name="40% - Accent5 4 3 13" xfId="20814"/>
    <cellStyle name="40% - Accent5 4 3 2" xfId="20815"/>
    <cellStyle name="40% - Accent5 4 3 2 10" xfId="20816"/>
    <cellStyle name="40% - Accent5 4 3 2 2" xfId="20817"/>
    <cellStyle name="40% - Accent5 4 3 2 2 2" xfId="20818"/>
    <cellStyle name="40% - Accent5 4 3 2 2 2 2" xfId="20819"/>
    <cellStyle name="40% - Accent5 4 3 2 2 2 2 2" xfId="20820"/>
    <cellStyle name="40% - Accent5 4 3 2 2 2 2 3" xfId="20821"/>
    <cellStyle name="40% - Accent5 4 3 2 2 2 3" xfId="20822"/>
    <cellStyle name="40% - Accent5 4 3 2 2 2 4" xfId="20823"/>
    <cellStyle name="40% - Accent5 4 3 2 2 2 5" xfId="20824"/>
    <cellStyle name="40% - Accent5 4 3 2 2 2 6" xfId="20825"/>
    <cellStyle name="40% - Accent5 4 3 2 2 3" xfId="20826"/>
    <cellStyle name="40% - Accent5 4 3 2 2 3 2" xfId="20827"/>
    <cellStyle name="40% - Accent5 4 3 2 2 3 2 2" xfId="20828"/>
    <cellStyle name="40% - Accent5 4 3 2 2 3 2 3" xfId="20829"/>
    <cellStyle name="40% - Accent5 4 3 2 2 3 3" xfId="20830"/>
    <cellStyle name="40% - Accent5 4 3 2 2 3 4" xfId="20831"/>
    <cellStyle name="40% - Accent5 4 3 2 2 3 5" xfId="20832"/>
    <cellStyle name="40% - Accent5 4 3 2 2 3 6" xfId="20833"/>
    <cellStyle name="40% - Accent5 4 3 2 2 4" xfId="20834"/>
    <cellStyle name="40% - Accent5 4 3 2 2 4 2" xfId="20835"/>
    <cellStyle name="40% - Accent5 4 3 2 2 4 3" xfId="20836"/>
    <cellStyle name="40% - Accent5 4 3 2 2 5" xfId="20837"/>
    <cellStyle name="40% - Accent5 4 3 2 2 6" xfId="20838"/>
    <cellStyle name="40% - Accent5 4 3 2 2 7" xfId="20839"/>
    <cellStyle name="40% - Accent5 4 3 2 2 8" xfId="20840"/>
    <cellStyle name="40% - Accent5 4 3 2 3" xfId="20841"/>
    <cellStyle name="40% - Accent5 4 3 2 3 2" xfId="20842"/>
    <cellStyle name="40% - Accent5 4 3 2 3 2 2" xfId="20843"/>
    <cellStyle name="40% - Accent5 4 3 2 3 2 2 2" xfId="20844"/>
    <cellStyle name="40% - Accent5 4 3 2 3 2 2 3" xfId="20845"/>
    <cellStyle name="40% - Accent5 4 3 2 3 2 3" xfId="20846"/>
    <cellStyle name="40% - Accent5 4 3 2 3 2 4" xfId="20847"/>
    <cellStyle name="40% - Accent5 4 3 2 3 2 5" xfId="20848"/>
    <cellStyle name="40% - Accent5 4 3 2 3 2 6" xfId="20849"/>
    <cellStyle name="40% - Accent5 4 3 2 3 3" xfId="20850"/>
    <cellStyle name="40% - Accent5 4 3 2 3 3 2" xfId="20851"/>
    <cellStyle name="40% - Accent5 4 3 2 3 3 3" xfId="20852"/>
    <cellStyle name="40% - Accent5 4 3 2 3 4" xfId="20853"/>
    <cellStyle name="40% - Accent5 4 3 2 3 5" xfId="20854"/>
    <cellStyle name="40% - Accent5 4 3 2 3 6" xfId="20855"/>
    <cellStyle name="40% - Accent5 4 3 2 3 7" xfId="20856"/>
    <cellStyle name="40% - Accent5 4 3 2 4" xfId="20857"/>
    <cellStyle name="40% - Accent5 4 3 2 4 2" xfId="20858"/>
    <cellStyle name="40% - Accent5 4 3 2 4 2 2" xfId="20859"/>
    <cellStyle name="40% - Accent5 4 3 2 4 2 3" xfId="20860"/>
    <cellStyle name="40% - Accent5 4 3 2 4 3" xfId="20861"/>
    <cellStyle name="40% - Accent5 4 3 2 4 4" xfId="20862"/>
    <cellStyle name="40% - Accent5 4 3 2 4 5" xfId="20863"/>
    <cellStyle name="40% - Accent5 4 3 2 4 6" xfId="20864"/>
    <cellStyle name="40% - Accent5 4 3 2 5" xfId="20865"/>
    <cellStyle name="40% - Accent5 4 3 2 5 2" xfId="20866"/>
    <cellStyle name="40% - Accent5 4 3 2 5 2 2" xfId="20867"/>
    <cellStyle name="40% - Accent5 4 3 2 5 2 3" xfId="20868"/>
    <cellStyle name="40% - Accent5 4 3 2 5 3" xfId="20869"/>
    <cellStyle name="40% - Accent5 4 3 2 5 4" xfId="20870"/>
    <cellStyle name="40% - Accent5 4 3 2 5 5" xfId="20871"/>
    <cellStyle name="40% - Accent5 4 3 2 5 6" xfId="20872"/>
    <cellStyle name="40% - Accent5 4 3 2 6" xfId="20873"/>
    <cellStyle name="40% - Accent5 4 3 2 6 2" xfId="20874"/>
    <cellStyle name="40% - Accent5 4 3 2 6 3" xfId="20875"/>
    <cellStyle name="40% - Accent5 4 3 2 7" xfId="20876"/>
    <cellStyle name="40% - Accent5 4 3 2 8" xfId="20877"/>
    <cellStyle name="40% - Accent5 4 3 2 9" xfId="20878"/>
    <cellStyle name="40% - Accent5 4 3 3" xfId="20879"/>
    <cellStyle name="40% - Accent5 4 3 3 2" xfId="20880"/>
    <cellStyle name="40% - Accent5 4 3 3 2 2" xfId="20881"/>
    <cellStyle name="40% - Accent5 4 3 3 2 2 2" xfId="20882"/>
    <cellStyle name="40% - Accent5 4 3 3 2 2 2 2" xfId="20883"/>
    <cellStyle name="40% - Accent5 4 3 3 2 2 2 3" xfId="20884"/>
    <cellStyle name="40% - Accent5 4 3 3 2 2 3" xfId="20885"/>
    <cellStyle name="40% - Accent5 4 3 3 2 2 4" xfId="20886"/>
    <cellStyle name="40% - Accent5 4 3 3 2 2 5" xfId="20887"/>
    <cellStyle name="40% - Accent5 4 3 3 2 2 6" xfId="20888"/>
    <cellStyle name="40% - Accent5 4 3 3 2 3" xfId="20889"/>
    <cellStyle name="40% - Accent5 4 3 3 2 3 2" xfId="20890"/>
    <cellStyle name="40% - Accent5 4 3 3 2 3 3" xfId="20891"/>
    <cellStyle name="40% - Accent5 4 3 3 2 4" xfId="20892"/>
    <cellStyle name="40% - Accent5 4 3 3 2 5" xfId="20893"/>
    <cellStyle name="40% - Accent5 4 3 3 2 6" xfId="20894"/>
    <cellStyle name="40% - Accent5 4 3 3 2 7" xfId="20895"/>
    <cellStyle name="40% - Accent5 4 3 3 3" xfId="20896"/>
    <cellStyle name="40% - Accent5 4 3 3 3 2" xfId="20897"/>
    <cellStyle name="40% - Accent5 4 3 3 3 2 2" xfId="20898"/>
    <cellStyle name="40% - Accent5 4 3 3 3 2 3" xfId="20899"/>
    <cellStyle name="40% - Accent5 4 3 3 3 3" xfId="20900"/>
    <cellStyle name="40% - Accent5 4 3 3 3 4" xfId="20901"/>
    <cellStyle name="40% - Accent5 4 3 3 3 5" xfId="20902"/>
    <cellStyle name="40% - Accent5 4 3 3 3 6" xfId="20903"/>
    <cellStyle name="40% - Accent5 4 3 3 4" xfId="20904"/>
    <cellStyle name="40% - Accent5 4 3 3 4 2" xfId="20905"/>
    <cellStyle name="40% - Accent5 4 3 3 4 2 2" xfId="20906"/>
    <cellStyle name="40% - Accent5 4 3 3 4 2 3" xfId="20907"/>
    <cellStyle name="40% - Accent5 4 3 3 4 3" xfId="20908"/>
    <cellStyle name="40% - Accent5 4 3 3 4 4" xfId="20909"/>
    <cellStyle name="40% - Accent5 4 3 3 4 5" xfId="20910"/>
    <cellStyle name="40% - Accent5 4 3 3 4 6" xfId="20911"/>
    <cellStyle name="40% - Accent5 4 3 3 5" xfId="20912"/>
    <cellStyle name="40% - Accent5 4 3 3 5 2" xfId="20913"/>
    <cellStyle name="40% - Accent5 4 3 3 5 3" xfId="20914"/>
    <cellStyle name="40% - Accent5 4 3 3 6" xfId="20915"/>
    <cellStyle name="40% - Accent5 4 3 3 7" xfId="20916"/>
    <cellStyle name="40% - Accent5 4 3 3 8" xfId="20917"/>
    <cellStyle name="40% - Accent5 4 3 3 9" xfId="20918"/>
    <cellStyle name="40% - Accent5 4 3 4" xfId="20919"/>
    <cellStyle name="40% - Accent5 4 3 4 2" xfId="20920"/>
    <cellStyle name="40% - Accent5 4 3 4 2 2" xfId="20921"/>
    <cellStyle name="40% - Accent5 4 3 4 2 2 2" xfId="20922"/>
    <cellStyle name="40% - Accent5 4 3 4 2 2 3" xfId="20923"/>
    <cellStyle name="40% - Accent5 4 3 4 2 3" xfId="20924"/>
    <cellStyle name="40% - Accent5 4 3 4 2 4" xfId="20925"/>
    <cellStyle name="40% - Accent5 4 3 4 2 5" xfId="20926"/>
    <cellStyle name="40% - Accent5 4 3 4 2 6" xfId="20927"/>
    <cellStyle name="40% - Accent5 4 3 4 3" xfId="20928"/>
    <cellStyle name="40% - Accent5 4 3 4 3 2" xfId="20929"/>
    <cellStyle name="40% - Accent5 4 3 4 3 3" xfId="20930"/>
    <cellStyle name="40% - Accent5 4 3 4 4" xfId="20931"/>
    <cellStyle name="40% - Accent5 4 3 4 5" xfId="20932"/>
    <cellStyle name="40% - Accent5 4 3 4 6" xfId="20933"/>
    <cellStyle name="40% - Accent5 4 3 4 7" xfId="20934"/>
    <cellStyle name="40% - Accent5 4 3 5" xfId="20935"/>
    <cellStyle name="40% - Accent5 4 3 5 2" xfId="20936"/>
    <cellStyle name="40% - Accent5 4 3 5 2 2" xfId="20937"/>
    <cellStyle name="40% - Accent5 4 3 5 2 3" xfId="20938"/>
    <cellStyle name="40% - Accent5 4 3 5 3" xfId="20939"/>
    <cellStyle name="40% - Accent5 4 3 5 4" xfId="20940"/>
    <cellStyle name="40% - Accent5 4 3 5 5" xfId="20941"/>
    <cellStyle name="40% - Accent5 4 3 5 6" xfId="20942"/>
    <cellStyle name="40% - Accent5 4 3 6" xfId="20943"/>
    <cellStyle name="40% - Accent5 4 3 6 2" xfId="20944"/>
    <cellStyle name="40% - Accent5 4 3 6 2 2" xfId="20945"/>
    <cellStyle name="40% - Accent5 4 3 6 2 3" xfId="20946"/>
    <cellStyle name="40% - Accent5 4 3 6 3" xfId="20947"/>
    <cellStyle name="40% - Accent5 4 3 6 4" xfId="20948"/>
    <cellStyle name="40% - Accent5 4 3 6 5" xfId="20949"/>
    <cellStyle name="40% - Accent5 4 3 6 6" xfId="20950"/>
    <cellStyle name="40% - Accent5 4 3 7" xfId="20951"/>
    <cellStyle name="40% - Accent5 4 3 7 2" xfId="20952"/>
    <cellStyle name="40% - Accent5 4 3 7 2 2" xfId="20953"/>
    <cellStyle name="40% - Accent5 4 3 7 2 3" xfId="20954"/>
    <cellStyle name="40% - Accent5 4 3 7 3" xfId="20955"/>
    <cellStyle name="40% - Accent5 4 3 7 4" xfId="20956"/>
    <cellStyle name="40% - Accent5 4 3 7 5" xfId="20957"/>
    <cellStyle name="40% - Accent5 4 3 7 6" xfId="20958"/>
    <cellStyle name="40% - Accent5 4 3 8" xfId="20959"/>
    <cellStyle name="40% - Accent5 4 3 8 2" xfId="20960"/>
    <cellStyle name="40% - Accent5 4 3 8 2 2" xfId="20961"/>
    <cellStyle name="40% - Accent5 4 3 8 2 3" xfId="20962"/>
    <cellStyle name="40% - Accent5 4 3 8 3" xfId="20963"/>
    <cellStyle name="40% - Accent5 4 3 8 4" xfId="20964"/>
    <cellStyle name="40% - Accent5 4 3 8 5" xfId="20965"/>
    <cellStyle name="40% - Accent5 4 3 8 6" xfId="20966"/>
    <cellStyle name="40% - Accent5 4 3 9" xfId="20967"/>
    <cellStyle name="40% - Accent5 4 3 9 2" xfId="20968"/>
    <cellStyle name="40% - Accent5 4 3 9 3" xfId="20969"/>
    <cellStyle name="40% - Accent5 4 4" xfId="20970"/>
    <cellStyle name="40% - Accent5 4 4 10" xfId="20971"/>
    <cellStyle name="40% - Accent5 4 4 2" xfId="20972"/>
    <cellStyle name="40% - Accent5 4 4 2 2" xfId="20973"/>
    <cellStyle name="40% - Accent5 4 4 2 2 2" xfId="20974"/>
    <cellStyle name="40% - Accent5 4 4 2 2 2 2" xfId="20975"/>
    <cellStyle name="40% - Accent5 4 4 2 2 2 3" xfId="20976"/>
    <cellStyle name="40% - Accent5 4 4 2 2 3" xfId="20977"/>
    <cellStyle name="40% - Accent5 4 4 2 2 4" xfId="20978"/>
    <cellStyle name="40% - Accent5 4 4 2 2 5" xfId="20979"/>
    <cellStyle name="40% - Accent5 4 4 2 2 6" xfId="20980"/>
    <cellStyle name="40% - Accent5 4 4 2 3" xfId="20981"/>
    <cellStyle name="40% - Accent5 4 4 2 3 2" xfId="20982"/>
    <cellStyle name="40% - Accent5 4 4 2 3 2 2" xfId="20983"/>
    <cellStyle name="40% - Accent5 4 4 2 3 2 3" xfId="20984"/>
    <cellStyle name="40% - Accent5 4 4 2 3 3" xfId="20985"/>
    <cellStyle name="40% - Accent5 4 4 2 3 4" xfId="20986"/>
    <cellStyle name="40% - Accent5 4 4 2 3 5" xfId="20987"/>
    <cellStyle name="40% - Accent5 4 4 2 3 6" xfId="20988"/>
    <cellStyle name="40% - Accent5 4 4 2 4" xfId="20989"/>
    <cellStyle name="40% - Accent5 4 4 2 4 2" xfId="20990"/>
    <cellStyle name="40% - Accent5 4 4 2 4 3" xfId="20991"/>
    <cellStyle name="40% - Accent5 4 4 2 5" xfId="20992"/>
    <cellStyle name="40% - Accent5 4 4 2 6" xfId="20993"/>
    <cellStyle name="40% - Accent5 4 4 2 7" xfId="20994"/>
    <cellStyle name="40% - Accent5 4 4 2 8" xfId="20995"/>
    <cellStyle name="40% - Accent5 4 4 3" xfId="20996"/>
    <cellStyle name="40% - Accent5 4 4 3 2" xfId="20997"/>
    <cellStyle name="40% - Accent5 4 4 3 2 2" xfId="20998"/>
    <cellStyle name="40% - Accent5 4 4 3 2 2 2" xfId="20999"/>
    <cellStyle name="40% - Accent5 4 4 3 2 2 3" xfId="21000"/>
    <cellStyle name="40% - Accent5 4 4 3 2 3" xfId="21001"/>
    <cellStyle name="40% - Accent5 4 4 3 2 4" xfId="21002"/>
    <cellStyle name="40% - Accent5 4 4 3 2 5" xfId="21003"/>
    <cellStyle name="40% - Accent5 4 4 3 2 6" xfId="21004"/>
    <cellStyle name="40% - Accent5 4 4 3 3" xfId="21005"/>
    <cellStyle name="40% - Accent5 4 4 3 3 2" xfId="21006"/>
    <cellStyle name="40% - Accent5 4 4 3 3 3" xfId="21007"/>
    <cellStyle name="40% - Accent5 4 4 3 4" xfId="21008"/>
    <cellStyle name="40% - Accent5 4 4 3 5" xfId="21009"/>
    <cellStyle name="40% - Accent5 4 4 3 6" xfId="21010"/>
    <cellStyle name="40% - Accent5 4 4 3 7" xfId="21011"/>
    <cellStyle name="40% - Accent5 4 4 4" xfId="21012"/>
    <cellStyle name="40% - Accent5 4 4 4 2" xfId="21013"/>
    <cellStyle name="40% - Accent5 4 4 4 2 2" xfId="21014"/>
    <cellStyle name="40% - Accent5 4 4 4 2 3" xfId="21015"/>
    <cellStyle name="40% - Accent5 4 4 4 3" xfId="21016"/>
    <cellStyle name="40% - Accent5 4 4 4 4" xfId="21017"/>
    <cellStyle name="40% - Accent5 4 4 4 5" xfId="21018"/>
    <cellStyle name="40% - Accent5 4 4 4 6" xfId="21019"/>
    <cellStyle name="40% - Accent5 4 4 5" xfId="21020"/>
    <cellStyle name="40% - Accent5 4 4 5 2" xfId="21021"/>
    <cellStyle name="40% - Accent5 4 4 5 2 2" xfId="21022"/>
    <cellStyle name="40% - Accent5 4 4 5 2 3" xfId="21023"/>
    <cellStyle name="40% - Accent5 4 4 5 3" xfId="21024"/>
    <cellStyle name="40% - Accent5 4 4 5 4" xfId="21025"/>
    <cellStyle name="40% - Accent5 4 4 5 5" xfId="21026"/>
    <cellStyle name="40% - Accent5 4 4 5 6" xfId="21027"/>
    <cellStyle name="40% - Accent5 4 4 6" xfId="21028"/>
    <cellStyle name="40% - Accent5 4 4 6 2" xfId="21029"/>
    <cellStyle name="40% - Accent5 4 4 6 3" xfId="21030"/>
    <cellStyle name="40% - Accent5 4 4 7" xfId="21031"/>
    <cellStyle name="40% - Accent5 4 4 8" xfId="21032"/>
    <cellStyle name="40% - Accent5 4 4 9" xfId="21033"/>
    <cellStyle name="40% - Accent5 4 5" xfId="21034"/>
    <cellStyle name="40% - Accent5 4 5 2" xfId="21035"/>
    <cellStyle name="40% - Accent5 4 5 2 2" xfId="21036"/>
    <cellStyle name="40% - Accent5 4 5 2 2 2" xfId="21037"/>
    <cellStyle name="40% - Accent5 4 5 2 2 2 2" xfId="21038"/>
    <cellStyle name="40% - Accent5 4 5 2 2 2 3" xfId="21039"/>
    <cellStyle name="40% - Accent5 4 5 2 2 3" xfId="21040"/>
    <cellStyle name="40% - Accent5 4 5 2 2 4" xfId="21041"/>
    <cellStyle name="40% - Accent5 4 5 2 2 5" xfId="21042"/>
    <cellStyle name="40% - Accent5 4 5 2 2 6" xfId="21043"/>
    <cellStyle name="40% - Accent5 4 5 2 3" xfId="21044"/>
    <cellStyle name="40% - Accent5 4 5 2 3 2" xfId="21045"/>
    <cellStyle name="40% - Accent5 4 5 2 3 3" xfId="21046"/>
    <cellStyle name="40% - Accent5 4 5 2 4" xfId="21047"/>
    <cellStyle name="40% - Accent5 4 5 2 5" xfId="21048"/>
    <cellStyle name="40% - Accent5 4 5 2 6" xfId="21049"/>
    <cellStyle name="40% - Accent5 4 5 2 7" xfId="21050"/>
    <cellStyle name="40% - Accent5 4 5 3" xfId="21051"/>
    <cellStyle name="40% - Accent5 4 5 3 2" xfId="21052"/>
    <cellStyle name="40% - Accent5 4 5 3 2 2" xfId="21053"/>
    <cellStyle name="40% - Accent5 4 5 3 2 3" xfId="21054"/>
    <cellStyle name="40% - Accent5 4 5 3 3" xfId="21055"/>
    <cellStyle name="40% - Accent5 4 5 3 4" xfId="21056"/>
    <cellStyle name="40% - Accent5 4 5 3 5" xfId="21057"/>
    <cellStyle name="40% - Accent5 4 5 3 6" xfId="21058"/>
    <cellStyle name="40% - Accent5 4 5 4" xfId="21059"/>
    <cellStyle name="40% - Accent5 4 5 4 2" xfId="21060"/>
    <cellStyle name="40% - Accent5 4 5 4 2 2" xfId="21061"/>
    <cellStyle name="40% - Accent5 4 5 4 2 3" xfId="21062"/>
    <cellStyle name="40% - Accent5 4 5 4 3" xfId="21063"/>
    <cellStyle name="40% - Accent5 4 5 4 4" xfId="21064"/>
    <cellStyle name="40% - Accent5 4 5 4 5" xfId="21065"/>
    <cellStyle name="40% - Accent5 4 5 4 6" xfId="21066"/>
    <cellStyle name="40% - Accent5 4 5 5" xfId="21067"/>
    <cellStyle name="40% - Accent5 4 5 5 2" xfId="21068"/>
    <cellStyle name="40% - Accent5 4 5 5 3" xfId="21069"/>
    <cellStyle name="40% - Accent5 4 5 6" xfId="21070"/>
    <cellStyle name="40% - Accent5 4 5 7" xfId="21071"/>
    <cellStyle name="40% - Accent5 4 5 8" xfId="21072"/>
    <cellStyle name="40% - Accent5 4 5 9" xfId="21073"/>
    <cellStyle name="40% - Accent5 4 6" xfId="21074"/>
    <cellStyle name="40% - Accent5 4 6 2" xfId="21075"/>
    <cellStyle name="40% - Accent5 4 6 2 2" xfId="21076"/>
    <cellStyle name="40% - Accent5 4 6 2 2 2" xfId="21077"/>
    <cellStyle name="40% - Accent5 4 6 2 2 3" xfId="21078"/>
    <cellStyle name="40% - Accent5 4 6 2 3" xfId="21079"/>
    <cellStyle name="40% - Accent5 4 6 2 4" xfId="21080"/>
    <cellStyle name="40% - Accent5 4 6 2 5" xfId="21081"/>
    <cellStyle name="40% - Accent5 4 6 2 6" xfId="21082"/>
    <cellStyle name="40% - Accent5 4 6 3" xfId="21083"/>
    <cellStyle name="40% - Accent5 4 6 3 2" xfId="21084"/>
    <cellStyle name="40% - Accent5 4 6 3 3" xfId="21085"/>
    <cellStyle name="40% - Accent5 4 6 4" xfId="21086"/>
    <cellStyle name="40% - Accent5 4 6 5" xfId="21087"/>
    <cellStyle name="40% - Accent5 4 6 6" xfId="21088"/>
    <cellStyle name="40% - Accent5 4 6 7" xfId="21089"/>
    <cellStyle name="40% - Accent5 4 7" xfId="21090"/>
    <cellStyle name="40% - Accent5 4 7 2" xfId="21091"/>
    <cellStyle name="40% - Accent5 4 7 2 2" xfId="21092"/>
    <cellStyle name="40% - Accent5 4 7 2 3" xfId="21093"/>
    <cellStyle name="40% - Accent5 4 7 3" xfId="21094"/>
    <cellStyle name="40% - Accent5 4 7 4" xfId="21095"/>
    <cellStyle name="40% - Accent5 4 7 5" xfId="21096"/>
    <cellStyle name="40% - Accent5 4 7 6" xfId="21097"/>
    <cellStyle name="40% - Accent5 4 8" xfId="21098"/>
    <cellStyle name="40% - Accent5 4 8 2" xfId="21099"/>
    <cellStyle name="40% - Accent5 4 8 2 2" xfId="21100"/>
    <cellStyle name="40% - Accent5 4 8 2 3" xfId="21101"/>
    <cellStyle name="40% - Accent5 4 8 3" xfId="21102"/>
    <cellStyle name="40% - Accent5 4 8 4" xfId="21103"/>
    <cellStyle name="40% - Accent5 4 8 5" xfId="21104"/>
    <cellStyle name="40% - Accent5 4 8 6" xfId="21105"/>
    <cellStyle name="40% - Accent5 4 9" xfId="21106"/>
    <cellStyle name="40% - Accent5 4 9 2" xfId="21107"/>
    <cellStyle name="40% - Accent5 4 9 2 2" xfId="21108"/>
    <cellStyle name="40% - Accent5 4 9 2 3" xfId="21109"/>
    <cellStyle name="40% - Accent5 4 9 3" xfId="21110"/>
    <cellStyle name="40% - Accent5 4 9 4" xfId="21111"/>
    <cellStyle name="40% - Accent5 4 9 5" xfId="21112"/>
    <cellStyle name="40% - Accent5 4 9 6" xfId="21113"/>
    <cellStyle name="40% - Accent5 5" xfId="21114"/>
    <cellStyle name="40% - Accent5 5 10" xfId="21115"/>
    <cellStyle name="40% - Accent5 5 11" xfId="21116"/>
    <cellStyle name="40% - Accent5 5 12" xfId="21117"/>
    <cellStyle name="40% - Accent5 5 13" xfId="21118"/>
    <cellStyle name="40% - Accent5 5 2" xfId="21119"/>
    <cellStyle name="40% - Accent5 5 2 10" xfId="21120"/>
    <cellStyle name="40% - Accent5 5 2 2" xfId="21121"/>
    <cellStyle name="40% - Accent5 5 2 2 2" xfId="21122"/>
    <cellStyle name="40% - Accent5 5 2 2 2 2" xfId="21123"/>
    <cellStyle name="40% - Accent5 5 2 2 2 2 2" xfId="21124"/>
    <cellStyle name="40% - Accent5 5 2 2 2 2 3" xfId="21125"/>
    <cellStyle name="40% - Accent5 5 2 2 2 3" xfId="21126"/>
    <cellStyle name="40% - Accent5 5 2 2 2 4" xfId="21127"/>
    <cellStyle name="40% - Accent5 5 2 2 2 5" xfId="21128"/>
    <cellStyle name="40% - Accent5 5 2 2 2 6" xfId="21129"/>
    <cellStyle name="40% - Accent5 5 2 2 3" xfId="21130"/>
    <cellStyle name="40% - Accent5 5 2 2 3 2" xfId="21131"/>
    <cellStyle name="40% - Accent5 5 2 2 3 2 2" xfId="21132"/>
    <cellStyle name="40% - Accent5 5 2 2 3 2 3" xfId="21133"/>
    <cellStyle name="40% - Accent5 5 2 2 3 3" xfId="21134"/>
    <cellStyle name="40% - Accent5 5 2 2 3 4" xfId="21135"/>
    <cellStyle name="40% - Accent5 5 2 2 3 5" xfId="21136"/>
    <cellStyle name="40% - Accent5 5 2 2 3 6" xfId="21137"/>
    <cellStyle name="40% - Accent5 5 2 2 4" xfId="21138"/>
    <cellStyle name="40% - Accent5 5 2 2 4 2" xfId="21139"/>
    <cellStyle name="40% - Accent5 5 2 2 4 3" xfId="21140"/>
    <cellStyle name="40% - Accent5 5 2 2 5" xfId="21141"/>
    <cellStyle name="40% - Accent5 5 2 2 6" xfId="21142"/>
    <cellStyle name="40% - Accent5 5 2 2 7" xfId="21143"/>
    <cellStyle name="40% - Accent5 5 2 2 8" xfId="21144"/>
    <cellStyle name="40% - Accent5 5 2 3" xfId="21145"/>
    <cellStyle name="40% - Accent5 5 2 3 2" xfId="21146"/>
    <cellStyle name="40% - Accent5 5 2 3 2 2" xfId="21147"/>
    <cellStyle name="40% - Accent5 5 2 3 2 2 2" xfId="21148"/>
    <cellStyle name="40% - Accent5 5 2 3 2 2 3" xfId="21149"/>
    <cellStyle name="40% - Accent5 5 2 3 2 3" xfId="21150"/>
    <cellStyle name="40% - Accent5 5 2 3 2 4" xfId="21151"/>
    <cellStyle name="40% - Accent5 5 2 3 2 5" xfId="21152"/>
    <cellStyle name="40% - Accent5 5 2 3 2 6" xfId="21153"/>
    <cellStyle name="40% - Accent5 5 2 3 3" xfId="21154"/>
    <cellStyle name="40% - Accent5 5 2 3 3 2" xfId="21155"/>
    <cellStyle name="40% - Accent5 5 2 3 3 3" xfId="21156"/>
    <cellStyle name="40% - Accent5 5 2 3 4" xfId="21157"/>
    <cellStyle name="40% - Accent5 5 2 3 5" xfId="21158"/>
    <cellStyle name="40% - Accent5 5 2 3 6" xfId="21159"/>
    <cellStyle name="40% - Accent5 5 2 3 7" xfId="21160"/>
    <cellStyle name="40% - Accent5 5 2 4" xfId="21161"/>
    <cellStyle name="40% - Accent5 5 2 4 2" xfId="21162"/>
    <cellStyle name="40% - Accent5 5 2 4 2 2" xfId="21163"/>
    <cellStyle name="40% - Accent5 5 2 4 2 3" xfId="21164"/>
    <cellStyle name="40% - Accent5 5 2 4 3" xfId="21165"/>
    <cellStyle name="40% - Accent5 5 2 4 4" xfId="21166"/>
    <cellStyle name="40% - Accent5 5 2 4 5" xfId="21167"/>
    <cellStyle name="40% - Accent5 5 2 4 6" xfId="21168"/>
    <cellStyle name="40% - Accent5 5 2 5" xfId="21169"/>
    <cellStyle name="40% - Accent5 5 2 5 2" xfId="21170"/>
    <cellStyle name="40% - Accent5 5 2 5 2 2" xfId="21171"/>
    <cellStyle name="40% - Accent5 5 2 5 2 3" xfId="21172"/>
    <cellStyle name="40% - Accent5 5 2 5 3" xfId="21173"/>
    <cellStyle name="40% - Accent5 5 2 5 4" xfId="21174"/>
    <cellStyle name="40% - Accent5 5 2 5 5" xfId="21175"/>
    <cellStyle name="40% - Accent5 5 2 5 6" xfId="21176"/>
    <cellStyle name="40% - Accent5 5 2 6" xfId="21177"/>
    <cellStyle name="40% - Accent5 5 2 6 2" xfId="21178"/>
    <cellStyle name="40% - Accent5 5 2 6 3" xfId="21179"/>
    <cellStyle name="40% - Accent5 5 2 7" xfId="21180"/>
    <cellStyle name="40% - Accent5 5 2 8" xfId="21181"/>
    <cellStyle name="40% - Accent5 5 2 9" xfId="21182"/>
    <cellStyle name="40% - Accent5 5 3" xfId="21183"/>
    <cellStyle name="40% - Accent5 5 3 2" xfId="21184"/>
    <cellStyle name="40% - Accent5 5 3 2 2" xfId="21185"/>
    <cellStyle name="40% - Accent5 5 3 2 2 2" xfId="21186"/>
    <cellStyle name="40% - Accent5 5 3 2 2 2 2" xfId="21187"/>
    <cellStyle name="40% - Accent5 5 3 2 2 2 3" xfId="21188"/>
    <cellStyle name="40% - Accent5 5 3 2 2 3" xfId="21189"/>
    <cellStyle name="40% - Accent5 5 3 2 2 4" xfId="21190"/>
    <cellStyle name="40% - Accent5 5 3 2 2 5" xfId="21191"/>
    <cellStyle name="40% - Accent5 5 3 2 2 6" xfId="21192"/>
    <cellStyle name="40% - Accent5 5 3 2 3" xfId="21193"/>
    <cellStyle name="40% - Accent5 5 3 2 3 2" xfId="21194"/>
    <cellStyle name="40% - Accent5 5 3 2 3 3" xfId="21195"/>
    <cellStyle name="40% - Accent5 5 3 2 4" xfId="21196"/>
    <cellStyle name="40% - Accent5 5 3 2 5" xfId="21197"/>
    <cellStyle name="40% - Accent5 5 3 2 6" xfId="21198"/>
    <cellStyle name="40% - Accent5 5 3 2 7" xfId="21199"/>
    <cellStyle name="40% - Accent5 5 3 3" xfId="21200"/>
    <cellStyle name="40% - Accent5 5 3 3 2" xfId="21201"/>
    <cellStyle name="40% - Accent5 5 3 3 2 2" xfId="21202"/>
    <cellStyle name="40% - Accent5 5 3 3 2 3" xfId="21203"/>
    <cellStyle name="40% - Accent5 5 3 3 3" xfId="21204"/>
    <cellStyle name="40% - Accent5 5 3 3 4" xfId="21205"/>
    <cellStyle name="40% - Accent5 5 3 3 5" xfId="21206"/>
    <cellStyle name="40% - Accent5 5 3 3 6" xfId="21207"/>
    <cellStyle name="40% - Accent5 5 3 4" xfId="21208"/>
    <cellStyle name="40% - Accent5 5 3 4 2" xfId="21209"/>
    <cellStyle name="40% - Accent5 5 3 4 2 2" xfId="21210"/>
    <cellStyle name="40% - Accent5 5 3 4 2 3" xfId="21211"/>
    <cellStyle name="40% - Accent5 5 3 4 3" xfId="21212"/>
    <cellStyle name="40% - Accent5 5 3 4 4" xfId="21213"/>
    <cellStyle name="40% - Accent5 5 3 4 5" xfId="21214"/>
    <cellStyle name="40% - Accent5 5 3 4 6" xfId="21215"/>
    <cellStyle name="40% - Accent5 5 3 5" xfId="21216"/>
    <cellStyle name="40% - Accent5 5 3 5 2" xfId="21217"/>
    <cellStyle name="40% - Accent5 5 3 5 3" xfId="21218"/>
    <cellStyle name="40% - Accent5 5 3 6" xfId="21219"/>
    <cellStyle name="40% - Accent5 5 3 7" xfId="21220"/>
    <cellStyle name="40% - Accent5 5 3 8" xfId="21221"/>
    <cellStyle name="40% - Accent5 5 3 9" xfId="21222"/>
    <cellStyle name="40% - Accent5 5 4" xfId="21223"/>
    <cellStyle name="40% - Accent5 5 4 2" xfId="21224"/>
    <cellStyle name="40% - Accent5 5 4 2 2" xfId="21225"/>
    <cellStyle name="40% - Accent5 5 4 2 2 2" xfId="21226"/>
    <cellStyle name="40% - Accent5 5 4 2 2 3" xfId="21227"/>
    <cellStyle name="40% - Accent5 5 4 2 3" xfId="21228"/>
    <cellStyle name="40% - Accent5 5 4 2 4" xfId="21229"/>
    <cellStyle name="40% - Accent5 5 4 2 5" xfId="21230"/>
    <cellStyle name="40% - Accent5 5 4 2 6" xfId="21231"/>
    <cellStyle name="40% - Accent5 5 4 3" xfId="21232"/>
    <cellStyle name="40% - Accent5 5 4 3 2" xfId="21233"/>
    <cellStyle name="40% - Accent5 5 4 3 3" xfId="21234"/>
    <cellStyle name="40% - Accent5 5 4 4" xfId="21235"/>
    <cellStyle name="40% - Accent5 5 4 5" xfId="21236"/>
    <cellStyle name="40% - Accent5 5 4 6" xfId="21237"/>
    <cellStyle name="40% - Accent5 5 4 7" xfId="21238"/>
    <cellStyle name="40% - Accent5 5 5" xfId="21239"/>
    <cellStyle name="40% - Accent5 5 5 2" xfId="21240"/>
    <cellStyle name="40% - Accent5 5 5 2 2" xfId="21241"/>
    <cellStyle name="40% - Accent5 5 5 2 3" xfId="21242"/>
    <cellStyle name="40% - Accent5 5 5 3" xfId="21243"/>
    <cellStyle name="40% - Accent5 5 5 4" xfId="21244"/>
    <cellStyle name="40% - Accent5 5 5 5" xfId="21245"/>
    <cellStyle name="40% - Accent5 5 5 6" xfId="21246"/>
    <cellStyle name="40% - Accent5 5 6" xfId="21247"/>
    <cellStyle name="40% - Accent5 5 6 2" xfId="21248"/>
    <cellStyle name="40% - Accent5 5 6 2 2" xfId="21249"/>
    <cellStyle name="40% - Accent5 5 6 2 3" xfId="21250"/>
    <cellStyle name="40% - Accent5 5 6 3" xfId="21251"/>
    <cellStyle name="40% - Accent5 5 6 4" xfId="21252"/>
    <cellStyle name="40% - Accent5 5 6 5" xfId="21253"/>
    <cellStyle name="40% - Accent5 5 6 6" xfId="21254"/>
    <cellStyle name="40% - Accent5 5 7" xfId="21255"/>
    <cellStyle name="40% - Accent5 5 7 2" xfId="21256"/>
    <cellStyle name="40% - Accent5 5 7 2 2" xfId="21257"/>
    <cellStyle name="40% - Accent5 5 7 2 3" xfId="21258"/>
    <cellStyle name="40% - Accent5 5 7 3" xfId="21259"/>
    <cellStyle name="40% - Accent5 5 7 4" xfId="21260"/>
    <cellStyle name="40% - Accent5 5 7 5" xfId="21261"/>
    <cellStyle name="40% - Accent5 5 7 6" xfId="21262"/>
    <cellStyle name="40% - Accent5 5 8" xfId="21263"/>
    <cellStyle name="40% - Accent5 5 8 2" xfId="21264"/>
    <cellStyle name="40% - Accent5 5 8 2 2" xfId="21265"/>
    <cellStyle name="40% - Accent5 5 8 2 3" xfId="21266"/>
    <cellStyle name="40% - Accent5 5 8 3" xfId="21267"/>
    <cellStyle name="40% - Accent5 5 8 4" xfId="21268"/>
    <cellStyle name="40% - Accent5 5 8 5" xfId="21269"/>
    <cellStyle name="40% - Accent5 5 8 6" xfId="21270"/>
    <cellStyle name="40% - Accent5 5 9" xfId="21271"/>
    <cellStyle name="40% - Accent5 5 9 2" xfId="21272"/>
    <cellStyle name="40% - Accent5 5 9 3" xfId="21273"/>
    <cellStyle name="40% - Accent5 6" xfId="21274"/>
    <cellStyle name="40% - Accent5 6 10" xfId="21275"/>
    <cellStyle name="40% - Accent5 6 11" xfId="21276"/>
    <cellStyle name="40% - Accent5 6 2" xfId="21277"/>
    <cellStyle name="40% - Accent5 6 2 2" xfId="21278"/>
    <cellStyle name="40% - Accent5 6 2 2 2" xfId="21279"/>
    <cellStyle name="40% - Accent5 6 2 2 2 2" xfId="21280"/>
    <cellStyle name="40% - Accent5 6 2 2 2 3" xfId="21281"/>
    <cellStyle name="40% - Accent5 6 2 2 3" xfId="21282"/>
    <cellStyle name="40% - Accent5 6 2 2 4" xfId="21283"/>
    <cellStyle name="40% - Accent5 6 2 2 5" xfId="21284"/>
    <cellStyle name="40% - Accent5 6 2 2 6" xfId="21285"/>
    <cellStyle name="40% - Accent5 6 2 3" xfId="21286"/>
    <cellStyle name="40% - Accent5 6 2 3 2" xfId="21287"/>
    <cellStyle name="40% - Accent5 6 2 3 2 2" xfId="21288"/>
    <cellStyle name="40% - Accent5 6 2 3 2 3" xfId="21289"/>
    <cellStyle name="40% - Accent5 6 2 3 3" xfId="21290"/>
    <cellStyle name="40% - Accent5 6 2 3 4" xfId="21291"/>
    <cellStyle name="40% - Accent5 6 2 3 5" xfId="21292"/>
    <cellStyle name="40% - Accent5 6 2 3 6" xfId="21293"/>
    <cellStyle name="40% - Accent5 6 2 4" xfId="21294"/>
    <cellStyle name="40% - Accent5 6 2 4 2" xfId="21295"/>
    <cellStyle name="40% - Accent5 6 2 4 3" xfId="21296"/>
    <cellStyle name="40% - Accent5 6 2 5" xfId="21297"/>
    <cellStyle name="40% - Accent5 6 2 6" xfId="21298"/>
    <cellStyle name="40% - Accent5 6 2 7" xfId="21299"/>
    <cellStyle name="40% - Accent5 6 2 8" xfId="21300"/>
    <cellStyle name="40% - Accent5 6 3" xfId="21301"/>
    <cellStyle name="40% - Accent5 6 3 2" xfId="21302"/>
    <cellStyle name="40% - Accent5 6 3 2 2" xfId="21303"/>
    <cellStyle name="40% - Accent5 6 3 2 2 2" xfId="21304"/>
    <cellStyle name="40% - Accent5 6 3 2 2 3" xfId="21305"/>
    <cellStyle name="40% - Accent5 6 3 2 3" xfId="21306"/>
    <cellStyle name="40% - Accent5 6 3 2 4" xfId="21307"/>
    <cellStyle name="40% - Accent5 6 3 2 5" xfId="21308"/>
    <cellStyle name="40% - Accent5 6 3 2 6" xfId="21309"/>
    <cellStyle name="40% - Accent5 6 3 3" xfId="21310"/>
    <cellStyle name="40% - Accent5 6 3 3 2" xfId="21311"/>
    <cellStyle name="40% - Accent5 6 3 3 3" xfId="21312"/>
    <cellStyle name="40% - Accent5 6 3 4" xfId="21313"/>
    <cellStyle name="40% - Accent5 6 3 5" xfId="21314"/>
    <cellStyle name="40% - Accent5 6 3 6" xfId="21315"/>
    <cellStyle name="40% - Accent5 6 3 7" xfId="21316"/>
    <cellStyle name="40% - Accent5 6 4" xfId="21317"/>
    <cellStyle name="40% - Accent5 6 4 2" xfId="21318"/>
    <cellStyle name="40% - Accent5 6 4 2 2" xfId="21319"/>
    <cellStyle name="40% - Accent5 6 4 2 3" xfId="21320"/>
    <cellStyle name="40% - Accent5 6 4 3" xfId="21321"/>
    <cellStyle name="40% - Accent5 6 4 4" xfId="21322"/>
    <cellStyle name="40% - Accent5 6 4 5" xfId="21323"/>
    <cellStyle name="40% - Accent5 6 4 6" xfId="21324"/>
    <cellStyle name="40% - Accent5 6 5" xfId="21325"/>
    <cellStyle name="40% - Accent5 6 5 2" xfId="21326"/>
    <cellStyle name="40% - Accent5 6 5 2 2" xfId="21327"/>
    <cellStyle name="40% - Accent5 6 5 2 3" xfId="21328"/>
    <cellStyle name="40% - Accent5 6 5 3" xfId="21329"/>
    <cellStyle name="40% - Accent5 6 5 4" xfId="21330"/>
    <cellStyle name="40% - Accent5 6 5 5" xfId="21331"/>
    <cellStyle name="40% - Accent5 6 5 6" xfId="21332"/>
    <cellStyle name="40% - Accent5 6 6" xfId="21333"/>
    <cellStyle name="40% - Accent5 6 6 2" xfId="21334"/>
    <cellStyle name="40% - Accent5 6 6 2 2" xfId="21335"/>
    <cellStyle name="40% - Accent5 6 6 2 3" xfId="21336"/>
    <cellStyle name="40% - Accent5 6 6 3" xfId="21337"/>
    <cellStyle name="40% - Accent5 6 6 4" xfId="21338"/>
    <cellStyle name="40% - Accent5 6 6 5" xfId="21339"/>
    <cellStyle name="40% - Accent5 6 6 6" xfId="21340"/>
    <cellStyle name="40% - Accent5 6 7" xfId="21341"/>
    <cellStyle name="40% - Accent5 6 7 2" xfId="21342"/>
    <cellStyle name="40% - Accent5 6 7 3" xfId="21343"/>
    <cellStyle name="40% - Accent5 6 8" xfId="21344"/>
    <cellStyle name="40% - Accent5 6 9" xfId="21345"/>
    <cellStyle name="40% - Accent5 7" xfId="21346"/>
    <cellStyle name="40% - Accent5 7 2" xfId="21347"/>
    <cellStyle name="40% - Accent5 7 2 2" xfId="21348"/>
    <cellStyle name="40% - Accent5 7 2 3" xfId="21349"/>
    <cellStyle name="40% - Accent5 7 3" xfId="21350"/>
    <cellStyle name="40% - Accent5 7 4" xfId="21351"/>
    <cellStyle name="40% - Accent5 7 5" xfId="21352"/>
    <cellStyle name="40% - Accent5 7 6" xfId="21353"/>
    <cellStyle name="40% - Accent5 8" xfId="21354"/>
    <cellStyle name="40% - Accent5 8 2" xfId="21355"/>
    <cellStyle name="40% - Accent5 8 2 2" xfId="21356"/>
    <cellStyle name="40% - Accent5 8 2 3" xfId="21357"/>
    <cellStyle name="40% - Accent5 8 3" xfId="21358"/>
    <cellStyle name="40% - Accent5 8 4" xfId="21359"/>
    <cellStyle name="40% - Accent5 8 5" xfId="21360"/>
    <cellStyle name="40% - Accent5 8 6" xfId="21361"/>
    <cellStyle name="40% - Accent5 9" xfId="21362"/>
    <cellStyle name="40% - Accent5 9 2" xfId="21363"/>
    <cellStyle name="40% - Accent5 9 2 2" xfId="21364"/>
    <cellStyle name="40% - Accent5 9 2 3" xfId="21365"/>
    <cellStyle name="40% - Accent5 9 3" xfId="21366"/>
    <cellStyle name="40% - Accent5 9 4" xfId="21367"/>
    <cellStyle name="40% - Accent5 9 5" xfId="21368"/>
    <cellStyle name="40% - Accent5 9 6" xfId="21369"/>
    <cellStyle name="40% - Accent6" xfId="42" builtinId="51" customBuiltin="1"/>
    <cellStyle name="40% - Accent6 10" xfId="21370"/>
    <cellStyle name="40% - Accent6 10 2" xfId="21371"/>
    <cellStyle name="40% - Accent6 10 2 2" xfId="21372"/>
    <cellStyle name="40% - Accent6 10 2 3" xfId="21373"/>
    <cellStyle name="40% - Accent6 10 3" xfId="21374"/>
    <cellStyle name="40% - Accent6 10 4" xfId="21375"/>
    <cellStyle name="40% - Accent6 10 5" xfId="21376"/>
    <cellStyle name="40% - Accent6 10 6" xfId="21377"/>
    <cellStyle name="40% - Accent6 11" xfId="21378"/>
    <cellStyle name="40% - Accent6 11 2" xfId="21379"/>
    <cellStyle name="40% - Accent6 11 2 2" xfId="21380"/>
    <cellStyle name="40% - Accent6 11 2 3" xfId="21381"/>
    <cellStyle name="40% - Accent6 11 3" xfId="21382"/>
    <cellStyle name="40% - Accent6 11 4" xfId="21383"/>
    <cellStyle name="40% - Accent6 11 5" xfId="21384"/>
    <cellStyle name="40% - Accent6 11 6" xfId="21385"/>
    <cellStyle name="40% - Accent6 12" xfId="21386"/>
    <cellStyle name="40% - Accent6 12 2" xfId="21387"/>
    <cellStyle name="40% - Accent6 12 2 2" xfId="21388"/>
    <cellStyle name="40% - Accent6 12 2 3" xfId="21389"/>
    <cellStyle name="40% - Accent6 12 3" xfId="21390"/>
    <cellStyle name="40% - Accent6 12 4" xfId="21391"/>
    <cellStyle name="40% - Accent6 12 5" xfId="21392"/>
    <cellStyle name="40% - Accent6 12 6" xfId="21393"/>
    <cellStyle name="40% - Accent6 13" xfId="21394"/>
    <cellStyle name="40% - Accent6 13 2" xfId="21395"/>
    <cellStyle name="40% - Accent6 13 3" xfId="21396"/>
    <cellStyle name="40% - Accent6 14" xfId="21397"/>
    <cellStyle name="40% - Accent6 15" xfId="21398"/>
    <cellStyle name="40% - Accent6 16" xfId="21399"/>
    <cellStyle name="40% - Accent6 17" xfId="21400"/>
    <cellStyle name="40% - Accent6 18" xfId="21401"/>
    <cellStyle name="40% - Accent6 2" xfId="63"/>
    <cellStyle name="40% - Accent6 2 2" xfId="312"/>
    <cellStyle name="40% - Accent6 2 3" xfId="313"/>
    <cellStyle name="40% - Accent6 3" xfId="314"/>
    <cellStyle name="40% - Accent6 3 10" xfId="21402"/>
    <cellStyle name="40% - Accent6 3 10 2" xfId="21403"/>
    <cellStyle name="40% - Accent6 3 10 2 2" xfId="21404"/>
    <cellStyle name="40% - Accent6 3 10 2 3" xfId="21405"/>
    <cellStyle name="40% - Accent6 3 10 3" xfId="21406"/>
    <cellStyle name="40% - Accent6 3 10 4" xfId="21407"/>
    <cellStyle name="40% - Accent6 3 10 5" xfId="21408"/>
    <cellStyle name="40% - Accent6 3 10 6" xfId="21409"/>
    <cellStyle name="40% - Accent6 3 11" xfId="21410"/>
    <cellStyle name="40% - Accent6 3 11 2" xfId="21411"/>
    <cellStyle name="40% - Accent6 3 11 2 2" xfId="21412"/>
    <cellStyle name="40% - Accent6 3 11 2 3" xfId="21413"/>
    <cellStyle name="40% - Accent6 3 11 3" xfId="21414"/>
    <cellStyle name="40% - Accent6 3 11 4" xfId="21415"/>
    <cellStyle name="40% - Accent6 3 11 5" xfId="21416"/>
    <cellStyle name="40% - Accent6 3 11 6" xfId="21417"/>
    <cellStyle name="40% - Accent6 3 12" xfId="21418"/>
    <cellStyle name="40% - Accent6 3 12 2" xfId="21419"/>
    <cellStyle name="40% - Accent6 3 12 3" xfId="21420"/>
    <cellStyle name="40% - Accent6 3 13" xfId="21421"/>
    <cellStyle name="40% - Accent6 3 14" xfId="21422"/>
    <cellStyle name="40% - Accent6 3 15" xfId="21423"/>
    <cellStyle name="40% - Accent6 3 16" xfId="21424"/>
    <cellStyle name="40% - Accent6 3 2" xfId="21425"/>
    <cellStyle name="40% - Accent6 3 2 10" xfId="21426"/>
    <cellStyle name="40% - Accent6 3 2 10 2" xfId="21427"/>
    <cellStyle name="40% - Accent6 3 2 10 3" xfId="21428"/>
    <cellStyle name="40% - Accent6 3 2 11" xfId="21429"/>
    <cellStyle name="40% - Accent6 3 2 12" xfId="21430"/>
    <cellStyle name="40% - Accent6 3 2 13" xfId="21431"/>
    <cellStyle name="40% - Accent6 3 2 14" xfId="21432"/>
    <cellStyle name="40% - Accent6 3 2 2" xfId="21433"/>
    <cellStyle name="40% - Accent6 3 2 2 10" xfId="21434"/>
    <cellStyle name="40% - Accent6 3 2 2 11" xfId="21435"/>
    <cellStyle name="40% - Accent6 3 2 2 12" xfId="21436"/>
    <cellStyle name="40% - Accent6 3 2 2 13" xfId="21437"/>
    <cellStyle name="40% - Accent6 3 2 2 2" xfId="21438"/>
    <cellStyle name="40% - Accent6 3 2 2 2 10" xfId="21439"/>
    <cellStyle name="40% - Accent6 3 2 2 2 2" xfId="21440"/>
    <cellStyle name="40% - Accent6 3 2 2 2 2 2" xfId="21441"/>
    <cellStyle name="40% - Accent6 3 2 2 2 2 2 2" xfId="21442"/>
    <cellStyle name="40% - Accent6 3 2 2 2 2 2 2 2" xfId="21443"/>
    <cellStyle name="40% - Accent6 3 2 2 2 2 2 2 3" xfId="21444"/>
    <cellStyle name="40% - Accent6 3 2 2 2 2 2 3" xfId="21445"/>
    <cellStyle name="40% - Accent6 3 2 2 2 2 2 4" xfId="21446"/>
    <cellStyle name="40% - Accent6 3 2 2 2 2 2 5" xfId="21447"/>
    <cellStyle name="40% - Accent6 3 2 2 2 2 2 6" xfId="21448"/>
    <cellStyle name="40% - Accent6 3 2 2 2 2 3" xfId="21449"/>
    <cellStyle name="40% - Accent6 3 2 2 2 2 3 2" xfId="21450"/>
    <cellStyle name="40% - Accent6 3 2 2 2 2 3 2 2" xfId="21451"/>
    <cellStyle name="40% - Accent6 3 2 2 2 2 3 2 3" xfId="21452"/>
    <cellStyle name="40% - Accent6 3 2 2 2 2 3 3" xfId="21453"/>
    <cellStyle name="40% - Accent6 3 2 2 2 2 3 4" xfId="21454"/>
    <cellStyle name="40% - Accent6 3 2 2 2 2 3 5" xfId="21455"/>
    <cellStyle name="40% - Accent6 3 2 2 2 2 3 6" xfId="21456"/>
    <cellStyle name="40% - Accent6 3 2 2 2 2 4" xfId="21457"/>
    <cellStyle name="40% - Accent6 3 2 2 2 2 4 2" xfId="21458"/>
    <cellStyle name="40% - Accent6 3 2 2 2 2 4 3" xfId="21459"/>
    <cellStyle name="40% - Accent6 3 2 2 2 2 5" xfId="21460"/>
    <cellStyle name="40% - Accent6 3 2 2 2 2 6" xfId="21461"/>
    <cellStyle name="40% - Accent6 3 2 2 2 2 7" xfId="21462"/>
    <cellStyle name="40% - Accent6 3 2 2 2 2 8" xfId="21463"/>
    <cellStyle name="40% - Accent6 3 2 2 2 3" xfId="21464"/>
    <cellStyle name="40% - Accent6 3 2 2 2 3 2" xfId="21465"/>
    <cellStyle name="40% - Accent6 3 2 2 2 3 2 2" xfId="21466"/>
    <cellStyle name="40% - Accent6 3 2 2 2 3 2 2 2" xfId="21467"/>
    <cellStyle name="40% - Accent6 3 2 2 2 3 2 2 3" xfId="21468"/>
    <cellStyle name="40% - Accent6 3 2 2 2 3 2 3" xfId="21469"/>
    <cellStyle name="40% - Accent6 3 2 2 2 3 2 4" xfId="21470"/>
    <cellStyle name="40% - Accent6 3 2 2 2 3 2 5" xfId="21471"/>
    <cellStyle name="40% - Accent6 3 2 2 2 3 2 6" xfId="21472"/>
    <cellStyle name="40% - Accent6 3 2 2 2 3 3" xfId="21473"/>
    <cellStyle name="40% - Accent6 3 2 2 2 3 3 2" xfId="21474"/>
    <cellStyle name="40% - Accent6 3 2 2 2 3 3 3" xfId="21475"/>
    <cellStyle name="40% - Accent6 3 2 2 2 3 4" xfId="21476"/>
    <cellStyle name="40% - Accent6 3 2 2 2 3 5" xfId="21477"/>
    <cellStyle name="40% - Accent6 3 2 2 2 3 6" xfId="21478"/>
    <cellStyle name="40% - Accent6 3 2 2 2 3 7" xfId="21479"/>
    <cellStyle name="40% - Accent6 3 2 2 2 4" xfId="21480"/>
    <cellStyle name="40% - Accent6 3 2 2 2 4 2" xfId="21481"/>
    <cellStyle name="40% - Accent6 3 2 2 2 4 2 2" xfId="21482"/>
    <cellStyle name="40% - Accent6 3 2 2 2 4 2 3" xfId="21483"/>
    <cellStyle name="40% - Accent6 3 2 2 2 4 3" xfId="21484"/>
    <cellStyle name="40% - Accent6 3 2 2 2 4 4" xfId="21485"/>
    <cellStyle name="40% - Accent6 3 2 2 2 4 5" xfId="21486"/>
    <cellStyle name="40% - Accent6 3 2 2 2 4 6" xfId="21487"/>
    <cellStyle name="40% - Accent6 3 2 2 2 5" xfId="21488"/>
    <cellStyle name="40% - Accent6 3 2 2 2 5 2" xfId="21489"/>
    <cellStyle name="40% - Accent6 3 2 2 2 5 2 2" xfId="21490"/>
    <cellStyle name="40% - Accent6 3 2 2 2 5 2 3" xfId="21491"/>
    <cellStyle name="40% - Accent6 3 2 2 2 5 3" xfId="21492"/>
    <cellStyle name="40% - Accent6 3 2 2 2 5 4" xfId="21493"/>
    <cellStyle name="40% - Accent6 3 2 2 2 5 5" xfId="21494"/>
    <cellStyle name="40% - Accent6 3 2 2 2 5 6" xfId="21495"/>
    <cellStyle name="40% - Accent6 3 2 2 2 6" xfId="21496"/>
    <cellStyle name="40% - Accent6 3 2 2 2 6 2" xfId="21497"/>
    <cellStyle name="40% - Accent6 3 2 2 2 6 3" xfId="21498"/>
    <cellStyle name="40% - Accent6 3 2 2 2 7" xfId="21499"/>
    <cellStyle name="40% - Accent6 3 2 2 2 8" xfId="21500"/>
    <cellStyle name="40% - Accent6 3 2 2 2 9" xfId="21501"/>
    <cellStyle name="40% - Accent6 3 2 2 3" xfId="21502"/>
    <cellStyle name="40% - Accent6 3 2 2 3 2" xfId="21503"/>
    <cellStyle name="40% - Accent6 3 2 2 3 2 2" xfId="21504"/>
    <cellStyle name="40% - Accent6 3 2 2 3 2 2 2" xfId="21505"/>
    <cellStyle name="40% - Accent6 3 2 2 3 2 2 2 2" xfId="21506"/>
    <cellStyle name="40% - Accent6 3 2 2 3 2 2 2 3" xfId="21507"/>
    <cellStyle name="40% - Accent6 3 2 2 3 2 2 3" xfId="21508"/>
    <cellStyle name="40% - Accent6 3 2 2 3 2 2 4" xfId="21509"/>
    <cellStyle name="40% - Accent6 3 2 2 3 2 2 5" xfId="21510"/>
    <cellStyle name="40% - Accent6 3 2 2 3 2 2 6" xfId="21511"/>
    <cellStyle name="40% - Accent6 3 2 2 3 2 3" xfId="21512"/>
    <cellStyle name="40% - Accent6 3 2 2 3 2 3 2" xfId="21513"/>
    <cellStyle name="40% - Accent6 3 2 2 3 2 3 3" xfId="21514"/>
    <cellStyle name="40% - Accent6 3 2 2 3 2 4" xfId="21515"/>
    <cellStyle name="40% - Accent6 3 2 2 3 2 5" xfId="21516"/>
    <cellStyle name="40% - Accent6 3 2 2 3 2 6" xfId="21517"/>
    <cellStyle name="40% - Accent6 3 2 2 3 2 7" xfId="21518"/>
    <cellStyle name="40% - Accent6 3 2 2 3 3" xfId="21519"/>
    <cellStyle name="40% - Accent6 3 2 2 3 3 2" xfId="21520"/>
    <cellStyle name="40% - Accent6 3 2 2 3 3 2 2" xfId="21521"/>
    <cellStyle name="40% - Accent6 3 2 2 3 3 2 3" xfId="21522"/>
    <cellStyle name="40% - Accent6 3 2 2 3 3 3" xfId="21523"/>
    <cellStyle name="40% - Accent6 3 2 2 3 3 4" xfId="21524"/>
    <cellStyle name="40% - Accent6 3 2 2 3 3 5" xfId="21525"/>
    <cellStyle name="40% - Accent6 3 2 2 3 3 6" xfId="21526"/>
    <cellStyle name="40% - Accent6 3 2 2 3 4" xfId="21527"/>
    <cellStyle name="40% - Accent6 3 2 2 3 4 2" xfId="21528"/>
    <cellStyle name="40% - Accent6 3 2 2 3 4 2 2" xfId="21529"/>
    <cellStyle name="40% - Accent6 3 2 2 3 4 2 3" xfId="21530"/>
    <cellStyle name="40% - Accent6 3 2 2 3 4 3" xfId="21531"/>
    <cellStyle name="40% - Accent6 3 2 2 3 4 4" xfId="21532"/>
    <cellStyle name="40% - Accent6 3 2 2 3 4 5" xfId="21533"/>
    <cellStyle name="40% - Accent6 3 2 2 3 4 6" xfId="21534"/>
    <cellStyle name="40% - Accent6 3 2 2 3 5" xfId="21535"/>
    <cellStyle name="40% - Accent6 3 2 2 3 5 2" xfId="21536"/>
    <cellStyle name="40% - Accent6 3 2 2 3 5 3" xfId="21537"/>
    <cellStyle name="40% - Accent6 3 2 2 3 6" xfId="21538"/>
    <cellStyle name="40% - Accent6 3 2 2 3 7" xfId="21539"/>
    <cellStyle name="40% - Accent6 3 2 2 3 8" xfId="21540"/>
    <cellStyle name="40% - Accent6 3 2 2 3 9" xfId="21541"/>
    <cellStyle name="40% - Accent6 3 2 2 4" xfId="21542"/>
    <cellStyle name="40% - Accent6 3 2 2 4 2" xfId="21543"/>
    <cellStyle name="40% - Accent6 3 2 2 4 2 2" xfId="21544"/>
    <cellStyle name="40% - Accent6 3 2 2 4 2 2 2" xfId="21545"/>
    <cellStyle name="40% - Accent6 3 2 2 4 2 2 3" xfId="21546"/>
    <cellStyle name="40% - Accent6 3 2 2 4 2 3" xfId="21547"/>
    <cellStyle name="40% - Accent6 3 2 2 4 2 4" xfId="21548"/>
    <cellStyle name="40% - Accent6 3 2 2 4 2 5" xfId="21549"/>
    <cellStyle name="40% - Accent6 3 2 2 4 2 6" xfId="21550"/>
    <cellStyle name="40% - Accent6 3 2 2 4 3" xfId="21551"/>
    <cellStyle name="40% - Accent6 3 2 2 4 3 2" xfId="21552"/>
    <cellStyle name="40% - Accent6 3 2 2 4 3 3" xfId="21553"/>
    <cellStyle name="40% - Accent6 3 2 2 4 4" xfId="21554"/>
    <cellStyle name="40% - Accent6 3 2 2 4 5" xfId="21555"/>
    <cellStyle name="40% - Accent6 3 2 2 4 6" xfId="21556"/>
    <cellStyle name="40% - Accent6 3 2 2 4 7" xfId="21557"/>
    <cellStyle name="40% - Accent6 3 2 2 5" xfId="21558"/>
    <cellStyle name="40% - Accent6 3 2 2 5 2" xfId="21559"/>
    <cellStyle name="40% - Accent6 3 2 2 5 2 2" xfId="21560"/>
    <cellStyle name="40% - Accent6 3 2 2 5 2 3" xfId="21561"/>
    <cellStyle name="40% - Accent6 3 2 2 5 3" xfId="21562"/>
    <cellStyle name="40% - Accent6 3 2 2 5 4" xfId="21563"/>
    <cellStyle name="40% - Accent6 3 2 2 5 5" xfId="21564"/>
    <cellStyle name="40% - Accent6 3 2 2 5 6" xfId="21565"/>
    <cellStyle name="40% - Accent6 3 2 2 6" xfId="21566"/>
    <cellStyle name="40% - Accent6 3 2 2 6 2" xfId="21567"/>
    <cellStyle name="40% - Accent6 3 2 2 6 2 2" xfId="21568"/>
    <cellStyle name="40% - Accent6 3 2 2 6 2 3" xfId="21569"/>
    <cellStyle name="40% - Accent6 3 2 2 6 3" xfId="21570"/>
    <cellStyle name="40% - Accent6 3 2 2 6 4" xfId="21571"/>
    <cellStyle name="40% - Accent6 3 2 2 6 5" xfId="21572"/>
    <cellStyle name="40% - Accent6 3 2 2 6 6" xfId="21573"/>
    <cellStyle name="40% - Accent6 3 2 2 7" xfId="21574"/>
    <cellStyle name="40% - Accent6 3 2 2 7 2" xfId="21575"/>
    <cellStyle name="40% - Accent6 3 2 2 7 2 2" xfId="21576"/>
    <cellStyle name="40% - Accent6 3 2 2 7 2 3" xfId="21577"/>
    <cellStyle name="40% - Accent6 3 2 2 7 3" xfId="21578"/>
    <cellStyle name="40% - Accent6 3 2 2 7 4" xfId="21579"/>
    <cellStyle name="40% - Accent6 3 2 2 7 5" xfId="21580"/>
    <cellStyle name="40% - Accent6 3 2 2 7 6" xfId="21581"/>
    <cellStyle name="40% - Accent6 3 2 2 8" xfId="21582"/>
    <cellStyle name="40% - Accent6 3 2 2 8 2" xfId="21583"/>
    <cellStyle name="40% - Accent6 3 2 2 8 2 2" xfId="21584"/>
    <cellStyle name="40% - Accent6 3 2 2 8 2 3" xfId="21585"/>
    <cellStyle name="40% - Accent6 3 2 2 8 3" xfId="21586"/>
    <cellStyle name="40% - Accent6 3 2 2 8 4" xfId="21587"/>
    <cellStyle name="40% - Accent6 3 2 2 8 5" xfId="21588"/>
    <cellStyle name="40% - Accent6 3 2 2 8 6" xfId="21589"/>
    <cellStyle name="40% - Accent6 3 2 2 9" xfId="21590"/>
    <cellStyle name="40% - Accent6 3 2 2 9 2" xfId="21591"/>
    <cellStyle name="40% - Accent6 3 2 2 9 3" xfId="21592"/>
    <cellStyle name="40% - Accent6 3 2 3" xfId="21593"/>
    <cellStyle name="40% - Accent6 3 2 3 10" xfId="21594"/>
    <cellStyle name="40% - Accent6 3 2 3 2" xfId="21595"/>
    <cellStyle name="40% - Accent6 3 2 3 2 2" xfId="21596"/>
    <cellStyle name="40% - Accent6 3 2 3 2 2 2" xfId="21597"/>
    <cellStyle name="40% - Accent6 3 2 3 2 2 2 2" xfId="21598"/>
    <cellStyle name="40% - Accent6 3 2 3 2 2 2 3" xfId="21599"/>
    <cellStyle name="40% - Accent6 3 2 3 2 2 3" xfId="21600"/>
    <cellStyle name="40% - Accent6 3 2 3 2 2 4" xfId="21601"/>
    <cellStyle name="40% - Accent6 3 2 3 2 2 5" xfId="21602"/>
    <cellStyle name="40% - Accent6 3 2 3 2 2 6" xfId="21603"/>
    <cellStyle name="40% - Accent6 3 2 3 2 3" xfId="21604"/>
    <cellStyle name="40% - Accent6 3 2 3 2 3 2" xfId="21605"/>
    <cellStyle name="40% - Accent6 3 2 3 2 3 2 2" xfId="21606"/>
    <cellStyle name="40% - Accent6 3 2 3 2 3 2 3" xfId="21607"/>
    <cellStyle name="40% - Accent6 3 2 3 2 3 3" xfId="21608"/>
    <cellStyle name="40% - Accent6 3 2 3 2 3 4" xfId="21609"/>
    <cellStyle name="40% - Accent6 3 2 3 2 3 5" xfId="21610"/>
    <cellStyle name="40% - Accent6 3 2 3 2 3 6" xfId="21611"/>
    <cellStyle name="40% - Accent6 3 2 3 2 4" xfId="21612"/>
    <cellStyle name="40% - Accent6 3 2 3 2 4 2" xfId="21613"/>
    <cellStyle name="40% - Accent6 3 2 3 2 4 3" xfId="21614"/>
    <cellStyle name="40% - Accent6 3 2 3 2 5" xfId="21615"/>
    <cellStyle name="40% - Accent6 3 2 3 2 6" xfId="21616"/>
    <cellStyle name="40% - Accent6 3 2 3 2 7" xfId="21617"/>
    <cellStyle name="40% - Accent6 3 2 3 2 8" xfId="21618"/>
    <cellStyle name="40% - Accent6 3 2 3 3" xfId="21619"/>
    <cellStyle name="40% - Accent6 3 2 3 3 2" xfId="21620"/>
    <cellStyle name="40% - Accent6 3 2 3 3 2 2" xfId="21621"/>
    <cellStyle name="40% - Accent6 3 2 3 3 2 2 2" xfId="21622"/>
    <cellStyle name="40% - Accent6 3 2 3 3 2 2 3" xfId="21623"/>
    <cellStyle name="40% - Accent6 3 2 3 3 2 3" xfId="21624"/>
    <cellStyle name="40% - Accent6 3 2 3 3 2 4" xfId="21625"/>
    <cellStyle name="40% - Accent6 3 2 3 3 2 5" xfId="21626"/>
    <cellStyle name="40% - Accent6 3 2 3 3 2 6" xfId="21627"/>
    <cellStyle name="40% - Accent6 3 2 3 3 3" xfId="21628"/>
    <cellStyle name="40% - Accent6 3 2 3 3 3 2" xfId="21629"/>
    <cellStyle name="40% - Accent6 3 2 3 3 3 3" xfId="21630"/>
    <cellStyle name="40% - Accent6 3 2 3 3 4" xfId="21631"/>
    <cellStyle name="40% - Accent6 3 2 3 3 5" xfId="21632"/>
    <cellStyle name="40% - Accent6 3 2 3 3 6" xfId="21633"/>
    <cellStyle name="40% - Accent6 3 2 3 3 7" xfId="21634"/>
    <cellStyle name="40% - Accent6 3 2 3 4" xfId="21635"/>
    <cellStyle name="40% - Accent6 3 2 3 4 2" xfId="21636"/>
    <cellStyle name="40% - Accent6 3 2 3 4 2 2" xfId="21637"/>
    <cellStyle name="40% - Accent6 3 2 3 4 2 3" xfId="21638"/>
    <cellStyle name="40% - Accent6 3 2 3 4 3" xfId="21639"/>
    <cellStyle name="40% - Accent6 3 2 3 4 4" xfId="21640"/>
    <cellStyle name="40% - Accent6 3 2 3 4 5" xfId="21641"/>
    <cellStyle name="40% - Accent6 3 2 3 4 6" xfId="21642"/>
    <cellStyle name="40% - Accent6 3 2 3 5" xfId="21643"/>
    <cellStyle name="40% - Accent6 3 2 3 5 2" xfId="21644"/>
    <cellStyle name="40% - Accent6 3 2 3 5 2 2" xfId="21645"/>
    <cellStyle name="40% - Accent6 3 2 3 5 2 3" xfId="21646"/>
    <cellStyle name="40% - Accent6 3 2 3 5 3" xfId="21647"/>
    <cellStyle name="40% - Accent6 3 2 3 5 4" xfId="21648"/>
    <cellStyle name="40% - Accent6 3 2 3 5 5" xfId="21649"/>
    <cellStyle name="40% - Accent6 3 2 3 5 6" xfId="21650"/>
    <cellStyle name="40% - Accent6 3 2 3 6" xfId="21651"/>
    <cellStyle name="40% - Accent6 3 2 3 6 2" xfId="21652"/>
    <cellStyle name="40% - Accent6 3 2 3 6 3" xfId="21653"/>
    <cellStyle name="40% - Accent6 3 2 3 7" xfId="21654"/>
    <cellStyle name="40% - Accent6 3 2 3 8" xfId="21655"/>
    <cellStyle name="40% - Accent6 3 2 3 9" xfId="21656"/>
    <cellStyle name="40% - Accent6 3 2 4" xfId="21657"/>
    <cellStyle name="40% - Accent6 3 2 4 2" xfId="21658"/>
    <cellStyle name="40% - Accent6 3 2 4 2 2" xfId="21659"/>
    <cellStyle name="40% - Accent6 3 2 4 2 2 2" xfId="21660"/>
    <cellStyle name="40% - Accent6 3 2 4 2 2 2 2" xfId="21661"/>
    <cellStyle name="40% - Accent6 3 2 4 2 2 2 3" xfId="21662"/>
    <cellStyle name="40% - Accent6 3 2 4 2 2 3" xfId="21663"/>
    <cellStyle name="40% - Accent6 3 2 4 2 2 4" xfId="21664"/>
    <cellStyle name="40% - Accent6 3 2 4 2 2 5" xfId="21665"/>
    <cellStyle name="40% - Accent6 3 2 4 2 2 6" xfId="21666"/>
    <cellStyle name="40% - Accent6 3 2 4 2 3" xfId="21667"/>
    <cellStyle name="40% - Accent6 3 2 4 2 3 2" xfId="21668"/>
    <cellStyle name="40% - Accent6 3 2 4 2 3 3" xfId="21669"/>
    <cellStyle name="40% - Accent6 3 2 4 2 4" xfId="21670"/>
    <cellStyle name="40% - Accent6 3 2 4 2 5" xfId="21671"/>
    <cellStyle name="40% - Accent6 3 2 4 2 6" xfId="21672"/>
    <cellStyle name="40% - Accent6 3 2 4 2 7" xfId="21673"/>
    <cellStyle name="40% - Accent6 3 2 4 3" xfId="21674"/>
    <cellStyle name="40% - Accent6 3 2 4 3 2" xfId="21675"/>
    <cellStyle name="40% - Accent6 3 2 4 3 2 2" xfId="21676"/>
    <cellStyle name="40% - Accent6 3 2 4 3 2 3" xfId="21677"/>
    <cellStyle name="40% - Accent6 3 2 4 3 3" xfId="21678"/>
    <cellStyle name="40% - Accent6 3 2 4 3 4" xfId="21679"/>
    <cellStyle name="40% - Accent6 3 2 4 3 5" xfId="21680"/>
    <cellStyle name="40% - Accent6 3 2 4 3 6" xfId="21681"/>
    <cellStyle name="40% - Accent6 3 2 4 4" xfId="21682"/>
    <cellStyle name="40% - Accent6 3 2 4 4 2" xfId="21683"/>
    <cellStyle name="40% - Accent6 3 2 4 4 2 2" xfId="21684"/>
    <cellStyle name="40% - Accent6 3 2 4 4 2 3" xfId="21685"/>
    <cellStyle name="40% - Accent6 3 2 4 4 3" xfId="21686"/>
    <cellStyle name="40% - Accent6 3 2 4 4 4" xfId="21687"/>
    <cellStyle name="40% - Accent6 3 2 4 4 5" xfId="21688"/>
    <cellStyle name="40% - Accent6 3 2 4 4 6" xfId="21689"/>
    <cellStyle name="40% - Accent6 3 2 4 5" xfId="21690"/>
    <cellStyle name="40% - Accent6 3 2 4 5 2" xfId="21691"/>
    <cellStyle name="40% - Accent6 3 2 4 5 3" xfId="21692"/>
    <cellStyle name="40% - Accent6 3 2 4 6" xfId="21693"/>
    <cellStyle name="40% - Accent6 3 2 4 7" xfId="21694"/>
    <cellStyle name="40% - Accent6 3 2 4 8" xfId="21695"/>
    <cellStyle name="40% - Accent6 3 2 4 9" xfId="21696"/>
    <cellStyle name="40% - Accent6 3 2 5" xfId="21697"/>
    <cellStyle name="40% - Accent6 3 2 5 2" xfId="21698"/>
    <cellStyle name="40% - Accent6 3 2 5 2 2" xfId="21699"/>
    <cellStyle name="40% - Accent6 3 2 5 2 2 2" xfId="21700"/>
    <cellStyle name="40% - Accent6 3 2 5 2 2 3" xfId="21701"/>
    <cellStyle name="40% - Accent6 3 2 5 2 3" xfId="21702"/>
    <cellStyle name="40% - Accent6 3 2 5 2 4" xfId="21703"/>
    <cellStyle name="40% - Accent6 3 2 5 2 5" xfId="21704"/>
    <cellStyle name="40% - Accent6 3 2 5 2 6" xfId="21705"/>
    <cellStyle name="40% - Accent6 3 2 5 3" xfId="21706"/>
    <cellStyle name="40% - Accent6 3 2 5 3 2" xfId="21707"/>
    <cellStyle name="40% - Accent6 3 2 5 3 3" xfId="21708"/>
    <cellStyle name="40% - Accent6 3 2 5 4" xfId="21709"/>
    <cellStyle name="40% - Accent6 3 2 5 5" xfId="21710"/>
    <cellStyle name="40% - Accent6 3 2 5 6" xfId="21711"/>
    <cellStyle name="40% - Accent6 3 2 5 7" xfId="21712"/>
    <cellStyle name="40% - Accent6 3 2 6" xfId="21713"/>
    <cellStyle name="40% - Accent6 3 2 6 2" xfId="21714"/>
    <cellStyle name="40% - Accent6 3 2 6 2 2" xfId="21715"/>
    <cellStyle name="40% - Accent6 3 2 6 2 3" xfId="21716"/>
    <cellStyle name="40% - Accent6 3 2 6 3" xfId="21717"/>
    <cellStyle name="40% - Accent6 3 2 6 4" xfId="21718"/>
    <cellStyle name="40% - Accent6 3 2 6 5" xfId="21719"/>
    <cellStyle name="40% - Accent6 3 2 6 6" xfId="21720"/>
    <cellStyle name="40% - Accent6 3 2 7" xfId="21721"/>
    <cellStyle name="40% - Accent6 3 2 7 2" xfId="21722"/>
    <cellStyle name="40% - Accent6 3 2 7 2 2" xfId="21723"/>
    <cellStyle name="40% - Accent6 3 2 7 2 3" xfId="21724"/>
    <cellStyle name="40% - Accent6 3 2 7 3" xfId="21725"/>
    <cellStyle name="40% - Accent6 3 2 7 4" xfId="21726"/>
    <cellStyle name="40% - Accent6 3 2 7 5" xfId="21727"/>
    <cellStyle name="40% - Accent6 3 2 7 6" xfId="21728"/>
    <cellStyle name="40% - Accent6 3 2 8" xfId="21729"/>
    <cellStyle name="40% - Accent6 3 2 8 2" xfId="21730"/>
    <cellStyle name="40% - Accent6 3 2 8 2 2" xfId="21731"/>
    <cellStyle name="40% - Accent6 3 2 8 2 3" xfId="21732"/>
    <cellStyle name="40% - Accent6 3 2 8 3" xfId="21733"/>
    <cellStyle name="40% - Accent6 3 2 8 4" xfId="21734"/>
    <cellStyle name="40% - Accent6 3 2 8 5" xfId="21735"/>
    <cellStyle name="40% - Accent6 3 2 8 6" xfId="21736"/>
    <cellStyle name="40% - Accent6 3 2 9" xfId="21737"/>
    <cellStyle name="40% - Accent6 3 2 9 2" xfId="21738"/>
    <cellStyle name="40% - Accent6 3 2 9 2 2" xfId="21739"/>
    <cellStyle name="40% - Accent6 3 2 9 2 3" xfId="21740"/>
    <cellStyle name="40% - Accent6 3 2 9 3" xfId="21741"/>
    <cellStyle name="40% - Accent6 3 2 9 4" xfId="21742"/>
    <cellStyle name="40% - Accent6 3 2 9 5" xfId="21743"/>
    <cellStyle name="40% - Accent6 3 2 9 6" xfId="21744"/>
    <cellStyle name="40% - Accent6 3 3" xfId="21745"/>
    <cellStyle name="40% - Accent6 3 3 10" xfId="21746"/>
    <cellStyle name="40% - Accent6 3 3 10 2" xfId="21747"/>
    <cellStyle name="40% - Accent6 3 3 10 3" xfId="21748"/>
    <cellStyle name="40% - Accent6 3 3 11" xfId="21749"/>
    <cellStyle name="40% - Accent6 3 3 12" xfId="21750"/>
    <cellStyle name="40% - Accent6 3 3 13" xfId="21751"/>
    <cellStyle name="40% - Accent6 3 3 14" xfId="21752"/>
    <cellStyle name="40% - Accent6 3 3 2" xfId="21753"/>
    <cellStyle name="40% - Accent6 3 3 2 10" xfId="21754"/>
    <cellStyle name="40% - Accent6 3 3 2 11" xfId="21755"/>
    <cellStyle name="40% - Accent6 3 3 2 12" xfId="21756"/>
    <cellStyle name="40% - Accent6 3 3 2 13" xfId="21757"/>
    <cellStyle name="40% - Accent6 3 3 2 2" xfId="21758"/>
    <cellStyle name="40% - Accent6 3 3 2 2 10" xfId="21759"/>
    <cellStyle name="40% - Accent6 3 3 2 2 2" xfId="21760"/>
    <cellStyle name="40% - Accent6 3 3 2 2 2 2" xfId="21761"/>
    <cellStyle name="40% - Accent6 3 3 2 2 2 2 2" xfId="21762"/>
    <cellStyle name="40% - Accent6 3 3 2 2 2 2 2 2" xfId="21763"/>
    <cellStyle name="40% - Accent6 3 3 2 2 2 2 2 3" xfId="21764"/>
    <cellStyle name="40% - Accent6 3 3 2 2 2 2 3" xfId="21765"/>
    <cellStyle name="40% - Accent6 3 3 2 2 2 2 4" xfId="21766"/>
    <cellStyle name="40% - Accent6 3 3 2 2 2 2 5" xfId="21767"/>
    <cellStyle name="40% - Accent6 3 3 2 2 2 2 6" xfId="21768"/>
    <cellStyle name="40% - Accent6 3 3 2 2 2 3" xfId="21769"/>
    <cellStyle name="40% - Accent6 3 3 2 2 2 3 2" xfId="21770"/>
    <cellStyle name="40% - Accent6 3 3 2 2 2 3 2 2" xfId="21771"/>
    <cellStyle name="40% - Accent6 3 3 2 2 2 3 2 3" xfId="21772"/>
    <cellStyle name="40% - Accent6 3 3 2 2 2 3 3" xfId="21773"/>
    <cellStyle name="40% - Accent6 3 3 2 2 2 3 4" xfId="21774"/>
    <cellStyle name="40% - Accent6 3 3 2 2 2 3 5" xfId="21775"/>
    <cellStyle name="40% - Accent6 3 3 2 2 2 3 6" xfId="21776"/>
    <cellStyle name="40% - Accent6 3 3 2 2 2 4" xfId="21777"/>
    <cellStyle name="40% - Accent6 3 3 2 2 2 4 2" xfId="21778"/>
    <cellStyle name="40% - Accent6 3 3 2 2 2 4 3" xfId="21779"/>
    <cellStyle name="40% - Accent6 3 3 2 2 2 5" xfId="21780"/>
    <cellStyle name="40% - Accent6 3 3 2 2 2 6" xfId="21781"/>
    <cellStyle name="40% - Accent6 3 3 2 2 2 7" xfId="21782"/>
    <cellStyle name="40% - Accent6 3 3 2 2 2 8" xfId="21783"/>
    <cellStyle name="40% - Accent6 3 3 2 2 3" xfId="21784"/>
    <cellStyle name="40% - Accent6 3 3 2 2 3 2" xfId="21785"/>
    <cellStyle name="40% - Accent6 3 3 2 2 3 2 2" xfId="21786"/>
    <cellStyle name="40% - Accent6 3 3 2 2 3 2 2 2" xfId="21787"/>
    <cellStyle name="40% - Accent6 3 3 2 2 3 2 2 3" xfId="21788"/>
    <cellStyle name="40% - Accent6 3 3 2 2 3 2 3" xfId="21789"/>
    <cellStyle name="40% - Accent6 3 3 2 2 3 2 4" xfId="21790"/>
    <cellStyle name="40% - Accent6 3 3 2 2 3 2 5" xfId="21791"/>
    <cellStyle name="40% - Accent6 3 3 2 2 3 2 6" xfId="21792"/>
    <cellStyle name="40% - Accent6 3 3 2 2 3 3" xfId="21793"/>
    <cellStyle name="40% - Accent6 3 3 2 2 3 3 2" xfId="21794"/>
    <cellStyle name="40% - Accent6 3 3 2 2 3 3 3" xfId="21795"/>
    <cellStyle name="40% - Accent6 3 3 2 2 3 4" xfId="21796"/>
    <cellStyle name="40% - Accent6 3 3 2 2 3 5" xfId="21797"/>
    <cellStyle name="40% - Accent6 3 3 2 2 3 6" xfId="21798"/>
    <cellStyle name="40% - Accent6 3 3 2 2 3 7" xfId="21799"/>
    <cellStyle name="40% - Accent6 3 3 2 2 4" xfId="21800"/>
    <cellStyle name="40% - Accent6 3 3 2 2 4 2" xfId="21801"/>
    <cellStyle name="40% - Accent6 3 3 2 2 4 2 2" xfId="21802"/>
    <cellStyle name="40% - Accent6 3 3 2 2 4 2 3" xfId="21803"/>
    <cellStyle name="40% - Accent6 3 3 2 2 4 3" xfId="21804"/>
    <cellStyle name="40% - Accent6 3 3 2 2 4 4" xfId="21805"/>
    <cellStyle name="40% - Accent6 3 3 2 2 4 5" xfId="21806"/>
    <cellStyle name="40% - Accent6 3 3 2 2 4 6" xfId="21807"/>
    <cellStyle name="40% - Accent6 3 3 2 2 5" xfId="21808"/>
    <cellStyle name="40% - Accent6 3 3 2 2 5 2" xfId="21809"/>
    <cellStyle name="40% - Accent6 3 3 2 2 5 2 2" xfId="21810"/>
    <cellStyle name="40% - Accent6 3 3 2 2 5 2 3" xfId="21811"/>
    <cellStyle name="40% - Accent6 3 3 2 2 5 3" xfId="21812"/>
    <cellStyle name="40% - Accent6 3 3 2 2 5 4" xfId="21813"/>
    <cellStyle name="40% - Accent6 3 3 2 2 5 5" xfId="21814"/>
    <cellStyle name="40% - Accent6 3 3 2 2 5 6" xfId="21815"/>
    <cellStyle name="40% - Accent6 3 3 2 2 6" xfId="21816"/>
    <cellStyle name="40% - Accent6 3 3 2 2 6 2" xfId="21817"/>
    <cellStyle name="40% - Accent6 3 3 2 2 6 3" xfId="21818"/>
    <cellStyle name="40% - Accent6 3 3 2 2 7" xfId="21819"/>
    <cellStyle name="40% - Accent6 3 3 2 2 8" xfId="21820"/>
    <cellStyle name="40% - Accent6 3 3 2 2 9" xfId="21821"/>
    <cellStyle name="40% - Accent6 3 3 2 3" xfId="21822"/>
    <cellStyle name="40% - Accent6 3 3 2 3 2" xfId="21823"/>
    <cellStyle name="40% - Accent6 3 3 2 3 2 2" xfId="21824"/>
    <cellStyle name="40% - Accent6 3 3 2 3 2 2 2" xfId="21825"/>
    <cellStyle name="40% - Accent6 3 3 2 3 2 2 2 2" xfId="21826"/>
    <cellStyle name="40% - Accent6 3 3 2 3 2 2 2 3" xfId="21827"/>
    <cellStyle name="40% - Accent6 3 3 2 3 2 2 3" xfId="21828"/>
    <cellStyle name="40% - Accent6 3 3 2 3 2 2 4" xfId="21829"/>
    <cellStyle name="40% - Accent6 3 3 2 3 2 2 5" xfId="21830"/>
    <cellStyle name="40% - Accent6 3 3 2 3 2 2 6" xfId="21831"/>
    <cellStyle name="40% - Accent6 3 3 2 3 2 3" xfId="21832"/>
    <cellStyle name="40% - Accent6 3 3 2 3 2 3 2" xfId="21833"/>
    <cellStyle name="40% - Accent6 3 3 2 3 2 3 3" xfId="21834"/>
    <cellStyle name="40% - Accent6 3 3 2 3 2 4" xfId="21835"/>
    <cellStyle name="40% - Accent6 3 3 2 3 2 5" xfId="21836"/>
    <cellStyle name="40% - Accent6 3 3 2 3 2 6" xfId="21837"/>
    <cellStyle name="40% - Accent6 3 3 2 3 2 7" xfId="21838"/>
    <cellStyle name="40% - Accent6 3 3 2 3 3" xfId="21839"/>
    <cellStyle name="40% - Accent6 3 3 2 3 3 2" xfId="21840"/>
    <cellStyle name="40% - Accent6 3 3 2 3 3 2 2" xfId="21841"/>
    <cellStyle name="40% - Accent6 3 3 2 3 3 2 3" xfId="21842"/>
    <cellStyle name="40% - Accent6 3 3 2 3 3 3" xfId="21843"/>
    <cellStyle name="40% - Accent6 3 3 2 3 3 4" xfId="21844"/>
    <cellStyle name="40% - Accent6 3 3 2 3 3 5" xfId="21845"/>
    <cellStyle name="40% - Accent6 3 3 2 3 3 6" xfId="21846"/>
    <cellStyle name="40% - Accent6 3 3 2 3 4" xfId="21847"/>
    <cellStyle name="40% - Accent6 3 3 2 3 4 2" xfId="21848"/>
    <cellStyle name="40% - Accent6 3 3 2 3 4 2 2" xfId="21849"/>
    <cellStyle name="40% - Accent6 3 3 2 3 4 2 3" xfId="21850"/>
    <cellStyle name="40% - Accent6 3 3 2 3 4 3" xfId="21851"/>
    <cellStyle name="40% - Accent6 3 3 2 3 4 4" xfId="21852"/>
    <cellStyle name="40% - Accent6 3 3 2 3 4 5" xfId="21853"/>
    <cellStyle name="40% - Accent6 3 3 2 3 4 6" xfId="21854"/>
    <cellStyle name="40% - Accent6 3 3 2 3 5" xfId="21855"/>
    <cellStyle name="40% - Accent6 3 3 2 3 5 2" xfId="21856"/>
    <cellStyle name="40% - Accent6 3 3 2 3 5 3" xfId="21857"/>
    <cellStyle name="40% - Accent6 3 3 2 3 6" xfId="21858"/>
    <cellStyle name="40% - Accent6 3 3 2 3 7" xfId="21859"/>
    <cellStyle name="40% - Accent6 3 3 2 3 8" xfId="21860"/>
    <cellStyle name="40% - Accent6 3 3 2 3 9" xfId="21861"/>
    <cellStyle name="40% - Accent6 3 3 2 4" xfId="21862"/>
    <cellStyle name="40% - Accent6 3 3 2 4 2" xfId="21863"/>
    <cellStyle name="40% - Accent6 3 3 2 4 2 2" xfId="21864"/>
    <cellStyle name="40% - Accent6 3 3 2 4 2 2 2" xfId="21865"/>
    <cellStyle name="40% - Accent6 3 3 2 4 2 2 3" xfId="21866"/>
    <cellStyle name="40% - Accent6 3 3 2 4 2 3" xfId="21867"/>
    <cellStyle name="40% - Accent6 3 3 2 4 2 4" xfId="21868"/>
    <cellStyle name="40% - Accent6 3 3 2 4 2 5" xfId="21869"/>
    <cellStyle name="40% - Accent6 3 3 2 4 2 6" xfId="21870"/>
    <cellStyle name="40% - Accent6 3 3 2 4 3" xfId="21871"/>
    <cellStyle name="40% - Accent6 3 3 2 4 3 2" xfId="21872"/>
    <cellStyle name="40% - Accent6 3 3 2 4 3 3" xfId="21873"/>
    <cellStyle name="40% - Accent6 3 3 2 4 4" xfId="21874"/>
    <cellStyle name="40% - Accent6 3 3 2 4 5" xfId="21875"/>
    <cellStyle name="40% - Accent6 3 3 2 4 6" xfId="21876"/>
    <cellStyle name="40% - Accent6 3 3 2 4 7" xfId="21877"/>
    <cellStyle name="40% - Accent6 3 3 2 5" xfId="21878"/>
    <cellStyle name="40% - Accent6 3 3 2 5 2" xfId="21879"/>
    <cellStyle name="40% - Accent6 3 3 2 5 2 2" xfId="21880"/>
    <cellStyle name="40% - Accent6 3 3 2 5 2 3" xfId="21881"/>
    <cellStyle name="40% - Accent6 3 3 2 5 3" xfId="21882"/>
    <cellStyle name="40% - Accent6 3 3 2 5 4" xfId="21883"/>
    <cellStyle name="40% - Accent6 3 3 2 5 5" xfId="21884"/>
    <cellStyle name="40% - Accent6 3 3 2 5 6" xfId="21885"/>
    <cellStyle name="40% - Accent6 3 3 2 6" xfId="21886"/>
    <cellStyle name="40% - Accent6 3 3 2 6 2" xfId="21887"/>
    <cellStyle name="40% - Accent6 3 3 2 6 2 2" xfId="21888"/>
    <cellStyle name="40% - Accent6 3 3 2 6 2 3" xfId="21889"/>
    <cellStyle name="40% - Accent6 3 3 2 6 3" xfId="21890"/>
    <cellStyle name="40% - Accent6 3 3 2 6 4" xfId="21891"/>
    <cellStyle name="40% - Accent6 3 3 2 6 5" xfId="21892"/>
    <cellStyle name="40% - Accent6 3 3 2 6 6" xfId="21893"/>
    <cellStyle name="40% - Accent6 3 3 2 7" xfId="21894"/>
    <cellStyle name="40% - Accent6 3 3 2 7 2" xfId="21895"/>
    <cellStyle name="40% - Accent6 3 3 2 7 2 2" xfId="21896"/>
    <cellStyle name="40% - Accent6 3 3 2 7 2 3" xfId="21897"/>
    <cellStyle name="40% - Accent6 3 3 2 7 3" xfId="21898"/>
    <cellStyle name="40% - Accent6 3 3 2 7 4" xfId="21899"/>
    <cellStyle name="40% - Accent6 3 3 2 7 5" xfId="21900"/>
    <cellStyle name="40% - Accent6 3 3 2 7 6" xfId="21901"/>
    <cellStyle name="40% - Accent6 3 3 2 8" xfId="21902"/>
    <cellStyle name="40% - Accent6 3 3 2 8 2" xfId="21903"/>
    <cellStyle name="40% - Accent6 3 3 2 8 2 2" xfId="21904"/>
    <cellStyle name="40% - Accent6 3 3 2 8 2 3" xfId="21905"/>
    <cellStyle name="40% - Accent6 3 3 2 8 3" xfId="21906"/>
    <cellStyle name="40% - Accent6 3 3 2 8 4" xfId="21907"/>
    <cellStyle name="40% - Accent6 3 3 2 8 5" xfId="21908"/>
    <cellStyle name="40% - Accent6 3 3 2 8 6" xfId="21909"/>
    <cellStyle name="40% - Accent6 3 3 2 9" xfId="21910"/>
    <cellStyle name="40% - Accent6 3 3 2 9 2" xfId="21911"/>
    <cellStyle name="40% - Accent6 3 3 2 9 3" xfId="21912"/>
    <cellStyle name="40% - Accent6 3 3 3" xfId="21913"/>
    <cellStyle name="40% - Accent6 3 3 3 10" xfId="21914"/>
    <cellStyle name="40% - Accent6 3 3 3 2" xfId="21915"/>
    <cellStyle name="40% - Accent6 3 3 3 2 2" xfId="21916"/>
    <cellStyle name="40% - Accent6 3 3 3 2 2 2" xfId="21917"/>
    <cellStyle name="40% - Accent6 3 3 3 2 2 2 2" xfId="21918"/>
    <cellStyle name="40% - Accent6 3 3 3 2 2 2 3" xfId="21919"/>
    <cellStyle name="40% - Accent6 3 3 3 2 2 3" xfId="21920"/>
    <cellStyle name="40% - Accent6 3 3 3 2 2 4" xfId="21921"/>
    <cellStyle name="40% - Accent6 3 3 3 2 2 5" xfId="21922"/>
    <cellStyle name="40% - Accent6 3 3 3 2 2 6" xfId="21923"/>
    <cellStyle name="40% - Accent6 3 3 3 2 3" xfId="21924"/>
    <cellStyle name="40% - Accent6 3 3 3 2 3 2" xfId="21925"/>
    <cellStyle name="40% - Accent6 3 3 3 2 3 2 2" xfId="21926"/>
    <cellStyle name="40% - Accent6 3 3 3 2 3 2 3" xfId="21927"/>
    <cellStyle name="40% - Accent6 3 3 3 2 3 3" xfId="21928"/>
    <cellStyle name="40% - Accent6 3 3 3 2 3 4" xfId="21929"/>
    <cellStyle name="40% - Accent6 3 3 3 2 3 5" xfId="21930"/>
    <cellStyle name="40% - Accent6 3 3 3 2 3 6" xfId="21931"/>
    <cellStyle name="40% - Accent6 3 3 3 2 4" xfId="21932"/>
    <cellStyle name="40% - Accent6 3 3 3 2 4 2" xfId="21933"/>
    <cellStyle name="40% - Accent6 3 3 3 2 4 3" xfId="21934"/>
    <cellStyle name="40% - Accent6 3 3 3 2 5" xfId="21935"/>
    <cellStyle name="40% - Accent6 3 3 3 2 6" xfId="21936"/>
    <cellStyle name="40% - Accent6 3 3 3 2 7" xfId="21937"/>
    <cellStyle name="40% - Accent6 3 3 3 2 8" xfId="21938"/>
    <cellStyle name="40% - Accent6 3 3 3 3" xfId="21939"/>
    <cellStyle name="40% - Accent6 3 3 3 3 2" xfId="21940"/>
    <cellStyle name="40% - Accent6 3 3 3 3 2 2" xfId="21941"/>
    <cellStyle name="40% - Accent6 3 3 3 3 2 2 2" xfId="21942"/>
    <cellStyle name="40% - Accent6 3 3 3 3 2 2 3" xfId="21943"/>
    <cellStyle name="40% - Accent6 3 3 3 3 2 3" xfId="21944"/>
    <cellStyle name="40% - Accent6 3 3 3 3 2 4" xfId="21945"/>
    <cellStyle name="40% - Accent6 3 3 3 3 2 5" xfId="21946"/>
    <cellStyle name="40% - Accent6 3 3 3 3 2 6" xfId="21947"/>
    <cellStyle name="40% - Accent6 3 3 3 3 3" xfId="21948"/>
    <cellStyle name="40% - Accent6 3 3 3 3 3 2" xfId="21949"/>
    <cellStyle name="40% - Accent6 3 3 3 3 3 3" xfId="21950"/>
    <cellStyle name="40% - Accent6 3 3 3 3 4" xfId="21951"/>
    <cellStyle name="40% - Accent6 3 3 3 3 5" xfId="21952"/>
    <cellStyle name="40% - Accent6 3 3 3 3 6" xfId="21953"/>
    <cellStyle name="40% - Accent6 3 3 3 3 7" xfId="21954"/>
    <cellStyle name="40% - Accent6 3 3 3 4" xfId="21955"/>
    <cellStyle name="40% - Accent6 3 3 3 4 2" xfId="21956"/>
    <cellStyle name="40% - Accent6 3 3 3 4 2 2" xfId="21957"/>
    <cellStyle name="40% - Accent6 3 3 3 4 2 3" xfId="21958"/>
    <cellStyle name="40% - Accent6 3 3 3 4 3" xfId="21959"/>
    <cellStyle name="40% - Accent6 3 3 3 4 4" xfId="21960"/>
    <cellStyle name="40% - Accent6 3 3 3 4 5" xfId="21961"/>
    <cellStyle name="40% - Accent6 3 3 3 4 6" xfId="21962"/>
    <cellStyle name="40% - Accent6 3 3 3 5" xfId="21963"/>
    <cellStyle name="40% - Accent6 3 3 3 5 2" xfId="21964"/>
    <cellStyle name="40% - Accent6 3 3 3 5 2 2" xfId="21965"/>
    <cellStyle name="40% - Accent6 3 3 3 5 2 3" xfId="21966"/>
    <cellStyle name="40% - Accent6 3 3 3 5 3" xfId="21967"/>
    <cellStyle name="40% - Accent6 3 3 3 5 4" xfId="21968"/>
    <cellStyle name="40% - Accent6 3 3 3 5 5" xfId="21969"/>
    <cellStyle name="40% - Accent6 3 3 3 5 6" xfId="21970"/>
    <cellStyle name="40% - Accent6 3 3 3 6" xfId="21971"/>
    <cellStyle name="40% - Accent6 3 3 3 6 2" xfId="21972"/>
    <cellStyle name="40% - Accent6 3 3 3 6 3" xfId="21973"/>
    <cellStyle name="40% - Accent6 3 3 3 7" xfId="21974"/>
    <cellStyle name="40% - Accent6 3 3 3 8" xfId="21975"/>
    <cellStyle name="40% - Accent6 3 3 3 9" xfId="21976"/>
    <cellStyle name="40% - Accent6 3 3 4" xfId="21977"/>
    <cellStyle name="40% - Accent6 3 3 4 2" xfId="21978"/>
    <cellStyle name="40% - Accent6 3 3 4 2 2" xfId="21979"/>
    <cellStyle name="40% - Accent6 3 3 4 2 2 2" xfId="21980"/>
    <cellStyle name="40% - Accent6 3 3 4 2 2 2 2" xfId="21981"/>
    <cellStyle name="40% - Accent6 3 3 4 2 2 2 3" xfId="21982"/>
    <cellStyle name="40% - Accent6 3 3 4 2 2 3" xfId="21983"/>
    <cellStyle name="40% - Accent6 3 3 4 2 2 4" xfId="21984"/>
    <cellStyle name="40% - Accent6 3 3 4 2 2 5" xfId="21985"/>
    <cellStyle name="40% - Accent6 3 3 4 2 2 6" xfId="21986"/>
    <cellStyle name="40% - Accent6 3 3 4 2 3" xfId="21987"/>
    <cellStyle name="40% - Accent6 3 3 4 2 3 2" xfId="21988"/>
    <cellStyle name="40% - Accent6 3 3 4 2 3 3" xfId="21989"/>
    <cellStyle name="40% - Accent6 3 3 4 2 4" xfId="21990"/>
    <cellStyle name="40% - Accent6 3 3 4 2 5" xfId="21991"/>
    <cellStyle name="40% - Accent6 3 3 4 2 6" xfId="21992"/>
    <cellStyle name="40% - Accent6 3 3 4 2 7" xfId="21993"/>
    <cellStyle name="40% - Accent6 3 3 4 3" xfId="21994"/>
    <cellStyle name="40% - Accent6 3 3 4 3 2" xfId="21995"/>
    <cellStyle name="40% - Accent6 3 3 4 3 2 2" xfId="21996"/>
    <cellStyle name="40% - Accent6 3 3 4 3 2 3" xfId="21997"/>
    <cellStyle name="40% - Accent6 3 3 4 3 3" xfId="21998"/>
    <cellStyle name="40% - Accent6 3 3 4 3 4" xfId="21999"/>
    <cellStyle name="40% - Accent6 3 3 4 3 5" xfId="22000"/>
    <cellStyle name="40% - Accent6 3 3 4 3 6" xfId="22001"/>
    <cellStyle name="40% - Accent6 3 3 4 4" xfId="22002"/>
    <cellStyle name="40% - Accent6 3 3 4 4 2" xfId="22003"/>
    <cellStyle name="40% - Accent6 3 3 4 4 2 2" xfId="22004"/>
    <cellStyle name="40% - Accent6 3 3 4 4 2 3" xfId="22005"/>
    <cellStyle name="40% - Accent6 3 3 4 4 3" xfId="22006"/>
    <cellStyle name="40% - Accent6 3 3 4 4 4" xfId="22007"/>
    <cellStyle name="40% - Accent6 3 3 4 4 5" xfId="22008"/>
    <cellStyle name="40% - Accent6 3 3 4 4 6" xfId="22009"/>
    <cellStyle name="40% - Accent6 3 3 4 5" xfId="22010"/>
    <cellStyle name="40% - Accent6 3 3 4 5 2" xfId="22011"/>
    <cellStyle name="40% - Accent6 3 3 4 5 3" xfId="22012"/>
    <cellStyle name="40% - Accent6 3 3 4 6" xfId="22013"/>
    <cellStyle name="40% - Accent6 3 3 4 7" xfId="22014"/>
    <cellStyle name="40% - Accent6 3 3 4 8" xfId="22015"/>
    <cellStyle name="40% - Accent6 3 3 4 9" xfId="22016"/>
    <cellStyle name="40% - Accent6 3 3 5" xfId="22017"/>
    <cellStyle name="40% - Accent6 3 3 5 2" xfId="22018"/>
    <cellStyle name="40% - Accent6 3 3 5 2 2" xfId="22019"/>
    <cellStyle name="40% - Accent6 3 3 5 2 2 2" xfId="22020"/>
    <cellStyle name="40% - Accent6 3 3 5 2 2 3" xfId="22021"/>
    <cellStyle name="40% - Accent6 3 3 5 2 3" xfId="22022"/>
    <cellStyle name="40% - Accent6 3 3 5 2 4" xfId="22023"/>
    <cellStyle name="40% - Accent6 3 3 5 2 5" xfId="22024"/>
    <cellStyle name="40% - Accent6 3 3 5 2 6" xfId="22025"/>
    <cellStyle name="40% - Accent6 3 3 5 3" xfId="22026"/>
    <cellStyle name="40% - Accent6 3 3 5 3 2" xfId="22027"/>
    <cellStyle name="40% - Accent6 3 3 5 3 3" xfId="22028"/>
    <cellStyle name="40% - Accent6 3 3 5 4" xfId="22029"/>
    <cellStyle name="40% - Accent6 3 3 5 5" xfId="22030"/>
    <cellStyle name="40% - Accent6 3 3 5 6" xfId="22031"/>
    <cellStyle name="40% - Accent6 3 3 5 7" xfId="22032"/>
    <cellStyle name="40% - Accent6 3 3 6" xfId="22033"/>
    <cellStyle name="40% - Accent6 3 3 6 2" xfId="22034"/>
    <cellStyle name="40% - Accent6 3 3 6 2 2" xfId="22035"/>
    <cellStyle name="40% - Accent6 3 3 6 2 3" xfId="22036"/>
    <cellStyle name="40% - Accent6 3 3 6 3" xfId="22037"/>
    <cellStyle name="40% - Accent6 3 3 6 4" xfId="22038"/>
    <cellStyle name="40% - Accent6 3 3 6 5" xfId="22039"/>
    <cellStyle name="40% - Accent6 3 3 6 6" xfId="22040"/>
    <cellStyle name="40% - Accent6 3 3 7" xfId="22041"/>
    <cellStyle name="40% - Accent6 3 3 7 2" xfId="22042"/>
    <cellStyle name="40% - Accent6 3 3 7 2 2" xfId="22043"/>
    <cellStyle name="40% - Accent6 3 3 7 2 3" xfId="22044"/>
    <cellStyle name="40% - Accent6 3 3 7 3" xfId="22045"/>
    <cellStyle name="40% - Accent6 3 3 7 4" xfId="22046"/>
    <cellStyle name="40% - Accent6 3 3 7 5" xfId="22047"/>
    <cellStyle name="40% - Accent6 3 3 7 6" xfId="22048"/>
    <cellStyle name="40% - Accent6 3 3 8" xfId="22049"/>
    <cellStyle name="40% - Accent6 3 3 8 2" xfId="22050"/>
    <cellStyle name="40% - Accent6 3 3 8 2 2" xfId="22051"/>
    <cellStyle name="40% - Accent6 3 3 8 2 3" xfId="22052"/>
    <cellStyle name="40% - Accent6 3 3 8 3" xfId="22053"/>
    <cellStyle name="40% - Accent6 3 3 8 4" xfId="22054"/>
    <cellStyle name="40% - Accent6 3 3 8 5" xfId="22055"/>
    <cellStyle name="40% - Accent6 3 3 8 6" xfId="22056"/>
    <cellStyle name="40% - Accent6 3 3 9" xfId="22057"/>
    <cellStyle name="40% - Accent6 3 3 9 2" xfId="22058"/>
    <cellStyle name="40% - Accent6 3 3 9 2 2" xfId="22059"/>
    <cellStyle name="40% - Accent6 3 3 9 2 3" xfId="22060"/>
    <cellStyle name="40% - Accent6 3 3 9 3" xfId="22061"/>
    <cellStyle name="40% - Accent6 3 3 9 4" xfId="22062"/>
    <cellStyle name="40% - Accent6 3 3 9 5" xfId="22063"/>
    <cellStyle name="40% - Accent6 3 3 9 6" xfId="22064"/>
    <cellStyle name="40% - Accent6 3 4" xfId="22065"/>
    <cellStyle name="40% - Accent6 3 4 10" xfId="22066"/>
    <cellStyle name="40% - Accent6 3 4 11" xfId="22067"/>
    <cellStyle name="40% - Accent6 3 4 12" xfId="22068"/>
    <cellStyle name="40% - Accent6 3 4 13" xfId="22069"/>
    <cellStyle name="40% - Accent6 3 4 2" xfId="22070"/>
    <cellStyle name="40% - Accent6 3 4 2 10" xfId="22071"/>
    <cellStyle name="40% - Accent6 3 4 2 2" xfId="22072"/>
    <cellStyle name="40% - Accent6 3 4 2 2 2" xfId="22073"/>
    <cellStyle name="40% - Accent6 3 4 2 2 2 2" xfId="22074"/>
    <cellStyle name="40% - Accent6 3 4 2 2 2 2 2" xfId="22075"/>
    <cellStyle name="40% - Accent6 3 4 2 2 2 2 3" xfId="22076"/>
    <cellStyle name="40% - Accent6 3 4 2 2 2 3" xfId="22077"/>
    <cellStyle name="40% - Accent6 3 4 2 2 2 4" xfId="22078"/>
    <cellStyle name="40% - Accent6 3 4 2 2 2 5" xfId="22079"/>
    <cellStyle name="40% - Accent6 3 4 2 2 2 6" xfId="22080"/>
    <cellStyle name="40% - Accent6 3 4 2 2 3" xfId="22081"/>
    <cellStyle name="40% - Accent6 3 4 2 2 3 2" xfId="22082"/>
    <cellStyle name="40% - Accent6 3 4 2 2 3 2 2" xfId="22083"/>
    <cellStyle name="40% - Accent6 3 4 2 2 3 2 3" xfId="22084"/>
    <cellStyle name="40% - Accent6 3 4 2 2 3 3" xfId="22085"/>
    <cellStyle name="40% - Accent6 3 4 2 2 3 4" xfId="22086"/>
    <cellStyle name="40% - Accent6 3 4 2 2 3 5" xfId="22087"/>
    <cellStyle name="40% - Accent6 3 4 2 2 3 6" xfId="22088"/>
    <cellStyle name="40% - Accent6 3 4 2 2 4" xfId="22089"/>
    <cellStyle name="40% - Accent6 3 4 2 2 4 2" xfId="22090"/>
    <cellStyle name="40% - Accent6 3 4 2 2 4 3" xfId="22091"/>
    <cellStyle name="40% - Accent6 3 4 2 2 5" xfId="22092"/>
    <cellStyle name="40% - Accent6 3 4 2 2 6" xfId="22093"/>
    <cellStyle name="40% - Accent6 3 4 2 2 7" xfId="22094"/>
    <cellStyle name="40% - Accent6 3 4 2 2 8" xfId="22095"/>
    <cellStyle name="40% - Accent6 3 4 2 3" xfId="22096"/>
    <cellStyle name="40% - Accent6 3 4 2 3 2" xfId="22097"/>
    <cellStyle name="40% - Accent6 3 4 2 3 2 2" xfId="22098"/>
    <cellStyle name="40% - Accent6 3 4 2 3 2 2 2" xfId="22099"/>
    <cellStyle name="40% - Accent6 3 4 2 3 2 2 3" xfId="22100"/>
    <cellStyle name="40% - Accent6 3 4 2 3 2 3" xfId="22101"/>
    <cellStyle name="40% - Accent6 3 4 2 3 2 4" xfId="22102"/>
    <cellStyle name="40% - Accent6 3 4 2 3 2 5" xfId="22103"/>
    <cellStyle name="40% - Accent6 3 4 2 3 2 6" xfId="22104"/>
    <cellStyle name="40% - Accent6 3 4 2 3 3" xfId="22105"/>
    <cellStyle name="40% - Accent6 3 4 2 3 3 2" xfId="22106"/>
    <cellStyle name="40% - Accent6 3 4 2 3 3 3" xfId="22107"/>
    <cellStyle name="40% - Accent6 3 4 2 3 4" xfId="22108"/>
    <cellStyle name="40% - Accent6 3 4 2 3 5" xfId="22109"/>
    <cellStyle name="40% - Accent6 3 4 2 3 6" xfId="22110"/>
    <cellStyle name="40% - Accent6 3 4 2 3 7" xfId="22111"/>
    <cellStyle name="40% - Accent6 3 4 2 4" xfId="22112"/>
    <cellStyle name="40% - Accent6 3 4 2 4 2" xfId="22113"/>
    <cellStyle name="40% - Accent6 3 4 2 4 2 2" xfId="22114"/>
    <cellStyle name="40% - Accent6 3 4 2 4 2 3" xfId="22115"/>
    <cellStyle name="40% - Accent6 3 4 2 4 3" xfId="22116"/>
    <cellStyle name="40% - Accent6 3 4 2 4 4" xfId="22117"/>
    <cellStyle name="40% - Accent6 3 4 2 4 5" xfId="22118"/>
    <cellStyle name="40% - Accent6 3 4 2 4 6" xfId="22119"/>
    <cellStyle name="40% - Accent6 3 4 2 5" xfId="22120"/>
    <cellStyle name="40% - Accent6 3 4 2 5 2" xfId="22121"/>
    <cellStyle name="40% - Accent6 3 4 2 5 2 2" xfId="22122"/>
    <cellStyle name="40% - Accent6 3 4 2 5 2 3" xfId="22123"/>
    <cellStyle name="40% - Accent6 3 4 2 5 3" xfId="22124"/>
    <cellStyle name="40% - Accent6 3 4 2 5 4" xfId="22125"/>
    <cellStyle name="40% - Accent6 3 4 2 5 5" xfId="22126"/>
    <cellStyle name="40% - Accent6 3 4 2 5 6" xfId="22127"/>
    <cellStyle name="40% - Accent6 3 4 2 6" xfId="22128"/>
    <cellStyle name="40% - Accent6 3 4 2 6 2" xfId="22129"/>
    <cellStyle name="40% - Accent6 3 4 2 6 3" xfId="22130"/>
    <cellStyle name="40% - Accent6 3 4 2 7" xfId="22131"/>
    <cellStyle name="40% - Accent6 3 4 2 8" xfId="22132"/>
    <cellStyle name="40% - Accent6 3 4 2 9" xfId="22133"/>
    <cellStyle name="40% - Accent6 3 4 3" xfId="22134"/>
    <cellStyle name="40% - Accent6 3 4 3 2" xfId="22135"/>
    <cellStyle name="40% - Accent6 3 4 3 2 2" xfId="22136"/>
    <cellStyle name="40% - Accent6 3 4 3 2 2 2" xfId="22137"/>
    <cellStyle name="40% - Accent6 3 4 3 2 2 2 2" xfId="22138"/>
    <cellStyle name="40% - Accent6 3 4 3 2 2 2 3" xfId="22139"/>
    <cellStyle name="40% - Accent6 3 4 3 2 2 3" xfId="22140"/>
    <cellStyle name="40% - Accent6 3 4 3 2 2 4" xfId="22141"/>
    <cellStyle name="40% - Accent6 3 4 3 2 2 5" xfId="22142"/>
    <cellStyle name="40% - Accent6 3 4 3 2 2 6" xfId="22143"/>
    <cellStyle name="40% - Accent6 3 4 3 2 3" xfId="22144"/>
    <cellStyle name="40% - Accent6 3 4 3 2 3 2" xfId="22145"/>
    <cellStyle name="40% - Accent6 3 4 3 2 3 3" xfId="22146"/>
    <cellStyle name="40% - Accent6 3 4 3 2 4" xfId="22147"/>
    <cellStyle name="40% - Accent6 3 4 3 2 5" xfId="22148"/>
    <cellStyle name="40% - Accent6 3 4 3 2 6" xfId="22149"/>
    <cellStyle name="40% - Accent6 3 4 3 2 7" xfId="22150"/>
    <cellStyle name="40% - Accent6 3 4 3 3" xfId="22151"/>
    <cellStyle name="40% - Accent6 3 4 3 3 2" xfId="22152"/>
    <cellStyle name="40% - Accent6 3 4 3 3 2 2" xfId="22153"/>
    <cellStyle name="40% - Accent6 3 4 3 3 2 3" xfId="22154"/>
    <cellStyle name="40% - Accent6 3 4 3 3 3" xfId="22155"/>
    <cellStyle name="40% - Accent6 3 4 3 3 4" xfId="22156"/>
    <cellStyle name="40% - Accent6 3 4 3 3 5" xfId="22157"/>
    <cellStyle name="40% - Accent6 3 4 3 3 6" xfId="22158"/>
    <cellStyle name="40% - Accent6 3 4 3 4" xfId="22159"/>
    <cellStyle name="40% - Accent6 3 4 3 4 2" xfId="22160"/>
    <cellStyle name="40% - Accent6 3 4 3 4 2 2" xfId="22161"/>
    <cellStyle name="40% - Accent6 3 4 3 4 2 3" xfId="22162"/>
    <cellStyle name="40% - Accent6 3 4 3 4 3" xfId="22163"/>
    <cellStyle name="40% - Accent6 3 4 3 4 4" xfId="22164"/>
    <cellStyle name="40% - Accent6 3 4 3 4 5" xfId="22165"/>
    <cellStyle name="40% - Accent6 3 4 3 4 6" xfId="22166"/>
    <cellStyle name="40% - Accent6 3 4 3 5" xfId="22167"/>
    <cellStyle name="40% - Accent6 3 4 3 5 2" xfId="22168"/>
    <cellStyle name="40% - Accent6 3 4 3 5 3" xfId="22169"/>
    <cellStyle name="40% - Accent6 3 4 3 6" xfId="22170"/>
    <cellStyle name="40% - Accent6 3 4 3 7" xfId="22171"/>
    <cellStyle name="40% - Accent6 3 4 3 8" xfId="22172"/>
    <cellStyle name="40% - Accent6 3 4 3 9" xfId="22173"/>
    <cellStyle name="40% - Accent6 3 4 4" xfId="22174"/>
    <cellStyle name="40% - Accent6 3 4 4 2" xfId="22175"/>
    <cellStyle name="40% - Accent6 3 4 4 2 2" xfId="22176"/>
    <cellStyle name="40% - Accent6 3 4 4 2 2 2" xfId="22177"/>
    <cellStyle name="40% - Accent6 3 4 4 2 2 3" xfId="22178"/>
    <cellStyle name="40% - Accent6 3 4 4 2 3" xfId="22179"/>
    <cellStyle name="40% - Accent6 3 4 4 2 4" xfId="22180"/>
    <cellStyle name="40% - Accent6 3 4 4 2 5" xfId="22181"/>
    <cellStyle name="40% - Accent6 3 4 4 2 6" xfId="22182"/>
    <cellStyle name="40% - Accent6 3 4 4 3" xfId="22183"/>
    <cellStyle name="40% - Accent6 3 4 4 3 2" xfId="22184"/>
    <cellStyle name="40% - Accent6 3 4 4 3 3" xfId="22185"/>
    <cellStyle name="40% - Accent6 3 4 4 4" xfId="22186"/>
    <cellStyle name="40% - Accent6 3 4 4 5" xfId="22187"/>
    <cellStyle name="40% - Accent6 3 4 4 6" xfId="22188"/>
    <cellStyle name="40% - Accent6 3 4 4 7" xfId="22189"/>
    <cellStyle name="40% - Accent6 3 4 5" xfId="22190"/>
    <cellStyle name="40% - Accent6 3 4 5 2" xfId="22191"/>
    <cellStyle name="40% - Accent6 3 4 5 2 2" xfId="22192"/>
    <cellStyle name="40% - Accent6 3 4 5 2 3" xfId="22193"/>
    <cellStyle name="40% - Accent6 3 4 5 3" xfId="22194"/>
    <cellStyle name="40% - Accent6 3 4 5 4" xfId="22195"/>
    <cellStyle name="40% - Accent6 3 4 5 5" xfId="22196"/>
    <cellStyle name="40% - Accent6 3 4 5 6" xfId="22197"/>
    <cellStyle name="40% - Accent6 3 4 6" xfId="22198"/>
    <cellStyle name="40% - Accent6 3 4 6 2" xfId="22199"/>
    <cellStyle name="40% - Accent6 3 4 6 2 2" xfId="22200"/>
    <cellStyle name="40% - Accent6 3 4 6 2 3" xfId="22201"/>
    <cellStyle name="40% - Accent6 3 4 6 3" xfId="22202"/>
    <cellStyle name="40% - Accent6 3 4 6 4" xfId="22203"/>
    <cellStyle name="40% - Accent6 3 4 6 5" xfId="22204"/>
    <cellStyle name="40% - Accent6 3 4 6 6" xfId="22205"/>
    <cellStyle name="40% - Accent6 3 4 7" xfId="22206"/>
    <cellStyle name="40% - Accent6 3 4 7 2" xfId="22207"/>
    <cellStyle name="40% - Accent6 3 4 7 2 2" xfId="22208"/>
    <cellStyle name="40% - Accent6 3 4 7 2 3" xfId="22209"/>
    <cellStyle name="40% - Accent6 3 4 7 3" xfId="22210"/>
    <cellStyle name="40% - Accent6 3 4 7 4" xfId="22211"/>
    <cellStyle name="40% - Accent6 3 4 7 5" xfId="22212"/>
    <cellStyle name="40% - Accent6 3 4 7 6" xfId="22213"/>
    <cellStyle name="40% - Accent6 3 4 8" xfId="22214"/>
    <cellStyle name="40% - Accent6 3 4 8 2" xfId="22215"/>
    <cellStyle name="40% - Accent6 3 4 8 2 2" xfId="22216"/>
    <cellStyle name="40% - Accent6 3 4 8 2 3" xfId="22217"/>
    <cellStyle name="40% - Accent6 3 4 8 3" xfId="22218"/>
    <cellStyle name="40% - Accent6 3 4 8 4" xfId="22219"/>
    <cellStyle name="40% - Accent6 3 4 8 5" xfId="22220"/>
    <cellStyle name="40% - Accent6 3 4 8 6" xfId="22221"/>
    <cellStyle name="40% - Accent6 3 4 9" xfId="22222"/>
    <cellStyle name="40% - Accent6 3 4 9 2" xfId="22223"/>
    <cellStyle name="40% - Accent6 3 4 9 3" xfId="22224"/>
    <cellStyle name="40% - Accent6 3 5" xfId="22225"/>
    <cellStyle name="40% - Accent6 3 5 10" xfId="22226"/>
    <cellStyle name="40% - Accent6 3 5 2" xfId="22227"/>
    <cellStyle name="40% - Accent6 3 5 2 2" xfId="22228"/>
    <cellStyle name="40% - Accent6 3 5 2 2 2" xfId="22229"/>
    <cellStyle name="40% - Accent6 3 5 2 2 2 2" xfId="22230"/>
    <cellStyle name="40% - Accent6 3 5 2 2 2 3" xfId="22231"/>
    <cellStyle name="40% - Accent6 3 5 2 2 3" xfId="22232"/>
    <cellStyle name="40% - Accent6 3 5 2 2 4" xfId="22233"/>
    <cellStyle name="40% - Accent6 3 5 2 2 5" xfId="22234"/>
    <cellStyle name="40% - Accent6 3 5 2 2 6" xfId="22235"/>
    <cellStyle name="40% - Accent6 3 5 2 3" xfId="22236"/>
    <cellStyle name="40% - Accent6 3 5 2 3 2" xfId="22237"/>
    <cellStyle name="40% - Accent6 3 5 2 3 2 2" xfId="22238"/>
    <cellStyle name="40% - Accent6 3 5 2 3 2 3" xfId="22239"/>
    <cellStyle name="40% - Accent6 3 5 2 3 3" xfId="22240"/>
    <cellStyle name="40% - Accent6 3 5 2 3 4" xfId="22241"/>
    <cellStyle name="40% - Accent6 3 5 2 3 5" xfId="22242"/>
    <cellStyle name="40% - Accent6 3 5 2 3 6" xfId="22243"/>
    <cellStyle name="40% - Accent6 3 5 2 4" xfId="22244"/>
    <cellStyle name="40% - Accent6 3 5 2 4 2" xfId="22245"/>
    <cellStyle name="40% - Accent6 3 5 2 4 3" xfId="22246"/>
    <cellStyle name="40% - Accent6 3 5 2 5" xfId="22247"/>
    <cellStyle name="40% - Accent6 3 5 2 6" xfId="22248"/>
    <cellStyle name="40% - Accent6 3 5 2 7" xfId="22249"/>
    <cellStyle name="40% - Accent6 3 5 2 8" xfId="22250"/>
    <cellStyle name="40% - Accent6 3 5 3" xfId="22251"/>
    <cellStyle name="40% - Accent6 3 5 3 2" xfId="22252"/>
    <cellStyle name="40% - Accent6 3 5 3 2 2" xfId="22253"/>
    <cellStyle name="40% - Accent6 3 5 3 2 2 2" xfId="22254"/>
    <cellStyle name="40% - Accent6 3 5 3 2 2 3" xfId="22255"/>
    <cellStyle name="40% - Accent6 3 5 3 2 3" xfId="22256"/>
    <cellStyle name="40% - Accent6 3 5 3 2 4" xfId="22257"/>
    <cellStyle name="40% - Accent6 3 5 3 2 5" xfId="22258"/>
    <cellStyle name="40% - Accent6 3 5 3 2 6" xfId="22259"/>
    <cellStyle name="40% - Accent6 3 5 3 3" xfId="22260"/>
    <cellStyle name="40% - Accent6 3 5 3 3 2" xfId="22261"/>
    <cellStyle name="40% - Accent6 3 5 3 3 3" xfId="22262"/>
    <cellStyle name="40% - Accent6 3 5 3 4" xfId="22263"/>
    <cellStyle name="40% - Accent6 3 5 3 5" xfId="22264"/>
    <cellStyle name="40% - Accent6 3 5 3 6" xfId="22265"/>
    <cellStyle name="40% - Accent6 3 5 3 7" xfId="22266"/>
    <cellStyle name="40% - Accent6 3 5 4" xfId="22267"/>
    <cellStyle name="40% - Accent6 3 5 4 2" xfId="22268"/>
    <cellStyle name="40% - Accent6 3 5 4 2 2" xfId="22269"/>
    <cellStyle name="40% - Accent6 3 5 4 2 3" xfId="22270"/>
    <cellStyle name="40% - Accent6 3 5 4 3" xfId="22271"/>
    <cellStyle name="40% - Accent6 3 5 4 4" xfId="22272"/>
    <cellStyle name="40% - Accent6 3 5 4 5" xfId="22273"/>
    <cellStyle name="40% - Accent6 3 5 4 6" xfId="22274"/>
    <cellStyle name="40% - Accent6 3 5 5" xfId="22275"/>
    <cellStyle name="40% - Accent6 3 5 5 2" xfId="22276"/>
    <cellStyle name="40% - Accent6 3 5 5 2 2" xfId="22277"/>
    <cellStyle name="40% - Accent6 3 5 5 2 3" xfId="22278"/>
    <cellStyle name="40% - Accent6 3 5 5 3" xfId="22279"/>
    <cellStyle name="40% - Accent6 3 5 5 4" xfId="22280"/>
    <cellStyle name="40% - Accent6 3 5 5 5" xfId="22281"/>
    <cellStyle name="40% - Accent6 3 5 5 6" xfId="22282"/>
    <cellStyle name="40% - Accent6 3 5 6" xfId="22283"/>
    <cellStyle name="40% - Accent6 3 5 6 2" xfId="22284"/>
    <cellStyle name="40% - Accent6 3 5 6 3" xfId="22285"/>
    <cellStyle name="40% - Accent6 3 5 7" xfId="22286"/>
    <cellStyle name="40% - Accent6 3 5 8" xfId="22287"/>
    <cellStyle name="40% - Accent6 3 5 9" xfId="22288"/>
    <cellStyle name="40% - Accent6 3 6" xfId="22289"/>
    <cellStyle name="40% - Accent6 3 6 2" xfId="22290"/>
    <cellStyle name="40% - Accent6 3 6 2 2" xfId="22291"/>
    <cellStyle name="40% - Accent6 3 6 2 2 2" xfId="22292"/>
    <cellStyle name="40% - Accent6 3 6 2 2 2 2" xfId="22293"/>
    <cellStyle name="40% - Accent6 3 6 2 2 2 3" xfId="22294"/>
    <cellStyle name="40% - Accent6 3 6 2 2 3" xfId="22295"/>
    <cellStyle name="40% - Accent6 3 6 2 2 4" xfId="22296"/>
    <cellStyle name="40% - Accent6 3 6 2 2 5" xfId="22297"/>
    <cellStyle name="40% - Accent6 3 6 2 2 6" xfId="22298"/>
    <cellStyle name="40% - Accent6 3 6 2 3" xfId="22299"/>
    <cellStyle name="40% - Accent6 3 6 2 3 2" xfId="22300"/>
    <cellStyle name="40% - Accent6 3 6 2 3 3" xfId="22301"/>
    <cellStyle name="40% - Accent6 3 6 2 4" xfId="22302"/>
    <cellStyle name="40% - Accent6 3 6 2 5" xfId="22303"/>
    <cellStyle name="40% - Accent6 3 6 2 6" xfId="22304"/>
    <cellStyle name="40% - Accent6 3 6 2 7" xfId="22305"/>
    <cellStyle name="40% - Accent6 3 6 3" xfId="22306"/>
    <cellStyle name="40% - Accent6 3 6 3 2" xfId="22307"/>
    <cellStyle name="40% - Accent6 3 6 3 2 2" xfId="22308"/>
    <cellStyle name="40% - Accent6 3 6 3 2 3" xfId="22309"/>
    <cellStyle name="40% - Accent6 3 6 3 3" xfId="22310"/>
    <cellStyle name="40% - Accent6 3 6 3 4" xfId="22311"/>
    <cellStyle name="40% - Accent6 3 6 3 5" xfId="22312"/>
    <cellStyle name="40% - Accent6 3 6 3 6" xfId="22313"/>
    <cellStyle name="40% - Accent6 3 6 4" xfId="22314"/>
    <cellStyle name="40% - Accent6 3 6 4 2" xfId="22315"/>
    <cellStyle name="40% - Accent6 3 6 4 2 2" xfId="22316"/>
    <cellStyle name="40% - Accent6 3 6 4 2 3" xfId="22317"/>
    <cellStyle name="40% - Accent6 3 6 4 3" xfId="22318"/>
    <cellStyle name="40% - Accent6 3 6 4 4" xfId="22319"/>
    <cellStyle name="40% - Accent6 3 6 4 5" xfId="22320"/>
    <cellStyle name="40% - Accent6 3 6 4 6" xfId="22321"/>
    <cellStyle name="40% - Accent6 3 6 5" xfId="22322"/>
    <cellStyle name="40% - Accent6 3 6 5 2" xfId="22323"/>
    <cellStyle name="40% - Accent6 3 6 5 3" xfId="22324"/>
    <cellStyle name="40% - Accent6 3 6 6" xfId="22325"/>
    <cellStyle name="40% - Accent6 3 6 7" xfId="22326"/>
    <cellStyle name="40% - Accent6 3 6 8" xfId="22327"/>
    <cellStyle name="40% - Accent6 3 6 9" xfId="22328"/>
    <cellStyle name="40% - Accent6 3 7" xfId="22329"/>
    <cellStyle name="40% - Accent6 3 7 2" xfId="22330"/>
    <cellStyle name="40% - Accent6 3 7 2 2" xfId="22331"/>
    <cellStyle name="40% - Accent6 3 7 2 2 2" xfId="22332"/>
    <cellStyle name="40% - Accent6 3 7 2 2 3" xfId="22333"/>
    <cellStyle name="40% - Accent6 3 7 2 3" xfId="22334"/>
    <cellStyle name="40% - Accent6 3 7 2 4" xfId="22335"/>
    <cellStyle name="40% - Accent6 3 7 2 5" xfId="22336"/>
    <cellStyle name="40% - Accent6 3 7 2 6" xfId="22337"/>
    <cellStyle name="40% - Accent6 3 7 3" xfId="22338"/>
    <cellStyle name="40% - Accent6 3 7 3 2" xfId="22339"/>
    <cellStyle name="40% - Accent6 3 7 3 3" xfId="22340"/>
    <cellStyle name="40% - Accent6 3 7 4" xfId="22341"/>
    <cellStyle name="40% - Accent6 3 7 5" xfId="22342"/>
    <cellStyle name="40% - Accent6 3 7 6" xfId="22343"/>
    <cellStyle name="40% - Accent6 3 7 7" xfId="22344"/>
    <cellStyle name="40% - Accent6 3 8" xfId="22345"/>
    <cellStyle name="40% - Accent6 3 8 2" xfId="22346"/>
    <cellStyle name="40% - Accent6 3 8 2 2" xfId="22347"/>
    <cellStyle name="40% - Accent6 3 8 2 3" xfId="22348"/>
    <cellStyle name="40% - Accent6 3 8 3" xfId="22349"/>
    <cellStyle name="40% - Accent6 3 8 4" xfId="22350"/>
    <cellStyle name="40% - Accent6 3 8 5" xfId="22351"/>
    <cellStyle name="40% - Accent6 3 8 6" xfId="22352"/>
    <cellStyle name="40% - Accent6 3 9" xfId="22353"/>
    <cellStyle name="40% - Accent6 3 9 2" xfId="22354"/>
    <cellStyle name="40% - Accent6 3 9 2 2" xfId="22355"/>
    <cellStyle name="40% - Accent6 3 9 2 3" xfId="22356"/>
    <cellStyle name="40% - Accent6 3 9 3" xfId="22357"/>
    <cellStyle name="40% - Accent6 3 9 4" xfId="22358"/>
    <cellStyle name="40% - Accent6 3 9 5" xfId="22359"/>
    <cellStyle name="40% - Accent6 3 9 6" xfId="22360"/>
    <cellStyle name="40% - Accent6 4" xfId="22361"/>
    <cellStyle name="40% - Accent6 4 10" xfId="22362"/>
    <cellStyle name="40% - Accent6 4 10 2" xfId="22363"/>
    <cellStyle name="40% - Accent6 4 10 2 2" xfId="22364"/>
    <cellStyle name="40% - Accent6 4 10 2 3" xfId="22365"/>
    <cellStyle name="40% - Accent6 4 10 3" xfId="22366"/>
    <cellStyle name="40% - Accent6 4 10 4" xfId="22367"/>
    <cellStyle name="40% - Accent6 4 10 5" xfId="22368"/>
    <cellStyle name="40% - Accent6 4 10 6" xfId="22369"/>
    <cellStyle name="40% - Accent6 4 11" xfId="22370"/>
    <cellStyle name="40% - Accent6 4 11 2" xfId="22371"/>
    <cellStyle name="40% - Accent6 4 11 3" xfId="22372"/>
    <cellStyle name="40% - Accent6 4 12" xfId="22373"/>
    <cellStyle name="40% - Accent6 4 13" xfId="22374"/>
    <cellStyle name="40% - Accent6 4 14" xfId="22375"/>
    <cellStyle name="40% - Accent6 4 15" xfId="22376"/>
    <cellStyle name="40% - Accent6 4 2" xfId="22377"/>
    <cellStyle name="40% - Accent6 4 2 10" xfId="22378"/>
    <cellStyle name="40% - Accent6 4 2 10 2" xfId="22379"/>
    <cellStyle name="40% - Accent6 4 2 10 3" xfId="22380"/>
    <cellStyle name="40% - Accent6 4 2 11" xfId="22381"/>
    <cellStyle name="40% - Accent6 4 2 12" xfId="22382"/>
    <cellStyle name="40% - Accent6 4 2 13" xfId="22383"/>
    <cellStyle name="40% - Accent6 4 2 14" xfId="22384"/>
    <cellStyle name="40% - Accent6 4 2 2" xfId="22385"/>
    <cellStyle name="40% - Accent6 4 2 2 10" xfId="22386"/>
    <cellStyle name="40% - Accent6 4 2 2 11" xfId="22387"/>
    <cellStyle name="40% - Accent6 4 2 2 12" xfId="22388"/>
    <cellStyle name="40% - Accent6 4 2 2 13" xfId="22389"/>
    <cellStyle name="40% - Accent6 4 2 2 2" xfId="22390"/>
    <cellStyle name="40% - Accent6 4 2 2 2 10" xfId="22391"/>
    <cellStyle name="40% - Accent6 4 2 2 2 2" xfId="22392"/>
    <cellStyle name="40% - Accent6 4 2 2 2 2 2" xfId="22393"/>
    <cellStyle name="40% - Accent6 4 2 2 2 2 2 2" xfId="22394"/>
    <cellStyle name="40% - Accent6 4 2 2 2 2 2 2 2" xfId="22395"/>
    <cellStyle name="40% - Accent6 4 2 2 2 2 2 2 3" xfId="22396"/>
    <cellStyle name="40% - Accent6 4 2 2 2 2 2 3" xfId="22397"/>
    <cellStyle name="40% - Accent6 4 2 2 2 2 2 4" xfId="22398"/>
    <cellStyle name="40% - Accent6 4 2 2 2 2 2 5" xfId="22399"/>
    <cellStyle name="40% - Accent6 4 2 2 2 2 2 6" xfId="22400"/>
    <cellStyle name="40% - Accent6 4 2 2 2 2 3" xfId="22401"/>
    <cellStyle name="40% - Accent6 4 2 2 2 2 3 2" xfId="22402"/>
    <cellStyle name="40% - Accent6 4 2 2 2 2 3 2 2" xfId="22403"/>
    <cellStyle name="40% - Accent6 4 2 2 2 2 3 2 3" xfId="22404"/>
    <cellStyle name="40% - Accent6 4 2 2 2 2 3 3" xfId="22405"/>
    <cellStyle name="40% - Accent6 4 2 2 2 2 3 4" xfId="22406"/>
    <cellStyle name="40% - Accent6 4 2 2 2 2 3 5" xfId="22407"/>
    <cellStyle name="40% - Accent6 4 2 2 2 2 3 6" xfId="22408"/>
    <cellStyle name="40% - Accent6 4 2 2 2 2 4" xfId="22409"/>
    <cellStyle name="40% - Accent6 4 2 2 2 2 4 2" xfId="22410"/>
    <cellStyle name="40% - Accent6 4 2 2 2 2 4 3" xfId="22411"/>
    <cellStyle name="40% - Accent6 4 2 2 2 2 5" xfId="22412"/>
    <cellStyle name="40% - Accent6 4 2 2 2 2 6" xfId="22413"/>
    <cellStyle name="40% - Accent6 4 2 2 2 2 7" xfId="22414"/>
    <cellStyle name="40% - Accent6 4 2 2 2 2 8" xfId="22415"/>
    <cellStyle name="40% - Accent6 4 2 2 2 3" xfId="22416"/>
    <cellStyle name="40% - Accent6 4 2 2 2 3 2" xfId="22417"/>
    <cellStyle name="40% - Accent6 4 2 2 2 3 2 2" xfId="22418"/>
    <cellStyle name="40% - Accent6 4 2 2 2 3 2 2 2" xfId="22419"/>
    <cellStyle name="40% - Accent6 4 2 2 2 3 2 2 3" xfId="22420"/>
    <cellStyle name="40% - Accent6 4 2 2 2 3 2 3" xfId="22421"/>
    <cellStyle name="40% - Accent6 4 2 2 2 3 2 4" xfId="22422"/>
    <cellStyle name="40% - Accent6 4 2 2 2 3 2 5" xfId="22423"/>
    <cellStyle name="40% - Accent6 4 2 2 2 3 2 6" xfId="22424"/>
    <cellStyle name="40% - Accent6 4 2 2 2 3 3" xfId="22425"/>
    <cellStyle name="40% - Accent6 4 2 2 2 3 3 2" xfId="22426"/>
    <cellStyle name="40% - Accent6 4 2 2 2 3 3 3" xfId="22427"/>
    <cellStyle name="40% - Accent6 4 2 2 2 3 4" xfId="22428"/>
    <cellStyle name="40% - Accent6 4 2 2 2 3 5" xfId="22429"/>
    <cellStyle name="40% - Accent6 4 2 2 2 3 6" xfId="22430"/>
    <cellStyle name="40% - Accent6 4 2 2 2 3 7" xfId="22431"/>
    <cellStyle name="40% - Accent6 4 2 2 2 4" xfId="22432"/>
    <cellStyle name="40% - Accent6 4 2 2 2 4 2" xfId="22433"/>
    <cellStyle name="40% - Accent6 4 2 2 2 4 2 2" xfId="22434"/>
    <cellStyle name="40% - Accent6 4 2 2 2 4 2 3" xfId="22435"/>
    <cellStyle name="40% - Accent6 4 2 2 2 4 3" xfId="22436"/>
    <cellStyle name="40% - Accent6 4 2 2 2 4 4" xfId="22437"/>
    <cellStyle name="40% - Accent6 4 2 2 2 4 5" xfId="22438"/>
    <cellStyle name="40% - Accent6 4 2 2 2 4 6" xfId="22439"/>
    <cellStyle name="40% - Accent6 4 2 2 2 5" xfId="22440"/>
    <cellStyle name="40% - Accent6 4 2 2 2 5 2" xfId="22441"/>
    <cellStyle name="40% - Accent6 4 2 2 2 5 2 2" xfId="22442"/>
    <cellStyle name="40% - Accent6 4 2 2 2 5 2 3" xfId="22443"/>
    <cellStyle name="40% - Accent6 4 2 2 2 5 3" xfId="22444"/>
    <cellStyle name="40% - Accent6 4 2 2 2 5 4" xfId="22445"/>
    <cellStyle name="40% - Accent6 4 2 2 2 5 5" xfId="22446"/>
    <cellStyle name="40% - Accent6 4 2 2 2 5 6" xfId="22447"/>
    <cellStyle name="40% - Accent6 4 2 2 2 6" xfId="22448"/>
    <cellStyle name="40% - Accent6 4 2 2 2 6 2" xfId="22449"/>
    <cellStyle name="40% - Accent6 4 2 2 2 6 3" xfId="22450"/>
    <cellStyle name="40% - Accent6 4 2 2 2 7" xfId="22451"/>
    <cellStyle name="40% - Accent6 4 2 2 2 8" xfId="22452"/>
    <cellStyle name="40% - Accent6 4 2 2 2 9" xfId="22453"/>
    <cellStyle name="40% - Accent6 4 2 2 3" xfId="22454"/>
    <cellStyle name="40% - Accent6 4 2 2 3 2" xfId="22455"/>
    <cellStyle name="40% - Accent6 4 2 2 3 2 2" xfId="22456"/>
    <cellStyle name="40% - Accent6 4 2 2 3 2 2 2" xfId="22457"/>
    <cellStyle name="40% - Accent6 4 2 2 3 2 2 2 2" xfId="22458"/>
    <cellStyle name="40% - Accent6 4 2 2 3 2 2 2 3" xfId="22459"/>
    <cellStyle name="40% - Accent6 4 2 2 3 2 2 3" xfId="22460"/>
    <cellStyle name="40% - Accent6 4 2 2 3 2 2 4" xfId="22461"/>
    <cellStyle name="40% - Accent6 4 2 2 3 2 2 5" xfId="22462"/>
    <cellStyle name="40% - Accent6 4 2 2 3 2 2 6" xfId="22463"/>
    <cellStyle name="40% - Accent6 4 2 2 3 2 3" xfId="22464"/>
    <cellStyle name="40% - Accent6 4 2 2 3 2 3 2" xfId="22465"/>
    <cellStyle name="40% - Accent6 4 2 2 3 2 3 3" xfId="22466"/>
    <cellStyle name="40% - Accent6 4 2 2 3 2 4" xfId="22467"/>
    <cellStyle name="40% - Accent6 4 2 2 3 2 5" xfId="22468"/>
    <cellStyle name="40% - Accent6 4 2 2 3 2 6" xfId="22469"/>
    <cellStyle name="40% - Accent6 4 2 2 3 2 7" xfId="22470"/>
    <cellStyle name="40% - Accent6 4 2 2 3 3" xfId="22471"/>
    <cellStyle name="40% - Accent6 4 2 2 3 3 2" xfId="22472"/>
    <cellStyle name="40% - Accent6 4 2 2 3 3 2 2" xfId="22473"/>
    <cellStyle name="40% - Accent6 4 2 2 3 3 2 3" xfId="22474"/>
    <cellStyle name="40% - Accent6 4 2 2 3 3 3" xfId="22475"/>
    <cellStyle name="40% - Accent6 4 2 2 3 3 4" xfId="22476"/>
    <cellStyle name="40% - Accent6 4 2 2 3 3 5" xfId="22477"/>
    <cellStyle name="40% - Accent6 4 2 2 3 3 6" xfId="22478"/>
    <cellStyle name="40% - Accent6 4 2 2 3 4" xfId="22479"/>
    <cellStyle name="40% - Accent6 4 2 2 3 4 2" xfId="22480"/>
    <cellStyle name="40% - Accent6 4 2 2 3 4 2 2" xfId="22481"/>
    <cellStyle name="40% - Accent6 4 2 2 3 4 2 3" xfId="22482"/>
    <cellStyle name="40% - Accent6 4 2 2 3 4 3" xfId="22483"/>
    <cellStyle name="40% - Accent6 4 2 2 3 4 4" xfId="22484"/>
    <cellStyle name="40% - Accent6 4 2 2 3 4 5" xfId="22485"/>
    <cellStyle name="40% - Accent6 4 2 2 3 4 6" xfId="22486"/>
    <cellStyle name="40% - Accent6 4 2 2 3 5" xfId="22487"/>
    <cellStyle name="40% - Accent6 4 2 2 3 5 2" xfId="22488"/>
    <cellStyle name="40% - Accent6 4 2 2 3 5 3" xfId="22489"/>
    <cellStyle name="40% - Accent6 4 2 2 3 6" xfId="22490"/>
    <cellStyle name="40% - Accent6 4 2 2 3 7" xfId="22491"/>
    <cellStyle name="40% - Accent6 4 2 2 3 8" xfId="22492"/>
    <cellStyle name="40% - Accent6 4 2 2 3 9" xfId="22493"/>
    <cellStyle name="40% - Accent6 4 2 2 4" xfId="22494"/>
    <cellStyle name="40% - Accent6 4 2 2 4 2" xfId="22495"/>
    <cellStyle name="40% - Accent6 4 2 2 4 2 2" xfId="22496"/>
    <cellStyle name="40% - Accent6 4 2 2 4 2 2 2" xfId="22497"/>
    <cellStyle name="40% - Accent6 4 2 2 4 2 2 3" xfId="22498"/>
    <cellStyle name="40% - Accent6 4 2 2 4 2 3" xfId="22499"/>
    <cellStyle name="40% - Accent6 4 2 2 4 2 4" xfId="22500"/>
    <cellStyle name="40% - Accent6 4 2 2 4 2 5" xfId="22501"/>
    <cellStyle name="40% - Accent6 4 2 2 4 2 6" xfId="22502"/>
    <cellStyle name="40% - Accent6 4 2 2 4 3" xfId="22503"/>
    <cellStyle name="40% - Accent6 4 2 2 4 3 2" xfId="22504"/>
    <cellStyle name="40% - Accent6 4 2 2 4 3 3" xfId="22505"/>
    <cellStyle name="40% - Accent6 4 2 2 4 4" xfId="22506"/>
    <cellStyle name="40% - Accent6 4 2 2 4 5" xfId="22507"/>
    <cellStyle name="40% - Accent6 4 2 2 4 6" xfId="22508"/>
    <cellStyle name="40% - Accent6 4 2 2 4 7" xfId="22509"/>
    <cellStyle name="40% - Accent6 4 2 2 5" xfId="22510"/>
    <cellStyle name="40% - Accent6 4 2 2 5 2" xfId="22511"/>
    <cellStyle name="40% - Accent6 4 2 2 5 2 2" xfId="22512"/>
    <cellStyle name="40% - Accent6 4 2 2 5 2 3" xfId="22513"/>
    <cellStyle name="40% - Accent6 4 2 2 5 3" xfId="22514"/>
    <cellStyle name="40% - Accent6 4 2 2 5 4" xfId="22515"/>
    <cellStyle name="40% - Accent6 4 2 2 5 5" xfId="22516"/>
    <cellStyle name="40% - Accent6 4 2 2 5 6" xfId="22517"/>
    <cellStyle name="40% - Accent6 4 2 2 6" xfId="22518"/>
    <cellStyle name="40% - Accent6 4 2 2 6 2" xfId="22519"/>
    <cellStyle name="40% - Accent6 4 2 2 6 2 2" xfId="22520"/>
    <cellStyle name="40% - Accent6 4 2 2 6 2 3" xfId="22521"/>
    <cellStyle name="40% - Accent6 4 2 2 6 3" xfId="22522"/>
    <cellStyle name="40% - Accent6 4 2 2 6 4" xfId="22523"/>
    <cellStyle name="40% - Accent6 4 2 2 6 5" xfId="22524"/>
    <cellStyle name="40% - Accent6 4 2 2 6 6" xfId="22525"/>
    <cellStyle name="40% - Accent6 4 2 2 7" xfId="22526"/>
    <cellStyle name="40% - Accent6 4 2 2 7 2" xfId="22527"/>
    <cellStyle name="40% - Accent6 4 2 2 7 2 2" xfId="22528"/>
    <cellStyle name="40% - Accent6 4 2 2 7 2 3" xfId="22529"/>
    <cellStyle name="40% - Accent6 4 2 2 7 3" xfId="22530"/>
    <cellStyle name="40% - Accent6 4 2 2 7 4" xfId="22531"/>
    <cellStyle name="40% - Accent6 4 2 2 7 5" xfId="22532"/>
    <cellStyle name="40% - Accent6 4 2 2 7 6" xfId="22533"/>
    <cellStyle name="40% - Accent6 4 2 2 8" xfId="22534"/>
    <cellStyle name="40% - Accent6 4 2 2 8 2" xfId="22535"/>
    <cellStyle name="40% - Accent6 4 2 2 8 2 2" xfId="22536"/>
    <cellStyle name="40% - Accent6 4 2 2 8 2 3" xfId="22537"/>
    <cellStyle name="40% - Accent6 4 2 2 8 3" xfId="22538"/>
    <cellStyle name="40% - Accent6 4 2 2 8 4" xfId="22539"/>
    <cellStyle name="40% - Accent6 4 2 2 8 5" xfId="22540"/>
    <cellStyle name="40% - Accent6 4 2 2 8 6" xfId="22541"/>
    <cellStyle name="40% - Accent6 4 2 2 9" xfId="22542"/>
    <cellStyle name="40% - Accent6 4 2 2 9 2" xfId="22543"/>
    <cellStyle name="40% - Accent6 4 2 2 9 3" xfId="22544"/>
    <cellStyle name="40% - Accent6 4 2 3" xfId="22545"/>
    <cellStyle name="40% - Accent6 4 2 3 10" xfId="22546"/>
    <cellStyle name="40% - Accent6 4 2 3 2" xfId="22547"/>
    <cellStyle name="40% - Accent6 4 2 3 2 2" xfId="22548"/>
    <cellStyle name="40% - Accent6 4 2 3 2 2 2" xfId="22549"/>
    <cellStyle name="40% - Accent6 4 2 3 2 2 2 2" xfId="22550"/>
    <cellStyle name="40% - Accent6 4 2 3 2 2 2 3" xfId="22551"/>
    <cellStyle name="40% - Accent6 4 2 3 2 2 3" xfId="22552"/>
    <cellStyle name="40% - Accent6 4 2 3 2 2 4" xfId="22553"/>
    <cellStyle name="40% - Accent6 4 2 3 2 2 5" xfId="22554"/>
    <cellStyle name="40% - Accent6 4 2 3 2 2 6" xfId="22555"/>
    <cellStyle name="40% - Accent6 4 2 3 2 3" xfId="22556"/>
    <cellStyle name="40% - Accent6 4 2 3 2 3 2" xfId="22557"/>
    <cellStyle name="40% - Accent6 4 2 3 2 3 2 2" xfId="22558"/>
    <cellStyle name="40% - Accent6 4 2 3 2 3 2 3" xfId="22559"/>
    <cellStyle name="40% - Accent6 4 2 3 2 3 3" xfId="22560"/>
    <cellStyle name="40% - Accent6 4 2 3 2 3 4" xfId="22561"/>
    <cellStyle name="40% - Accent6 4 2 3 2 3 5" xfId="22562"/>
    <cellStyle name="40% - Accent6 4 2 3 2 3 6" xfId="22563"/>
    <cellStyle name="40% - Accent6 4 2 3 2 4" xfId="22564"/>
    <cellStyle name="40% - Accent6 4 2 3 2 4 2" xfId="22565"/>
    <cellStyle name="40% - Accent6 4 2 3 2 4 3" xfId="22566"/>
    <cellStyle name="40% - Accent6 4 2 3 2 5" xfId="22567"/>
    <cellStyle name="40% - Accent6 4 2 3 2 6" xfId="22568"/>
    <cellStyle name="40% - Accent6 4 2 3 2 7" xfId="22569"/>
    <cellStyle name="40% - Accent6 4 2 3 2 8" xfId="22570"/>
    <cellStyle name="40% - Accent6 4 2 3 3" xfId="22571"/>
    <cellStyle name="40% - Accent6 4 2 3 3 2" xfId="22572"/>
    <cellStyle name="40% - Accent6 4 2 3 3 2 2" xfId="22573"/>
    <cellStyle name="40% - Accent6 4 2 3 3 2 2 2" xfId="22574"/>
    <cellStyle name="40% - Accent6 4 2 3 3 2 2 3" xfId="22575"/>
    <cellStyle name="40% - Accent6 4 2 3 3 2 3" xfId="22576"/>
    <cellStyle name="40% - Accent6 4 2 3 3 2 4" xfId="22577"/>
    <cellStyle name="40% - Accent6 4 2 3 3 2 5" xfId="22578"/>
    <cellStyle name="40% - Accent6 4 2 3 3 2 6" xfId="22579"/>
    <cellStyle name="40% - Accent6 4 2 3 3 3" xfId="22580"/>
    <cellStyle name="40% - Accent6 4 2 3 3 3 2" xfId="22581"/>
    <cellStyle name="40% - Accent6 4 2 3 3 3 3" xfId="22582"/>
    <cellStyle name="40% - Accent6 4 2 3 3 4" xfId="22583"/>
    <cellStyle name="40% - Accent6 4 2 3 3 5" xfId="22584"/>
    <cellStyle name="40% - Accent6 4 2 3 3 6" xfId="22585"/>
    <cellStyle name="40% - Accent6 4 2 3 3 7" xfId="22586"/>
    <cellStyle name="40% - Accent6 4 2 3 4" xfId="22587"/>
    <cellStyle name="40% - Accent6 4 2 3 4 2" xfId="22588"/>
    <cellStyle name="40% - Accent6 4 2 3 4 2 2" xfId="22589"/>
    <cellStyle name="40% - Accent6 4 2 3 4 2 3" xfId="22590"/>
    <cellStyle name="40% - Accent6 4 2 3 4 3" xfId="22591"/>
    <cellStyle name="40% - Accent6 4 2 3 4 4" xfId="22592"/>
    <cellStyle name="40% - Accent6 4 2 3 4 5" xfId="22593"/>
    <cellStyle name="40% - Accent6 4 2 3 4 6" xfId="22594"/>
    <cellStyle name="40% - Accent6 4 2 3 5" xfId="22595"/>
    <cellStyle name="40% - Accent6 4 2 3 5 2" xfId="22596"/>
    <cellStyle name="40% - Accent6 4 2 3 5 2 2" xfId="22597"/>
    <cellStyle name="40% - Accent6 4 2 3 5 2 3" xfId="22598"/>
    <cellStyle name="40% - Accent6 4 2 3 5 3" xfId="22599"/>
    <cellStyle name="40% - Accent6 4 2 3 5 4" xfId="22600"/>
    <cellStyle name="40% - Accent6 4 2 3 5 5" xfId="22601"/>
    <cellStyle name="40% - Accent6 4 2 3 5 6" xfId="22602"/>
    <cellStyle name="40% - Accent6 4 2 3 6" xfId="22603"/>
    <cellStyle name="40% - Accent6 4 2 3 6 2" xfId="22604"/>
    <cellStyle name="40% - Accent6 4 2 3 6 3" xfId="22605"/>
    <cellStyle name="40% - Accent6 4 2 3 7" xfId="22606"/>
    <cellStyle name="40% - Accent6 4 2 3 8" xfId="22607"/>
    <cellStyle name="40% - Accent6 4 2 3 9" xfId="22608"/>
    <cellStyle name="40% - Accent6 4 2 4" xfId="22609"/>
    <cellStyle name="40% - Accent6 4 2 4 2" xfId="22610"/>
    <cellStyle name="40% - Accent6 4 2 4 2 2" xfId="22611"/>
    <cellStyle name="40% - Accent6 4 2 4 2 2 2" xfId="22612"/>
    <cellStyle name="40% - Accent6 4 2 4 2 2 2 2" xfId="22613"/>
    <cellStyle name="40% - Accent6 4 2 4 2 2 2 3" xfId="22614"/>
    <cellStyle name="40% - Accent6 4 2 4 2 2 3" xfId="22615"/>
    <cellStyle name="40% - Accent6 4 2 4 2 2 4" xfId="22616"/>
    <cellStyle name="40% - Accent6 4 2 4 2 2 5" xfId="22617"/>
    <cellStyle name="40% - Accent6 4 2 4 2 2 6" xfId="22618"/>
    <cellStyle name="40% - Accent6 4 2 4 2 3" xfId="22619"/>
    <cellStyle name="40% - Accent6 4 2 4 2 3 2" xfId="22620"/>
    <cellStyle name="40% - Accent6 4 2 4 2 3 3" xfId="22621"/>
    <cellStyle name="40% - Accent6 4 2 4 2 4" xfId="22622"/>
    <cellStyle name="40% - Accent6 4 2 4 2 5" xfId="22623"/>
    <cellStyle name="40% - Accent6 4 2 4 2 6" xfId="22624"/>
    <cellStyle name="40% - Accent6 4 2 4 2 7" xfId="22625"/>
    <cellStyle name="40% - Accent6 4 2 4 3" xfId="22626"/>
    <cellStyle name="40% - Accent6 4 2 4 3 2" xfId="22627"/>
    <cellStyle name="40% - Accent6 4 2 4 3 2 2" xfId="22628"/>
    <cellStyle name="40% - Accent6 4 2 4 3 2 3" xfId="22629"/>
    <cellStyle name="40% - Accent6 4 2 4 3 3" xfId="22630"/>
    <cellStyle name="40% - Accent6 4 2 4 3 4" xfId="22631"/>
    <cellStyle name="40% - Accent6 4 2 4 3 5" xfId="22632"/>
    <cellStyle name="40% - Accent6 4 2 4 3 6" xfId="22633"/>
    <cellStyle name="40% - Accent6 4 2 4 4" xfId="22634"/>
    <cellStyle name="40% - Accent6 4 2 4 4 2" xfId="22635"/>
    <cellStyle name="40% - Accent6 4 2 4 4 2 2" xfId="22636"/>
    <cellStyle name="40% - Accent6 4 2 4 4 2 3" xfId="22637"/>
    <cellStyle name="40% - Accent6 4 2 4 4 3" xfId="22638"/>
    <cellStyle name="40% - Accent6 4 2 4 4 4" xfId="22639"/>
    <cellStyle name="40% - Accent6 4 2 4 4 5" xfId="22640"/>
    <cellStyle name="40% - Accent6 4 2 4 4 6" xfId="22641"/>
    <cellStyle name="40% - Accent6 4 2 4 5" xfId="22642"/>
    <cellStyle name="40% - Accent6 4 2 4 5 2" xfId="22643"/>
    <cellStyle name="40% - Accent6 4 2 4 5 3" xfId="22644"/>
    <cellStyle name="40% - Accent6 4 2 4 6" xfId="22645"/>
    <cellStyle name="40% - Accent6 4 2 4 7" xfId="22646"/>
    <cellStyle name="40% - Accent6 4 2 4 8" xfId="22647"/>
    <cellStyle name="40% - Accent6 4 2 4 9" xfId="22648"/>
    <cellStyle name="40% - Accent6 4 2 5" xfId="22649"/>
    <cellStyle name="40% - Accent6 4 2 5 2" xfId="22650"/>
    <cellStyle name="40% - Accent6 4 2 5 2 2" xfId="22651"/>
    <cellStyle name="40% - Accent6 4 2 5 2 2 2" xfId="22652"/>
    <cellStyle name="40% - Accent6 4 2 5 2 2 3" xfId="22653"/>
    <cellStyle name="40% - Accent6 4 2 5 2 3" xfId="22654"/>
    <cellStyle name="40% - Accent6 4 2 5 2 4" xfId="22655"/>
    <cellStyle name="40% - Accent6 4 2 5 2 5" xfId="22656"/>
    <cellStyle name="40% - Accent6 4 2 5 2 6" xfId="22657"/>
    <cellStyle name="40% - Accent6 4 2 5 3" xfId="22658"/>
    <cellStyle name="40% - Accent6 4 2 5 3 2" xfId="22659"/>
    <cellStyle name="40% - Accent6 4 2 5 3 3" xfId="22660"/>
    <cellStyle name="40% - Accent6 4 2 5 4" xfId="22661"/>
    <cellStyle name="40% - Accent6 4 2 5 5" xfId="22662"/>
    <cellStyle name="40% - Accent6 4 2 5 6" xfId="22663"/>
    <cellStyle name="40% - Accent6 4 2 5 7" xfId="22664"/>
    <cellStyle name="40% - Accent6 4 2 6" xfId="22665"/>
    <cellStyle name="40% - Accent6 4 2 6 2" xfId="22666"/>
    <cellStyle name="40% - Accent6 4 2 6 2 2" xfId="22667"/>
    <cellStyle name="40% - Accent6 4 2 6 2 3" xfId="22668"/>
    <cellStyle name="40% - Accent6 4 2 6 3" xfId="22669"/>
    <cellStyle name="40% - Accent6 4 2 6 4" xfId="22670"/>
    <cellStyle name="40% - Accent6 4 2 6 5" xfId="22671"/>
    <cellStyle name="40% - Accent6 4 2 6 6" xfId="22672"/>
    <cellStyle name="40% - Accent6 4 2 7" xfId="22673"/>
    <cellStyle name="40% - Accent6 4 2 7 2" xfId="22674"/>
    <cellStyle name="40% - Accent6 4 2 7 2 2" xfId="22675"/>
    <cellStyle name="40% - Accent6 4 2 7 2 3" xfId="22676"/>
    <cellStyle name="40% - Accent6 4 2 7 3" xfId="22677"/>
    <cellStyle name="40% - Accent6 4 2 7 4" xfId="22678"/>
    <cellStyle name="40% - Accent6 4 2 7 5" xfId="22679"/>
    <cellStyle name="40% - Accent6 4 2 7 6" xfId="22680"/>
    <cellStyle name="40% - Accent6 4 2 8" xfId="22681"/>
    <cellStyle name="40% - Accent6 4 2 8 2" xfId="22682"/>
    <cellStyle name="40% - Accent6 4 2 8 2 2" xfId="22683"/>
    <cellStyle name="40% - Accent6 4 2 8 2 3" xfId="22684"/>
    <cellStyle name="40% - Accent6 4 2 8 3" xfId="22685"/>
    <cellStyle name="40% - Accent6 4 2 8 4" xfId="22686"/>
    <cellStyle name="40% - Accent6 4 2 8 5" xfId="22687"/>
    <cellStyle name="40% - Accent6 4 2 8 6" xfId="22688"/>
    <cellStyle name="40% - Accent6 4 2 9" xfId="22689"/>
    <cellStyle name="40% - Accent6 4 2 9 2" xfId="22690"/>
    <cellStyle name="40% - Accent6 4 2 9 2 2" xfId="22691"/>
    <cellStyle name="40% - Accent6 4 2 9 2 3" xfId="22692"/>
    <cellStyle name="40% - Accent6 4 2 9 3" xfId="22693"/>
    <cellStyle name="40% - Accent6 4 2 9 4" xfId="22694"/>
    <cellStyle name="40% - Accent6 4 2 9 5" xfId="22695"/>
    <cellStyle name="40% - Accent6 4 2 9 6" xfId="22696"/>
    <cellStyle name="40% - Accent6 4 3" xfId="22697"/>
    <cellStyle name="40% - Accent6 4 3 10" xfId="22698"/>
    <cellStyle name="40% - Accent6 4 3 11" xfId="22699"/>
    <cellStyle name="40% - Accent6 4 3 12" xfId="22700"/>
    <cellStyle name="40% - Accent6 4 3 13" xfId="22701"/>
    <cellStyle name="40% - Accent6 4 3 2" xfId="22702"/>
    <cellStyle name="40% - Accent6 4 3 2 10" xfId="22703"/>
    <cellStyle name="40% - Accent6 4 3 2 2" xfId="22704"/>
    <cellStyle name="40% - Accent6 4 3 2 2 2" xfId="22705"/>
    <cellStyle name="40% - Accent6 4 3 2 2 2 2" xfId="22706"/>
    <cellStyle name="40% - Accent6 4 3 2 2 2 2 2" xfId="22707"/>
    <cellStyle name="40% - Accent6 4 3 2 2 2 2 3" xfId="22708"/>
    <cellStyle name="40% - Accent6 4 3 2 2 2 3" xfId="22709"/>
    <cellStyle name="40% - Accent6 4 3 2 2 2 4" xfId="22710"/>
    <cellStyle name="40% - Accent6 4 3 2 2 2 5" xfId="22711"/>
    <cellStyle name="40% - Accent6 4 3 2 2 2 6" xfId="22712"/>
    <cellStyle name="40% - Accent6 4 3 2 2 3" xfId="22713"/>
    <cellStyle name="40% - Accent6 4 3 2 2 3 2" xfId="22714"/>
    <cellStyle name="40% - Accent6 4 3 2 2 3 2 2" xfId="22715"/>
    <cellStyle name="40% - Accent6 4 3 2 2 3 2 3" xfId="22716"/>
    <cellStyle name="40% - Accent6 4 3 2 2 3 3" xfId="22717"/>
    <cellStyle name="40% - Accent6 4 3 2 2 3 4" xfId="22718"/>
    <cellStyle name="40% - Accent6 4 3 2 2 3 5" xfId="22719"/>
    <cellStyle name="40% - Accent6 4 3 2 2 3 6" xfId="22720"/>
    <cellStyle name="40% - Accent6 4 3 2 2 4" xfId="22721"/>
    <cellStyle name="40% - Accent6 4 3 2 2 4 2" xfId="22722"/>
    <cellStyle name="40% - Accent6 4 3 2 2 4 3" xfId="22723"/>
    <cellStyle name="40% - Accent6 4 3 2 2 5" xfId="22724"/>
    <cellStyle name="40% - Accent6 4 3 2 2 6" xfId="22725"/>
    <cellStyle name="40% - Accent6 4 3 2 2 7" xfId="22726"/>
    <cellStyle name="40% - Accent6 4 3 2 2 8" xfId="22727"/>
    <cellStyle name="40% - Accent6 4 3 2 3" xfId="22728"/>
    <cellStyle name="40% - Accent6 4 3 2 3 2" xfId="22729"/>
    <cellStyle name="40% - Accent6 4 3 2 3 2 2" xfId="22730"/>
    <cellStyle name="40% - Accent6 4 3 2 3 2 2 2" xfId="22731"/>
    <cellStyle name="40% - Accent6 4 3 2 3 2 2 3" xfId="22732"/>
    <cellStyle name="40% - Accent6 4 3 2 3 2 3" xfId="22733"/>
    <cellStyle name="40% - Accent6 4 3 2 3 2 4" xfId="22734"/>
    <cellStyle name="40% - Accent6 4 3 2 3 2 5" xfId="22735"/>
    <cellStyle name="40% - Accent6 4 3 2 3 2 6" xfId="22736"/>
    <cellStyle name="40% - Accent6 4 3 2 3 3" xfId="22737"/>
    <cellStyle name="40% - Accent6 4 3 2 3 3 2" xfId="22738"/>
    <cellStyle name="40% - Accent6 4 3 2 3 3 3" xfId="22739"/>
    <cellStyle name="40% - Accent6 4 3 2 3 4" xfId="22740"/>
    <cellStyle name="40% - Accent6 4 3 2 3 5" xfId="22741"/>
    <cellStyle name="40% - Accent6 4 3 2 3 6" xfId="22742"/>
    <cellStyle name="40% - Accent6 4 3 2 3 7" xfId="22743"/>
    <cellStyle name="40% - Accent6 4 3 2 4" xfId="22744"/>
    <cellStyle name="40% - Accent6 4 3 2 4 2" xfId="22745"/>
    <cellStyle name="40% - Accent6 4 3 2 4 2 2" xfId="22746"/>
    <cellStyle name="40% - Accent6 4 3 2 4 2 3" xfId="22747"/>
    <cellStyle name="40% - Accent6 4 3 2 4 3" xfId="22748"/>
    <cellStyle name="40% - Accent6 4 3 2 4 4" xfId="22749"/>
    <cellStyle name="40% - Accent6 4 3 2 4 5" xfId="22750"/>
    <cellStyle name="40% - Accent6 4 3 2 4 6" xfId="22751"/>
    <cellStyle name="40% - Accent6 4 3 2 5" xfId="22752"/>
    <cellStyle name="40% - Accent6 4 3 2 5 2" xfId="22753"/>
    <cellStyle name="40% - Accent6 4 3 2 5 2 2" xfId="22754"/>
    <cellStyle name="40% - Accent6 4 3 2 5 2 3" xfId="22755"/>
    <cellStyle name="40% - Accent6 4 3 2 5 3" xfId="22756"/>
    <cellStyle name="40% - Accent6 4 3 2 5 4" xfId="22757"/>
    <cellStyle name="40% - Accent6 4 3 2 5 5" xfId="22758"/>
    <cellStyle name="40% - Accent6 4 3 2 5 6" xfId="22759"/>
    <cellStyle name="40% - Accent6 4 3 2 6" xfId="22760"/>
    <cellStyle name="40% - Accent6 4 3 2 6 2" xfId="22761"/>
    <cellStyle name="40% - Accent6 4 3 2 6 3" xfId="22762"/>
    <cellStyle name="40% - Accent6 4 3 2 7" xfId="22763"/>
    <cellStyle name="40% - Accent6 4 3 2 8" xfId="22764"/>
    <cellStyle name="40% - Accent6 4 3 2 9" xfId="22765"/>
    <cellStyle name="40% - Accent6 4 3 3" xfId="22766"/>
    <cellStyle name="40% - Accent6 4 3 3 2" xfId="22767"/>
    <cellStyle name="40% - Accent6 4 3 3 2 2" xfId="22768"/>
    <cellStyle name="40% - Accent6 4 3 3 2 2 2" xfId="22769"/>
    <cellStyle name="40% - Accent6 4 3 3 2 2 2 2" xfId="22770"/>
    <cellStyle name="40% - Accent6 4 3 3 2 2 2 3" xfId="22771"/>
    <cellStyle name="40% - Accent6 4 3 3 2 2 3" xfId="22772"/>
    <cellStyle name="40% - Accent6 4 3 3 2 2 4" xfId="22773"/>
    <cellStyle name="40% - Accent6 4 3 3 2 2 5" xfId="22774"/>
    <cellStyle name="40% - Accent6 4 3 3 2 2 6" xfId="22775"/>
    <cellStyle name="40% - Accent6 4 3 3 2 3" xfId="22776"/>
    <cellStyle name="40% - Accent6 4 3 3 2 3 2" xfId="22777"/>
    <cellStyle name="40% - Accent6 4 3 3 2 3 3" xfId="22778"/>
    <cellStyle name="40% - Accent6 4 3 3 2 4" xfId="22779"/>
    <cellStyle name="40% - Accent6 4 3 3 2 5" xfId="22780"/>
    <cellStyle name="40% - Accent6 4 3 3 2 6" xfId="22781"/>
    <cellStyle name="40% - Accent6 4 3 3 2 7" xfId="22782"/>
    <cellStyle name="40% - Accent6 4 3 3 3" xfId="22783"/>
    <cellStyle name="40% - Accent6 4 3 3 3 2" xfId="22784"/>
    <cellStyle name="40% - Accent6 4 3 3 3 2 2" xfId="22785"/>
    <cellStyle name="40% - Accent6 4 3 3 3 2 3" xfId="22786"/>
    <cellStyle name="40% - Accent6 4 3 3 3 3" xfId="22787"/>
    <cellStyle name="40% - Accent6 4 3 3 3 4" xfId="22788"/>
    <cellStyle name="40% - Accent6 4 3 3 3 5" xfId="22789"/>
    <cellStyle name="40% - Accent6 4 3 3 3 6" xfId="22790"/>
    <cellStyle name="40% - Accent6 4 3 3 4" xfId="22791"/>
    <cellStyle name="40% - Accent6 4 3 3 4 2" xfId="22792"/>
    <cellStyle name="40% - Accent6 4 3 3 4 2 2" xfId="22793"/>
    <cellStyle name="40% - Accent6 4 3 3 4 2 3" xfId="22794"/>
    <cellStyle name="40% - Accent6 4 3 3 4 3" xfId="22795"/>
    <cellStyle name="40% - Accent6 4 3 3 4 4" xfId="22796"/>
    <cellStyle name="40% - Accent6 4 3 3 4 5" xfId="22797"/>
    <cellStyle name="40% - Accent6 4 3 3 4 6" xfId="22798"/>
    <cellStyle name="40% - Accent6 4 3 3 5" xfId="22799"/>
    <cellStyle name="40% - Accent6 4 3 3 5 2" xfId="22800"/>
    <cellStyle name="40% - Accent6 4 3 3 5 3" xfId="22801"/>
    <cellStyle name="40% - Accent6 4 3 3 6" xfId="22802"/>
    <cellStyle name="40% - Accent6 4 3 3 7" xfId="22803"/>
    <cellStyle name="40% - Accent6 4 3 3 8" xfId="22804"/>
    <cellStyle name="40% - Accent6 4 3 3 9" xfId="22805"/>
    <cellStyle name="40% - Accent6 4 3 4" xfId="22806"/>
    <cellStyle name="40% - Accent6 4 3 4 2" xfId="22807"/>
    <cellStyle name="40% - Accent6 4 3 4 2 2" xfId="22808"/>
    <cellStyle name="40% - Accent6 4 3 4 2 2 2" xfId="22809"/>
    <cellStyle name="40% - Accent6 4 3 4 2 2 3" xfId="22810"/>
    <cellStyle name="40% - Accent6 4 3 4 2 3" xfId="22811"/>
    <cellStyle name="40% - Accent6 4 3 4 2 4" xfId="22812"/>
    <cellStyle name="40% - Accent6 4 3 4 2 5" xfId="22813"/>
    <cellStyle name="40% - Accent6 4 3 4 2 6" xfId="22814"/>
    <cellStyle name="40% - Accent6 4 3 4 3" xfId="22815"/>
    <cellStyle name="40% - Accent6 4 3 4 3 2" xfId="22816"/>
    <cellStyle name="40% - Accent6 4 3 4 3 3" xfId="22817"/>
    <cellStyle name="40% - Accent6 4 3 4 4" xfId="22818"/>
    <cellStyle name="40% - Accent6 4 3 4 5" xfId="22819"/>
    <cellStyle name="40% - Accent6 4 3 4 6" xfId="22820"/>
    <cellStyle name="40% - Accent6 4 3 4 7" xfId="22821"/>
    <cellStyle name="40% - Accent6 4 3 5" xfId="22822"/>
    <cellStyle name="40% - Accent6 4 3 5 2" xfId="22823"/>
    <cellStyle name="40% - Accent6 4 3 5 2 2" xfId="22824"/>
    <cellStyle name="40% - Accent6 4 3 5 2 3" xfId="22825"/>
    <cellStyle name="40% - Accent6 4 3 5 3" xfId="22826"/>
    <cellStyle name="40% - Accent6 4 3 5 4" xfId="22827"/>
    <cellStyle name="40% - Accent6 4 3 5 5" xfId="22828"/>
    <cellStyle name="40% - Accent6 4 3 5 6" xfId="22829"/>
    <cellStyle name="40% - Accent6 4 3 6" xfId="22830"/>
    <cellStyle name="40% - Accent6 4 3 6 2" xfId="22831"/>
    <cellStyle name="40% - Accent6 4 3 6 2 2" xfId="22832"/>
    <cellStyle name="40% - Accent6 4 3 6 2 3" xfId="22833"/>
    <cellStyle name="40% - Accent6 4 3 6 3" xfId="22834"/>
    <cellStyle name="40% - Accent6 4 3 6 4" xfId="22835"/>
    <cellStyle name="40% - Accent6 4 3 6 5" xfId="22836"/>
    <cellStyle name="40% - Accent6 4 3 6 6" xfId="22837"/>
    <cellStyle name="40% - Accent6 4 3 7" xfId="22838"/>
    <cellStyle name="40% - Accent6 4 3 7 2" xfId="22839"/>
    <cellStyle name="40% - Accent6 4 3 7 2 2" xfId="22840"/>
    <cellStyle name="40% - Accent6 4 3 7 2 3" xfId="22841"/>
    <cellStyle name="40% - Accent6 4 3 7 3" xfId="22842"/>
    <cellStyle name="40% - Accent6 4 3 7 4" xfId="22843"/>
    <cellStyle name="40% - Accent6 4 3 7 5" xfId="22844"/>
    <cellStyle name="40% - Accent6 4 3 7 6" xfId="22845"/>
    <cellStyle name="40% - Accent6 4 3 8" xfId="22846"/>
    <cellStyle name="40% - Accent6 4 3 8 2" xfId="22847"/>
    <cellStyle name="40% - Accent6 4 3 8 2 2" xfId="22848"/>
    <cellStyle name="40% - Accent6 4 3 8 2 3" xfId="22849"/>
    <cellStyle name="40% - Accent6 4 3 8 3" xfId="22850"/>
    <cellStyle name="40% - Accent6 4 3 8 4" xfId="22851"/>
    <cellStyle name="40% - Accent6 4 3 8 5" xfId="22852"/>
    <cellStyle name="40% - Accent6 4 3 8 6" xfId="22853"/>
    <cellStyle name="40% - Accent6 4 3 9" xfId="22854"/>
    <cellStyle name="40% - Accent6 4 3 9 2" xfId="22855"/>
    <cellStyle name="40% - Accent6 4 3 9 3" xfId="22856"/>
    <cellStyle name="40% - Accent6 4 4" xfId="22857"/>
    <cellStyle name="40% - Accent6 4 4 10" xfId="22858"/>
    <cellStyle name="40% - Accent6 4 4 2" xfId="22859"/>
    <cellStyle name="40% - Accent6 4 4 2 2" xfId="22860"/>
    <cellStyle name="40% - Accent6 4 4 2 2 2" xfId="22861"/>
    <cellStyle name="40% - Accent6 4 4 2 2 2 2" xfId="22862"/>
    <cellStyle name="40% - Accent6 4 4 2 2 2 3" xfId="22863"/>
    <cellStyle name="40% - Accent6 4 4 2 2 3" xfId="22864"/>
    <cellStyle name="40% - Accent6 4 4 2 2 4" xfId="22865"/>
    <cellStyle name="40% - Accent6 4 4 2 2 5" xfId="22866"/>
    <cellStyle name="40% - Accent6 4 4 2 2 6" xfId="22867"/>
    <cellStyle name="40% - Accent6 4 4 2 3" xfId="22868"/>
    <cellStyle name="40% - Accent6 4 4 2 3 2" xfId="22869"/>
    <cellStyle name="40% - Accent6 4 4 2 3 2 2" xfId="22870"/>
    <cellStyle name="40% - Accent6 4 4 2 3 2 3" xfId="22871"/>
    <cellStyle name="40% - Accent6 4 4 2 3 3" xfId="22872"/>
    <cellStyle name="40% - Accent6 4 4 2 3 4" xfId="22873"/>
    <cellStyle name="40% - Accent6 4 4 2 3 5" xfId="22874"/>
    <cellStyle name="40% - Accent6 4 4 2 3 6" xfId="22875"/>
    <cellStyle name="40% - Accent6 4 4 2 4" xfId="22876"/>
    <cellStyle name="40% - Accent6 4 4 2 4 2" xfId="22877"/>
    <cellStyle name="40% - Accent6 4 4 2 4 3" xfId="22878"/>
    <cellStyle name="40% - Accent6 4 4 2 5" xfId="22879"/>
    <cellStyle name="40% - Accent6 4 4 2 6" xfId="22880"/>
    <cellStyle name="40% - Accent6 4 4 2 7" xfId="22881"/>
    <cellStyle name="40% - Accent6 4 4 2 8" xfId="22882"/>
    <cellStyle name="40% - Accent6 4 4 3" xfId="22883"/>
    <cellStyle name="40% - Accent6 4 4 3 2" xfId="22884"/>
    <cellStyle name="40% - Accent6 4 4 3 2 2" xfId="22885"/>
    <cellStyle name="40% - Accent6 4 4 3 2 2 2" xfId="22886"/>
    <cellStyle name="40% - Accent6 4 4 3 2 2 3" xfId="22887"/>
    <cellStyle name="40% - Accent6 4 4 3 2 3" xfId="22888"/>
    <cellStyle name="40% - Accent6 4 4 3 2 4" xfId="22889"/>
    <cellStyle name="40% - Accent6 4 4 3 2 5" xfId="22890"/>
    <cellStyle name="40% - Accent6 4 4 3 2 6" xfId="22891"/>
    <cellStyle name="40% - Accent6 4 4 3 3" xfId="22892"/>
    <cellStyle name="40% - Accent6 4 4 3 3 2" xfId="22893"/>
    <cellStyle name="40% - Accent6 4 4 3 3 3" xfId="22894"/>
    <cellStyle name="40% - Accent6 4 4 3 4" xfId="22895"/>
    <cellStyle name="40% - Accent6 4 4 3 5" xfId="22896"/>
    <cellStyle name="40% - Accent6 4 4 3 6" xfId="22897"/>
    <cellStyle name="40% - Accent6 4 4 3 7" xfId="22898"/>
    <cellStyle name="40% - Accent6 4 4 4" xfId="22899"/>
    <cellStyle name="40% - Accent6 4 4 4 2" xfId="22900"/>
    <cellStyle name="40% - Accent6 4 4 4 2 2" xfId="22901"/>
    <cellStyle name="40% - Accent6 4 4 4 2 3" xfId="22902"/>
    <cellStyle name="40% - Accent6 4 4 4 3" xfId="22903"/>
    <cellStyle name="40% - Accent6 4 4 4 4" xfId="22904"/>
    <cellStyle name="40% - Accent6 4 4 4 5" xfId="22905"/>
    <cellStyle name="40% - Accent6 4 4 4 6" xfId="22906"/>
    <cellStyle name="40% - Accent6 4 4 5" xfId="22907"/>
    <cellStyle name="40% - Accent6 4 4 5 2" xfId="22908"/>
    <cellStyle name="40% - Accent6 4 4 5 2 2" xfId="22909"/>
    <cellStyle name="40% - Accent6 4 4 5 2 3" xfId="22910"/>
    <cellStyle name="40% - Accent6 4 4 5 3" xfId="22911"/>
    <cellStyle name="40% - Accent6 4 4 5 4" xfId="22912"/>
    <cellStyle name="40% - Accent6 4 4 5 5" xfId="22913"/>
    <cellStyle name="40% - Accent6 4 4 5 6" xfId="22914"/>
    <cellStyle name="40% - Accent6 4 4 6" xfId="22915"/>
    <cellStyle name="40% - Accent6 4 4 6 2" xfId="22916"/>
    <cellStyle name="40% - Accent6 4 4 6 3" xfId="22917"/>
    <cellStyle name="40% - Accent6 4 4 7" xfId="22918"/>
    <cellStyle name="40% - Accent6 4 4 8" xfId="22919"/>
    <cellStyle name="40% - Accent6 4 4 9" xfId="22920"/>
    <cellStyle name="40% - Accent6 4 5" xfId="22921"/>
    <cellStyle name="40% - Accent6 4 5 2" xfId="22922"/>
    <cellStyle name="40% - Accent6 4 5 2 2" xfId="22923"/>
    <cellStyle name="40% - Accent6 4 5 2 2 2" xfId="22924"/>
    <cellStyle name="40% - Accent6 4 5 2 2 2 2" xfId="22925"/>
    <cellStyle name="40% - Accent6 4 5 2 2 2 3" xfId="22926"/>
    <cellStyle name="40% - Accent6 4 5 2 2 3" xfId="22927"/>
    <cellStyle name="40% - Accent6 4 5 2 2 4" xfId="22928"/>
    <cellStyle name="40% - Accent6 4 5 2 2 5" xfId="22929"/>
    <cellStyle name="40% - Accent6 4 5 2 2 6" xfId="22930"/>
    <cellStyle name="40% - Accent6 4 5 2 3" xfId="22931"/>
    <cellStyle name="40% - Accent6 4 5 2 3 2" xfId="22932"/>
    <cellStyle name="40% - Accent6 4 5 2 3 3" xfId="22933"/>
    <cellStyle name="40% - Accent6 4 5 2 4" xfId="22934"/>
    <cellStyle name="40% - Accent6 4 5 2 5" xfId="22935"/>
    <cellStyle name="40% - Accent6 4 5 2 6" xfId="22936"/>
    <cellStyle name="40% - Accent6 4 5 2 7" xfId="22937"/>
    <cellStyle name="40% - Accent6 4 5 3" xfId="22938"/>
    <cellStyle name="40% - Accent6 4 5 3 2" xfId="22939"/>
    <cellStyle name="40% - Accent6 4 5 3 2 2" xfId="22940"/>
    <cellStyle name="40% - Accent6 4 5 3 2 3" xfId="22941"/>
    <cellStyle name="40% - Accent6 4 5 3 3" xfId="22942"/>
    <cellStyle name="40% - Accent6 4 5 3 4" xfId="22943"/>
    <cellStyle name="40% - Accent6 4 5 3 5" xfId="22944"/>
    <cellStyle name="40% - Accent6 4 5 3 6" xfId="22945"/>
    <cellStyle name="40% - Accent6 4 5 4" xfId="22946"/>
    <cellStyle name="40% - Accent6 4 5 4 2" xfId="22947"/>
    <cellStyle name="40% - Accent6 4 5 4 2 2" xfId="22948"/>
    <cellStyle name="40% - Accent6 4 5 4 2 3" xfId="22949"/>
    <cellStyle name="40% - Accent6 4 5 4 3" xfId="22950"/>
    <cellStyle name="40% - Accent6 4 5 4 4" xfId="22951"/>
    <cellStyle name="40% - Accent6 4 5 4 5" xfId="22952"/>
    <cellStyle name="40% - Accent6 4 5 4 6" xfId="22953"/>
    <cellStyle name="40% - Accent6 4 5 5" xfId="22954"/>
    <cellStyle name="40% - Accent6 4 5 5 2" xfId="22955"/>
    <cellStyle name="40% - Accent6 4 5 5 3" xfId="22956"/>
    <cellStyle name="40% - Accent6 4 5 6" xfId="22957"/>
    <cellStyle name="40% - Accent6 4 5 7" xfId="22958"/>
    <cellStyle name="40% - Accent6 4 5 8" xfId="22959"/>
    <cellStyle name="40% - Accent6 4 5 9" xfId="22960"/>
    <cellStyle name="40% - Accent6 4 6" xfId="22961"/>
    <cellStyle name="40% - Accent6 4 6 2" xfId="22962"/>
    <cellStyle name="40% - Accent6 4 6 2 2" xfId="22963"/>
    <cellStyle name="40% - Accent6 4 6 2 2 2" xfId="22964"/>
    <cellStyle name="40% - Accent6 4 6 2 2 3" xfId="22965"/>
    <cellStyle name="40% - Accent6 4 6 2 3" xfId="22966"/>
    <cellStyle name="40% - Accent6 4 6 2 4" xfId="22967"/>
    <cellStyle name="40% - Accent6 4 6 2 5" xfId="22968"/>
    <cellStyle name="40% - Accent6 4 6 2 6" xfId="22969"/>
    <cellStyle name="40% - Accent6 4 6 3" xfId="22970"/>
    <cellStyle name="40% - Accent6 4 6 3 2" xfId="22971"/>
    <cellStyle name="40% - Accent6 4 6 3 3" xfId="22972"/>
    <cellStyle name="40% - Accent6 4 6 4" xfId="22973"/>
    <cellStyle name="40% - Accent6 4 6 5" xfId="22974"/>
    <cellStyle name="40% - Accent6 4 6 6" xfId="22975"/>
    <cellStyle name="40% - Accent6 4 6 7" xfId="22976"/>
    <cellStyle name="40% - Accent6 4 7" xfId="22977"/>
    <cellStyle name="40% - Accent6 4 7 2" xfId="22978"/>
    <cellStyle name="40% - Accent6 4 7 2 2" xfId="22979"/>
    <cellStyle name="40% - Accent6 4 7 2 3" xfId="22980"/>
    <cellStyle name="40% - Accent6 4 7 3" xfId="22981"/>
    <cellStyle name="40% - Accent6 4 7 4" xfId="22982"/>
    <cellStyle name="40% - Accent6 4 7 5" xfId="22983"/>
    <cellStyle name="40% - Accent6 4 7 6" xfId="22984"/>
    <cellStyle name="40% - Accent6 4 8" xfId="22985"/>
    <cellStyle name="40% - Accent6 4 8 2" xfId="22986"/>
    <cellStyle name="40% - Accent6 4 8 2 2" xfId="22987"/>
    <cellStyle name="40% - Accent6 4 8 2 3" xfId="22988"/>
    <cellStyle name="40% - Accent6 4 8 3" xfId="22989"/>
    <cellStyle name="40% - Accent6 4 8 4" xfId="22990"/>
    <cellStyle name="40% - Accent6 4 8 5" xfId="22991"/>
    <cellStyle name="40% - Accent6 4 8 6" xfId="22992"/>
    <cellStyle name="40% - Accent6 4 9" xfId="22993"/>
    <cellStyle name="40% - Accent6 4 9 2" xfId="22994"/>
    <cellStyle name="40% - Accent6 4 9 2 2" xfId="22995"/>
    <cellStyle name="40% - Accent6 4 9 2 3" xfId="22996"/>
    <cellStyle name="40% - Accent6 4 9 3" xfId="22997"/>
    <cellStyle name="40% - Accent6 4 9 4" xfId="22998"/>
    <cellStyle name="40% - Accent6 4 9 5" xfId="22999"/>
    <cellStyle name="40% - Accent6 4 9 6" xfId="23000"/>
    <cellStyle name="40% - Accent6 5" xfId="23001"/>
    <cellStyle name="40% - Accent6 5 10" xfId="23002"/>
    <cellStyle name="40% - Accent6 5 11" xfId="23003"/>
    <cellStyle name="40% - Accent6 5 12" xfId="23004"/>
    <cellStyle name="40% - Accent6 5 13" xfId="23005"/>
    <cellStyle name="40% - Accent6 5 2" xfId="23006"/>
    <cellStyle name="40% - Accent6 5 2 10" xfId="23007"/>
    <cellStyle name="40% - Accent6 5 2 2" xfId="23008"/>
    <cellStyle name="40% - Accent6 5 2 2 2" xfId="23009"/>
    <cellStyle name="40% - Accent6 5 2 2 2 2" xfId="23010"/>
    <cellStyle name="40% - Accent6 5 2 2 2 2 2" xfId="23011"/>
    <cellStyle name="40% - Accent6 5 2 2 2 2 3" xfId="23012"/>
    <cellStyle name="40% - Accent6 5 2 2 2 3" xfId="23013"/>
    <cellStyle name="40% - Accent6 5 2 2 2 4" xfId="23014"/>
    <cellStyle name="40% - Accent6 5 2 2 2 5" xfId="23015"/>
    <cellStyle name="40% - Accent6 5 2 2 2 6" xfId="23016"/>
    <cellStyle name="40% - Accent6 5 2 2 3" xfId="23017"/>
    <cellStyle name="40% - Accent6 5 2 2 3 2" xfId="23018"/>
    <cellStyle name="40% - Accent6 5 2 2 3 2 2" xfId="23019"/>
    <cellStyle name="40% - Accent6 5 2 2 3 2 3" xfId="23020"/>
    <cellStyle name="40% - Accent6 5 2 2 3 3" xfId="23021"/>
    <cellStyle name="40% - Accent6 5 2 2 3 4" xfId="23022"/>
    <cellStyle name="40% - Accent6 5 2 2 3 5" xfId="23023"/>
    <cellStyle name="40% - Accent6 5 2 2 3 6" xfId="23024"/>
    <cellStyle name="40% - Accent6 5 2 2 4" xfId="23025"/>
    <cellStyle name="40% - Accent6 5 2 2 4 2" xfId="23026"/>
    <cellStyle name="40% - Accent6 5 2 2 4 3" xfId="23027"/>
    <cellStyle name="40% - Accent6 5 2 2 5" xfId="23028"/>
    <cellStyle name="40% - Accent6 5 2 2 6" xfId="23029"/>
    <cellStyle name="40% - Accent6 5 2 2 7" xfId="23030"/>
    <cellStyle name="40% - Accent6 5 2 2 8" xfId="23031"/>
    <cellStyle name="40% - Accent6 5 2 3" xfId="23032"/>
    <cellStyle name="40% - Accent6 5 2 3 2" xfId="23033"/>
    <cellStyle name="40% - Accent6 5 2 3 2 2" xfId="23034"/>
    <cellStyle name="40% - Accent6 5 2 3 2 2 2" xfId="23035"/>
    <cellStyle name="40% - Accent6 5 2 3 2 2 3" xfId="23036"/>
    <cellStyle name="40% - Accent6 5 2 3 2 3" xfId="23037"/>
    <cellStyle name="40% - Accent6 5 2 3 2 4" xfId="23038"/>
    <cellStyle name="40% - Accent6 5 2 3 2 5" xfId="23039"/>
    <cellStyle name="40% - Accent6 5 2 3 2 6" xfId="23040"/>
    <cellStyle name="40% - Accent6 5 2 3 3" xfId="23041"/>
    <cellStyle name="40% - Accent6 5 2 3 3 2" xfId="23042"/>
    <cellStyle name="40% - Accent6 5 2 3 3 3" xfId="23043"/>
    <cellStyle name="40% - Accent6 5 2 3 4" xfId="23044"/>
    <cellStyle name="40% - Accent6 5 2 3 5" xfId="23045"/>
    <cellStyle name="40% - Accent6 5 2 3 6" xfId="23046"/>
    <cellStyle name="40% - Accent6 5 2 3 7" xfId="23047"/>
    <cellStyle name="40% - Accent6 5 2 4" xfId="23048"/>
    <cellStyle name="40% - Accent6 5 2 4 2" xfId="23049"/>
    <cellStyle name="40% - Accent6 5 2 4 2 2" xfId="23050"/>
    <cellStyle name="40% - Accent6 5 2 4 2 3" xfId="23051"/>
    <cellStyle name="40% - Accent6 5 2 4 3" xfId="23052"/>
    <cellStyle name="40% - Accent6 5 2 4 4" xfId="23053"/>
    <cellStyle name="40% - Accent6 5 2 4 5" xfId="23054"/>
    <cellStyle name="40% - Accent6 5 2 4 6" xfId="23055"/>
    <cellStyle name="40% - Accent6 5 2 5" xfId="23056"/>
    <cellStyle name="40% - Accent6 5 2 5 2" xfId="23057"/>
    <cellStyle name="40% - Accent6 5 2 5 2 2" xfId="23058"/>
    <cellStyle name="40% - Accent6 5 2 5 2 3" xfId="23059"/>
    <cellStyle name="40% - Accent6 5 2 5 3" xfId="23060"/>
    <cellStyle name="40% - Accent6 5 2 5 4" xfId="23061"/>
    <cellStyle name="40% - Accent6 5 2 5 5" xfId="23062"/>
    <cellStyle name="40% - Accent6 5 2 5 6" xfId="23063"/>
    <cellStyle name="40% - Accent6 5 2 6" xfId="23064"/>
    <cellStyle name="40% - Accent6 5 2 6 2" xfId="23065"/>
    <cellStyle name="40% - Accent6 5 2 6 3" xfId="23066"/>
    <cellStyle name="40% - Accent6 5 2 7" xfId="23067"/>
    <cellStyle name="40% - Accent6 5 2 8" xfId="23068"/>
    <cellStyle name="40% - Accent6 5 2 9" xfId="23069"/>
    <cellStyle name="40% - Accent6 5 3" xfId="23070"/>
    <cellStyle name="40% - Accent6 5 3 2" xfId="23071"/>
    <cellStyle name="40% - Accent6 5 3 2 2" xfId="23072"/>
    <cellStyle name="40% - Accent6 5 3 2 2 2" xfId="23073"/>
    <cellStyle name="40% - Accent6 5 3 2 2 2 2" xfId="23074"/>
    <cellStyle name="40% - Accent6 5 3 2 2 2 3" xfId="23075"/>
    <cellStyle name="40% - Accent6 5 3 2 2 3" xfId="23076"/>
    <cellStyle name="40% - Accent6 5 3 2 2 4" xfId="23077"/>
    <cellStyle name="40% - Accent6 5 3 2 2 5" xfId="23078"/>
    <cellStyle name="40% - Accent6 5 3 2 2 6" xfId="23079"/>
    <cellStyle name="40% - Accent6 5 3 2 3" xfId="23080"/>
    <cellStyle name="40% - Accent6 5 3 2 3 2" xfId="23081"/>
    <cellStyle name="40% - Accent6 5 3 2 3 3" xfId="23082"/>
    <cellStyle name="40% - Accent6 5 3 2 4" xfId="23083"/>
    <cellStyle name="40% - Accent6 5 3 2 5" xfId="23084"/>
    <cellStyle name="40% - Accent6 5 3 2 6" xfId="23085"/>
    <cellStyle name="40% - Accent6 5 3 2 7" xfId="23086"/>
    <cellStyle name="40% - Accent6 5 3 3" xfId="23087"/>
    <cellStyle name="40% - Accent6 5 3 3 2" xfId="23088"/>
    <cellStyle name="40% - Accent6 5 3 3 2 2" xfId="23089"/>
    <cellStyle name="40% - Accent6 5 3 3 2 3" xfId="23090"/>
    <cellStyle name="40% - Accent6 5 3 3 3" xfId="23091"/>
    <cellStyle name="40% - Accent6 5 3 3 4" xfId="23092"/>
    <cellStyle name="40% - Accent6 5 3 3 5" xfId="23093"/>
    <cellStyle name="40% - Accent6 5 3 3 6" xfId="23094"/>
    <cellStyle name="40% - Accent6 5 3 4" xfId="23095"/>
    <cellStyle name="40% - Accent6 5 3 4 2" xfId="23096"/>
    <cellStyle name="40% - Accent6 5 3 4 2 2" xfId="23097"/>
    <cellStyle name="40% - Accent6 5 3 4 2 3" xfId="23098"/>
    <cellStyle name="40% - Accent6 5 3 4 3" xfId="23099"/>
    <cellStyle name="40% - Accent6 5 3 4 4" xfId="23100"/>
    <cellStyle name="40% - Accent6 5 3 4 5" xfId="23101"/>
    <cellStyle name="40% - Accent6 5 3 4 6" xfId="23102"/>
    <cellStyle name="40% - Accent6 5 3 5" xfId="23103"/>
    <cellStyle name="40% - Accent6 5 3 5 2" xfId="23104"/>
    <cellStyle name="40% - Accent6 5 3 5 3" xfId="23105"/>
    <cellStyle name="40% - Accent6 5 3 6" xfId="23106"/>
    <cellStyle name="40% - Accent6 5 3 7" xfId="23107"/>
    <cellStyle name="40% - Accent6 5 3 8" xfId="23108"/>
    <cellStyle name="40% - Accent6 5 3 9" xfId="23109"/>
    <cellStyle name="40% - Accent6 5 4" xfId="23110"/>
    <cellStyle name="40% - Accent6 5 4 2" xfId="23111"/>
    <cellStyle name="40% - Accent6 5 4 2 2" xfId="23112"/>
    <cellStyle name="40% - Accent6 5 4 2 2 2" xfId="23113"/>
    <cellStyle name="40% - Accent6 5 4 2 2 3" xfId="23114"/>
    <cellStyle name="40% - Accent6 5 4 2 3" xfId="23115"/>
    <cellStyle name="40% - Accent6 5 4 2 4" xfId="23116"/>
    <cellStyle name="40% - Accent6 5 4 2 5" xfId="23117"/>
    <cellStyle name="40% - Accent6 5 4 2 6" xfId="23118"/>
    <cellStyle name="40% - Accent6 5 4 3" xfId="23119"/>
    <cellStyle name="40% - Accent6 5 4 3 2" xfId="23120"/>
    <cellStyle name="40% - Accent6 5 4 3 3" xfId="23121"/>
    <cellStyle name="40% - Accent6 5 4 4" xfId="23122"/>
    <cellStyle name="40% - Accent6 5 4 5" xfId="23123"/>
    <cellStyle name="40% - Accent6 5 4 6" xfId="23124"/>
    <cellStyle name="40% - Accent6 5 4 7" xfId="23125"/>
    <cellStyle name="40% - Accent6 5 5" xfId="23126"/>
    <cellStyle name="40% - Accent6 5 5 2" xfId="23127"/>
    <cellStyle name="40% - Accent6 5 5 2 2" xfId="23128"/>
    <cellStyle name="40% - Accent6 5 5 2 3" xfId="23129"/>
    <cellStyle name="40% - Accent6 5 5 3" xfId="23130"/>
    <cellStyle name="40% - Accent6 5 5 4" xfId="23131"/>
    <cellStyle name="40% - Accent6 5 5 5" xfId="23132"/>
    <cellStyle name="40% - Accent6 5 5 6" xfId="23133"/>
    <cellStyle name="40% - Accent6 5 6" xfId="23134"/>
    <cellStyle name="40% - Accent6 5 6 2" xfId="23135"/>
    <cellStyle name="40% - Accent6 5 6 2 2" xfId="23136"/>
    <cellStyle name="40% - Accent6 5 6 2 3" xfId="23137"/>
    <cellStyle name="40% - Accent6 5 6 3" xfId="23138"/>
    <cellStyle name="40% - Accent6 5 6 4" xfId="23139"/>
    <cellStyle name="40% - Accent6 5 6 5" xfId="23140"/>
    <cellStyle name="40% - Accent6 5 6 6" xfId="23141"/>
    <cellStyle name="40% - Accent6 5 7" xfId="23142"/>
    <cellStyle name="40% - Accent6 5 7 2" xfId="23143"/>
    <cellStyle name="40% - Accent6 5 7 2 2" xfId="23144"/>
    <cellStyle name="40% - Accent6 5 7 2 3" xfId="23145"/>
    <cellStyle name="40% - Accent6 5 7 3" xfId="23146"/>
    <cellStyle name="40% - Accent6 5 7 4" xfId="23147"/>
    <cellStyle name="40% - Accent6 5 7 5" xfId="23148"/>
    <cellStyle name="40% - Accent6 5 7 6" xfId="23149"/>
    <cellStyle name="40% - Accent6 5 8" xfId="23150"/>
    <cellStyle name="40% - Accent6 5 8 2" xfId="23151"/>
    <cellStyle name="40% - Accent6 5 8 2 2" xfId="23152"/>
    <cellStyle name="40% - Accent6 5 8 2 3" xfId="23153"/>
    <cellStyle name="40% - Accent6 5 8 3" xfId="23154"/>
    <cellStyle name="40% - Accent6 5 8 4" xfId="23155"/>
    <cellStyle name="40% - Accent6 5 8 5" xfId="23156"/>
    <cellStyle name="40% - Accent6 5 8 6" xfId="23157"/>
    <cellStyle name="40% - Accent6 5 9" xfId="23158"/>
    <cellStyle name="40% - Accent6 5 9 2" xfId="23159"/>
    <cellStyle name="40% - Accent6 5 9 3" xfId="23160"/>
    <cellStyle name="40% - Accent6 6" xfId="23161"/>
    <cellStyle name="40% - Accent6 6 10" xfId="23162"/>
    <cellStyle name="40% - Accent6 6 11" xfId="23163"/>
    <cellStyle name="40% - Accent6 6 2" xfId="23164"/>
    <cellStyle name="40% - Accent6 6 2 2" xfId="23165"/>
    <cellStyle name="40% - Accent6 6 2 2 2" xfId="23166"/>
    <cellStyle name="40% - Accent6 6 2 2 2 2" xfId="23167"/>
    <cellStyle name="40% - Accent6 6 2 2 2 3" xfId="23168"/>
    <cellStyle name="40% - Accent6 6 2 2 3" xfId="23169"/>
    <cellStyle name="40% - Accent6 6 2 2 4" xfId="23170"/>
    <cellStyle name="40% - Accent6 6 2 2 5" xfId="23171"/>
    <cellStyle name="40% - Accent6 6 2 2 6" xfId="23172"/>
    <cellStyle name="40% - Accent6 6 2 3" xfId="23173"/>
    <cellStyle name="40% - Accent6 6 2 3 2" xfId="23174"/>
    <cellStyle name="40% - Accent6 6 2 3 2 2" xfId="23175"/>
    <cellStyle name="40% - Accent6 6 2 3 2 3" xfId="23176"/>
    <cellStyle name="40% - Accent6 6 2 3 3" xfId="23177"/>
    <cellStyle name="40% - Accent6 6 2 3 4" xfId="23178"/>
    <cellStyle name="40% - Accent6 6 2 3 5" xfId="23179"/>
    <cellStyle name="40% - Accent6 6 2 3 6" xfId="23180"/>
    <cellStyle name="40% - Accent6 6 2 4" xfId="23181"/>
    <cellStyle name="40% - Accent6 6 2 4 2" xfId="23182"/>
    <cellStyle name="40% - Accent6 6 2 4 3" xfId="23183"/>
    <cellStyle name="40% - Accent6 6 2 5" xfId="23184"/>
    <cellStyle name="40% - Accent6 6 2 6" xfId="23185"/>
    <cellStyle name="40% - Accent6 6 2 7" xfId="23186"/>
    <cellStyle name="40% - Accent6 6 2 8" xfId="23187"/>
    <cellStyle name="40% - Accent6 6 3" xfId="23188"/>
    <cellStyle name="40% - Accent6 6 3 2" xfId="23189"/>
    <cellStyle name="40% - Accent6 6 3 2 2" xfId="23190"/>
    <cellStyle name="40% - Accent6 6 3 2 2 2" xfId="23191"/>
    <cellStyle name="40% - Accent6 6 3 2 2 3" xfId="23192"/>
    <cellStyle name="40% - Accent6 6 3 2 3" xfId="23193"/>
    <cellStyle name="40% - Accent6 6 3 2 4" xfId="23194"/>
    <cellStyle name="40% - Accent6 6 3 2 5" xfId="23195"/>
    <cellStyle name="40% - Accent6 6 3 2 6" xfId="23196"/>
    <cellStyle name="40% - Accent6 6 3 3" xfId="23197"/>
    <cellStyle name="40% - Accent6 6 3 3 2" xfId="23198"/>
    <cellStyle name="40% - Accent6 6 3 3 3" xfId="23199"/>
    <cellStyle name="40% - Accent6 6 3 4" xfId="23200"/>
    <cellStyle name="40% - Accent6 6 3 5" xfId="23201"/>
    <cellStyle name="40% - Accent6 6 3 6" xfId="23202"/>
    <cellStyle name="40% - Accent6 6 3 7" xfId="23203"/>
    <cellStyle name="40% - Accent6 6 4" xfId="23204"/>
    <cellStyle name="40% - Accent6 6 4 2" xfId="23205"/>
    <cellStyle name="40% - Accent6 6 4 2 2" xfId="23206"/>
    <cellStyle name="40% - Accent6 6 4 2 3" xfId="23207"/>
    <cellStyle name="40% - Accent6 6 4 3" xfId="23208"/>
    <cellStyle name="40% - Accent6 6 4 4" xfId="23209"/>
    <cellStyle name="40% - Accent6 6 4 5" xfId="23210"/>
    <cellStyle name="40% - Accent6 6 4 6" xfId="23211"/>
    <cellStyle name="40% - Accent6 6 5" xfId="23212"/>
    <cellStyle name="40% - Accent6 6 5 2" xfId="23213"/>
    <cellStyle name="40% - Accent6 6 5 2 2" xfId="23214"/>
    <cellStyle name="40% - Accent6 6 5 2 3" xfId="23215"/>
    <cellStyle name="40% - Accent6 6 5 3" xfId="23216"/>
    <cellStyle name="40% - Accent6 6 5 4" xfId="23217"/>
    <cellStyle name="40% - Accent6 6 5 5" xfId="23218"/>
    <cellStyle name="40% - Accent6 6 5 6" xfId="23219"/>
    <cellStyle name="40% - Accent6 6 6" xfId="23220"/>
    <cellStyle name="40% - Accent6 6 6 2" xfId="23221"/>
    <cellStyle name="40% - Accent6 6 6 2 2" xfId="23222"/>
    <cellStyle name="40% - Accent6 6 6 2 3" xfId="23223"/>
    <cellStyle name="40% - Accent6 6 6 3" xfId="23224"/>
    <cellStyle name="40% - Accent6 6 6 4" xfId="23225"/>
    <cellStyle name="40% - Accent6 6 6 5" xfId="23226"/>
    <cellStyle name="40% - Accent6 6 6 6" xfId="23227"/>
    <cellStyle name="40% - Accent6 6 7" xfId="23228"/>
    <cellStyle name="40% - Accent6 6 7 2" xfId="23229"/>
    <cellStyle name="40% - Accent6 6 7 3" xfId="23230"/>
    <cellStyle name="40% - Accent6 6 8" xfId="23231"/>
    <cellStyle name="40% - Accent6 6 9" xfId="23232"/>
    <cellStyle name="40% - Accent6 7" xfId="23233"/>
    <cellStyle name="40% - Accent6 7 2" xfId="23234"/>
    <cellStyle name="40% - Accent6 7 2 2" xfId="23235"/>
    <cellStyle name="40% - Accent6 7 2 3" xfId="23236"/>
    <cellStyle name="40% - Accent6 7 3" xfId="23237"/>
    <cellStyle name="40% - Accent6 7 4" xfId="23238"/>
    <cellStyle name="40% - Accent6 7 5" xfId="23239"/>
    <cellStyle name="40% - Accent6 7 6" xfId="23240"/>
    <cellStyle name="40% - Accent6 8" xfId="23241"/>
    <cellStyle name="40% - Accent6 8 2" xfId="23242"/>
    <cellStyle name="40% - Accent6 8 2 2" xfId="23243"/>
    <cellStyle name="40% - Accent6 8 2 3" xfId="23244"/>
    <cellStyle name="40% - Accent6 8 3" xfId="23245"/>
    <cellStyle name="40% - Accent6 8 4" xfId="23246"/>
    <cellStyle name="40% - Accent6 8 5" xfId="23247"/>
    <cellStyle name="40% - Accent6 8 6" xfId="23248"/>
    <cellStyle name="40% - Accent6 9" xfId="23249"/>
    <cellStyle name="40% - Accent6 9 2" xfId="23250"/>
    <cellStyle name="40% - Accent6 9 2 2" xfId="23251"/>
    <cellStyle name="40% - Accent6 9 2 3" xfId="23252"/>
    <cellStyle name="40% - Accent6 9 3" xfId="23253"/>
    <cellStyle name="40% - Accent6 9 4" xfId="23254"/>
    <cellStyle name="40% - Accent6 9 5" xfId="23255"/>
    <cellStyle name="40% - Accent6 9 6" xfId="23256"/>
    <cellStyle name="508Table-Start" xfId="23257"/>
    <cellStyle name="508Table-Stop" xfId="23258"/>
    <cellStyle name="60% - Accent1" xfId="23" builtinId="32" customBuiltin="1"/>
    <cellStyle name="60% - Accent1 2" xfId="215"/>
    <cellStyle name="60% - Accent1 2 2" xfId="23259"/>
    <cellStyle name="60% - Accent1 3" xfId="23260"/>
    <cellStyle name="60% - Accent1 4" xfId="23261"/>
    <cellStyle name="60% - Accent1 5" xfId="23262"/>
    <cellStyle name="60% - Accent2" xfId="27" builtinId="36" customBuiltin="1"/>
    <cellStyle name="60% - Accent2 2" xfId="216"/>
    <cellStyle name="60% - Accent2 2 2" xfId="23263"/>
    <cellStyle name="60% - Accent2 3" xfId="23264"/>
    <cellStyle name="60% - Accent2 4" xfId="23265"/>
    <cellStyle name="60% - Accent2 5" xfId="23266"/>
    <cellStyle name="60% - Accent3" xfId="31" builtinId="40" customBuiltin="1"/>
    <cellStyle name="60% - Accent3 2" xfId="217"/>
    <cellStyle name="60% - Accent3 2 2" xfId="23267"/>
    <cellStyle name="60% - Accent3 3" xfId="23268"/>
    <cellStyle name="60% - Accent3 4" xfId="23269"/>
    <cellStyle name="60% - Accent3 5" xfId="23270"/>
    <cellStyle name="60% - Accent4" xfId="35" builtinId="44" customBuiltin="1"/>
    <cellStyle name="60% - Accent4 2" xfId="218"/>
    <cellStyle name="60% - Accent4 2 2" xfId="23271"/>
    <cellStyle name="60% - Accent4 3" xfId="23272"/>
    <cellStyle name="60% - Accent4 4" xfId="23273"/>
    <cellStyle name="60% - Accent4 5" xfId="23274"/>
    <cellStyle name="60% - Accent5" xfId="39" builtinId="48" customBuiltin="1"/>
    <cellStyle name="60% - Accent5 2" xfId="219"/>
    <cellStyle name="60% - Accent5 2 2" xfId="23275"/>
    <cellStyle name="60% - Accent5 3" xfId="23276"/>
    <cellStyle name="60% - Accent5 4" xfId="23277"/>
    <cellStyle name="60% - Accent5 5" xfId="23278"/>
    <cellStyle name="60% - Accent6" xfId="43" builtinId="52" customBuiltin="1"/>
    <cellStyle name="60% - Accent6 2" xfId="220"/>
    <cellStyle name="60% - Accent6 2 2" xfId="23279"/>
    <cellStyle name="60% - Accent6 3" xfId="23280"/>
    <cellStyle name="60% - Accent6 4" xfId="23281"/>
    <cellStyle name="60% - Accent6 5" xfId="23282"/>
    <cellStyle name="A2.Heading1" xfId="64"/>
    <cellStyle name="Accent1" xfId="20" builtinId="29" customBuiltin="1"/>
    <cellStyle name="Accent1 - 20%" xfId="65"/>
    <cellStyle name="Accent1 - 40%" xfId="66"/>
    <cellStyle name="Accent1 - 60%" xfId="67"/>
    <cellStyle name="Accent1 2" xfId="221"/>
    <cellStyle name="Accent1 2 2" xfId="23283"/>
    <cellStyle name="Accent1 3" xfId="23284"/>
    <cellStyle name="Accent1 4" xfId="23285"/>
    <cellStyle name="Accent1 5" xfId="23286"/>
    <cellStyle name="Accent2" xfId="24" builtinId="33" customBuiltin="1"/>
    <cellStyle name="Accent2 - 20%" xfId="68"/>
    <cellStyle name="Accent2 - 40%" xfId="69"/>
    <cellStyle name="Accent2 - 60%" xfId="70"/>
    <cellStyle name="Accent2 2" xfId="222"/>
    <cellStyle name="Accent2 2 2" xfId="23287"/>
    <cellStyle name="Accent2 3" xfId="23288"/>
    <cellStyle name="Accent2 4" xfId="23289"/>
    <cellStyle name="Accent2 5" xfId="23290"/>
    <cellStyle name="Accent3" xfId="28" builtinId="37" customBuiltin="1"/>
    <cellStyle name="Accent3 - 20%" xfId="71"/>
    <cellStyle name="Accent3 - 40%" xfId="72"/>
    <cellStyle name="Accent3 - 60%" xfId="73"/>
    <cellStyle name="Accent3 2" xfId="223"/>
    <cellStyle name="Accent3 2 2" xfId="23291"/>
    <cellStyle name="Accent3 3" xfId="23292"/>
    <cellStyle name="Accent3 4" xfId="23293"/>
    <cellStyle name="Accent3 5" xfId="23294"/>
    <cellStyle name="Accent4" xfId="32" builtinId="41" customBuiltin="1"/>
    <cellStyle name="Accent4 - 20%" xfId="74"/>
    <cellStyle name="Accent4 - 40%" xfId="75"/>
    <cellStyle name="Accent4 - 60%" xfId="76"/>
    <cellStyle name="Accent4 2" xfId="224"/>
    <cellStyle name="Accent4 3" xfId="23295"/>
    <cellStyle name="Accent4 4" xfId="23296"/>
    <cellStyle name="Accent4 5" xfId="23297"/>
    <cellStyle name="Accent5" xfId="36" builtinId="45" customBuiltin="1"/>
    <cellStyle name="Accent5 - 20%" xfId="77"/>
    <cellStyle name="Accent5 - 40%" xfId="78"/>
    <cellStyle name="Accent5 - 60%" xfId="79"/>
    <cellStyle name="Accent5 2" xfId="225"/>
    <cellStyle name="Accent5 3" xfId="23298"/>
    <cellStyle name="Accent5 4" xfId="23299"/>
    <cellStyle name="Accent5 5" xfId="23300"/>
    <cellStyle name="Accent6" xfId="40" builtinId="49" customBuiltin="1"/>
    <cellStyle name="Accent6 - 20%" xfId="80"/>
    <cellStyle name="Accent6 - 40%" xfId="81"/>
    <cellStyle name="Accent6 - 60%" xfId="82"/>
    <cellStyle name="Accent6 2" xfId="226"/>
    <cellStyle name="Accent6 2 2" xfId="23301"/>
    <cellStyle name="Accent6 3" xfId="23302"/>
    <cellStyle name="Accent6 4" xfId="23303"/>
    <cellStyle name="Accent6 5" xfId="23304"/>
    <cellStyle name="AM/PM" xfId="23305"/>
    <cellStyle name="AM/PM 2" xfId="23306"/>
    <cellStyle name="AM/PM 3" xfId="23307"/>
    <cellStyle name="Background" xfId="23308"/>
    <cellStyle name="Bad" xfId="9" builtinId="27" customBuiltin="1"/>
    <cellStyle name="Bad 2" xfId="227"/>
    <cellStyle name="Bad 2 2" xfId="23309"/>
    <cellStyle name="Bad 3" xfId="23310"/>
    <cellStyle name="Bad 4" xfId="23311"/>
    <cellStyle name="Bad 5" xfId="23312"/>
    <cellStyle name="Body: normal cell" xfId="23313"/>
    <cellStyle name="Calculation" xfId="13" builtinId="22" customBuiltin="1"/>
    <cellStyle name="Calculation 2" xfId="228"/>
    <cellStyle name="Calculation 2 10" xfId="315"/>
    <cellStyle name="Calculation 2 2" xfId="229"/>
    <cellStyle name="Calculation 2 2 2" xfId="316"/>
    <cellStyle name="Calculation 2 2 3" xfId="317"/>
    <cellStyle name="Calculation 2 3" xfId="318"/>
    <cellStyle name="Calculation 2 3 2" xfId="319"/>
    <cellStyle name="Calculation 2 3 3" xfId="320"/>
    <cellStyle name="Calculation 2 4" xfId="321"/>
    <cellStyle name="Calculation 2 4 2" xfId="322"/>
    <cellStyle name="Calculation 2 4 3" xfId="323"/>
    <cellStyle name="Calculation 2 5" xfId="324"/>
    <cellStyle name="Calculation 2 5 2" xfId="325"/>
    <cellStyle name="Calculation 2 5 3" xfId="326"/>
    <cellStyle name="Calculation 2 5 4" xfId="327"/>
    <cellStyle name="Calculation 2 6" xfId="328"/>
    <cellStyle name="Calculation 2 7" xfId="329"/>
    <cellStyle name="Calculation 2 8" xfId="330"/>
    <cellStyle name="Calculation 2 9" xfId="331"/>
    <cellStyle name="Calculation 3" xfId="332"/>
    <cellStyle name="Calculation 3 2" xfId="333"/>
    <cellStyle name="Calculation 3 3" xfId="334"/>
    <cellStyle name="Calculation 4" xfId="23314"/>
    <cellStyle name="Calculation 5" xfId="23315"/>
    <cellStyle name="Check Cell" xfId="15" builtinId="23" customBuiltin="1"/>
    <cellStyle name="Check Cell 2" xfId="230"/>
    <cellStyle name="Check Cell 3" xfId="23316"/>
    <cellStyle name="Check Cell 4" xfId="23317"/>
    <cellStyle name="Check Cell 5" xfId="23318"/>
    <cellStyle name="CHlevel1" xfId="23319"/>
    <cellStyle name="CHlevel2" xfId="23320"/>
    <cellStyle name="CHlevel3" xfId="23321"/>
    <cellStyle name="CHlevel4" xfId="23322"/>
    <cellStyle name="Column heading" xfId="23323"/>
    <cellStyle name="Comma" xfId="48" builtinId="3"/>
    <cellStyle name="Comma  - Style1" xfId="23324"/>
    <cellStyle name="Comma  - Style2" xfId="23325"/>
    <cellStyle name="Comma  - Style3" xfId="23326"/>
    <cellStyle name="Comma  - Style4" xfId="23327"/>
    <cellStyle name="Comma  - Style5" xfId="23328"/>
    <cellStyle name="Comma  - Style6" xfId="23329"/>
    <cellStyle name="Comma  - Style7" xfId="23330"/>
    <cellStyle name="Comma  - Style8" xfId="23331"/>
    <cellStyle name="Comma (1)" xfId="23332"/>
    <cellStyle name="Comma (1) 2" xfId="23333"/>
    <cellStyle name="Comma (1) 3" xfId="23334"/>
    <cellStyle name="Comma [0] 2" xfId="23335"/>
    <cellStyle name="Comma [0] 3" xfId="23336"/>
    <cellStyle name="Comma [0] 4" xfId="23337"/>
    <cellStyle name="Comma [0] 5" xfId="23338"/>
    <cellStyle name="Comma [0] 5 2" xfId="23339"/>
    <cellStyle name="Comma [0] 6" xfId="23340"/>
    <cellStyle name="Comma [0] 7" xfId="23341"/>
    <cellStyle name="Comma [0] 7 2" xfId="23342"/>
    <cellStyle name="Comma [1]" xfId="23343"/>
    <cellStyle name="Comma [1] 2" xfId="23344"/>
    <cellStyle name="Comma [1] 3" xfId="23345"/>
    <cellStyle name="Comma [1] 4" xfId="23346"/>
    <cellStyle name="Comma 10" xfId="83"/>
    <cellStyle name="Comma 10 2" xfId="23347"/>
    <cellStyle name="Comma 10 2 2" xfId="23348"/>
    <cellStyle name="Comma 10 2 3" xfId="23349"/>
    <cellStyle name="Comma 10 3" xfId="23350"/>
    <cellStyle name="Comma 10 4" xfId="23351"/>
    <cellStyle name="Comma 10 5" xfId="23352"/>
    <cellStyle name="Comma 10 6" xfId="23353"/>
    <cellStyle name="Comma 11" xfId="23354"/>
    <cellStyle name="Comma 11 2" xfId="23355"/>
    <cellStyle name="Comma 11 2 2" xfId="23356"/>
    <cellStyle name="Comma 11 2 3" xfId="23357"/>
    <cellStyle name="Comma 11 3" xfId="23358"/>
    <cellStyle name="Comma 11 4" xfId="23359"/>
    <cellStyle name="Comma 11 5" xfId="23360"/>
    <cellStyle name="Comma 11 6" xfId="23361"/>
    <cellStyle name="Comma 12" xfId="23362"/>
    <cellStyle name="Comma 12 2" xfId="23363"/>
    <cellStyle name="Comma 12 2 2" xfId="23364"/>
    <cellStyle name="Comma 12 2 3" xfId="23365"/>
    <cellStyle name="Comma 12 3" xfId="23366"/>
    <cellStyle name="Comma 12 4" xfId="23367"/>
    <cellStyle name="Comma 12 5" xfId="23368"/>
    <cellStyle name="Comma 12 6" xfId="23369"/>
    <cellStyle name="Comma 13" xfId="23370"/>
    <cellStyle name="Comma 13 2" xfId="23371"/>
    <cellStyle name="Comma 13 3" xfId="23372"/>
    <cellStyle name="Comma 14" xfId="23373"/>
    <cellStyle name="Comma 15" xfId="23374"/>
    <cellStyle name="Comma 15 2" xfId="23375"/>
    <cellStyle name="Comma 15 3" xfId="23376"/>
    <cellStyle name="Comma 16" xfId="23377"/>
    <cellStyle name="Comma 17" xfId="23378"/>
    <cellStyle name="Comma 18" xfId="23379"/>
    <cellStyle name="Comma 19" xfId="23380"/>
    <cellStyle name="Comma 2" xfId="46"/>
    <cellStyle name="Comma 2 2" xfId="84"/>
    <cellStyle name="Comma 2 2 2" xfId="85"/>
    <cellStyle name="Comma 2 2 2 2" xfId="335"/>
    <cellStyle name="Comma 2 2 2 3" xfId="23381"/>
    <cellStyle name="Comma 2 2 3" xfId="336"/>
    <cellStyle name="Comma 2 2 4" xfId="337"/>
    <cellStyle name="Comma 2 2 5" xfId="23382"/>
    <cellStyle name="Comma 2 2 6" xfId="23383"/>
    <cellStyle name="Comma 2 3" xfId="86"/>
    <cellStyle name="Comma 2 3 2" xfId="338"/>
    <cellStyle name="Comma 2 3 2 2" xfId="339"/>
    <cellStyle name="Comma 2 3 2 3" xfId="23384"/>
    <cellStyle name="Comma 2 3 3" xfId="340"/>
    <cellStyle name="Comma 2 3 4" xfId="341"/>
    <cellStyle name="Comma 2 3 5" xfId="23385"/>
    <cellStyle name="Comma 2 3 6" xfId="23386"/>
    <cellStyle name="Comma 2 4" xfId="87"/>
    <cellStyle name="Comma 2 4 2" xfId="342"/>
    <cellStyle name="Comma 2 5" xfId="343"/>
    <cellStyle name="Comma 2 6" xfId="344"/>
    <cellStyle name="Comma 2 7" xfId="345"/>
    <cellStyle name="Comma 20" xfId="23387"/>
    <cellStyle name="Comma 21" xfId="23388"/>
    <cellStyle name="Comma 22" xfId="23389"/>
    <cellStyle name="Comma 23" xfId="23390"/>
    <cellStyle name="Comma 24" xfId="23391"/>
    <cellStyle name="Comma 25" xfId="23392"/>
    <cellStyle name="Comma 26" xfId="23393"/>
    <cellStyle name="Comma 3" xfId="88"/>
    <cellStyle name="Comma 3 10" xfId="23394"/>
    <cellStyle name="Comma 3 10 2" xfId="23395"/>
    <cellStyle name="Comma 3 10 2 2" xfId="23396"/>
    <cellStyle name="Comma 3 10 2 3" xfId="23397"/>
    <cellStyle name="Comma 3 10 3" xfId="23398"/>
    <cellStyle name="Comma 3 10 4" xfId="23399"/>
    <cellStyle name="Comma 3 10 5" xfId="23400"/>
    <cellStyle name="Comma 3 10 6" xfId="23401"/>
    <cellStyle name="Comma 3 11" xfId="23402"/>
    <cellStyle name="Comma 3 11 2" xfId="23403"/>
    <cellStyle name="Comma 3 11 2 2" xfId="23404"/>
    <cellStyle name="Comma 3 11 2 3" xfId="23405"/>
    <cellStyle name="Comma 3 11 3" xfId="23406"/>
    <cellStyle name="Comma 3 11 4" xfId="23407"/>
    <cellStyle name="Comma 3 11 5" xfId="23408"/>
    <cellStyle name="Comma 3 11 6" xfId="23409"/>
    <cellStyle name="Comma 3 12" xfId="23410"/>
    <cellStyle name="Comma 3 12 2" xfId="23411"/>
    <cellStyle name="Comma 3 12 2 2" xfId="23412"/>
    <cellStyle name="Comma 3 12 2 3" xfId="23413"/>
    <cellStyle name="Comma 3 12 3" xfId="23414"/>
    <cellStyle name="Comma 3 12 4" xfId="23415"/>
    <cellStyle name="Comma 3 12 5" xfId="23416"/>
    <cellStyle name="Comma 3 12 6" xfId="23417"/>
    <cellStyle name="Comma 3 13" xfId="23418"/>
    <cellStyle name="Comma 3 14" xfId="23419"/>
    <cellStyle name="Comma 3 14 2" xfId="23420"/>
    <cellStyle name="Comma 3 14 3" xfId="23421"/>
    <cellStyle name="Comma 3 15" xfId="23422"/>
    <cellStyle name="Comma 3 16" xfId="23423"/>
    <cellStyle name="Comma 3 17" xfId="23424"/>
    <cellStyle name="Comma 3 18" xfId="23425"/>
    <cellStyle name="Comma 3 2" xfId="89"/>
    <cellStyle name="Comma 3 2 10" xfId="23426"/>
    <cellStyle name="Comma 3 2 10 2" xfId="23427"/>
    <cellStyle name="Comma 3 2 10 2 2" xfId="23428"/>
    <cellStyle name="Comma 3 2 10 2 3" xfId="23429"/>
    <cellStyle name="Comma 3 2 10 3" xfId="23430"/>
    <cellStyle name="Comma 3 2 10 4" xfId="23431"/>
    <cellStyle name="Comma 3 2 10 5" xfId="23432"/>
    <cellStyle name="Comma 3 2 10 6" xfId="23433"/>
    <cellStyle name="Comma 3 2 11" xfId="23434"/>
    <cellStyle name="Comma 3 2 11 2" xfId="23435"/>
    <cellStyle name="Comma 3 2 11 2 2" xfId="23436"/>
    <cellStyle name="Comma 3 2 11 2 3" xfId="23437"/>
    <cellStyle name="Comma 3 2 11 3" xfId="23438"/>
    <cellStyle name="Comma 3 2 11 4" xfId="23439"/>
    <cellStyle name="Comma 3 2 11 5" xfId="23440"/>
    <cellStyle name="Comma 3 2 11 6" xfId="23441"/>
    <cellStyle name="Comma 3 2 12" xfId="23442"/>
    <cellStyle name="Comma 3 2 12 2" xfId="23443"/>
    <cellStyle name="Comma 3 2 12 3" xfId="23444"/>
    <cellStyle name="Comma 3 2 13" xfId="23445"/>
    <cellStyle name="Comma 3 2 14" xfId="23446"/>
    <cellStyle name="Comma 3 2 15" xfId="23447"/>
    <cellStyle name="Comma 3 2 16" xfId="23448"/>
    <cellStyle name="Comma 3 2 2" xfId="346"/>
    <cellStyle name="Comma 3 2 2 10" xfId="23449"/>
    <cellStyle name="Comma 3 2 2 10 2" xfId="23450"/>
    <cellStyle name="Comma 3 2 2 10 3" xfId="23451"/>
    <cellStyle name="Comma 3 2 2 11" xfId="23452"/>
    <cellStyle name="Comma 3 2 2 12" xfId="23453"/>
    <cellStyle name="Comma 3 2 2 13" xfId="23454"/>
    <cellStyle name="Comma 3 2 2 14" xfId="23455"/>
    <cellStyle name="Comma 3 2 2 2" xfId="347"/>
    <cellStyle name="Comma 3 2 2 2 10" xfId="23456"/>
    <cellStyle name="Comma 3 2 2 2 11" xfId="23457"/>
    <cellStyle name="Comma 3 2 2 2 12" xfId="23458"/>
    <cellStyle name="Comma 3 2 2 2 13" xfId="23459"/>
    <cellStyle name="Comma 3 2 2 2 2" xfId="23460"/>
    <cellStyle name="Comma 3 2 2 2 2 10" xfId="23461"/>
    <cellStyle name="Comma 3 2 2 2 2 2" xfId="23462"/>
    <cellStyle name="Comma 3 2 2 2 2 2 2" xfId="23463"/>
    <cellStyle name="Comma 3 2 2 2 2 2 2 2" xfId="23464"/>
    <cellStyle name="Comma 3 2 2 2 2 2 2 2 2" xfId="23465"/>
    <cellStyle name="Comma 3 2 2 2 2 2 2 2 3" xfId="23466"/>
    <cellStyle name="Comma 3 2 2 2 2 2 2 3" xfId="23467"/>
    <cellStyle name="Comma 3 2 2 2 2 2 2 4" xfId="23468"/>
    <cellStyle name="Comma 3 2 2 2 2 2 2 5" xfId="23469"/>
    <cellStyle name="Comma 3 2 2 2 2 2 2 6" xfId="23470"/>
    <cellStyle name="Comma 3 2 2 2 2 2 3" xfId="23471"/>
    <cellStyle name="Comma 3 2 2 2 2 2 3 2" xfId="23472"/>
    <cellStyle name="Comma 3 2 2 2 2 2 3 2 2" xfId="23473"/>
    <cellStyle name="Comma 3 2 2 2 2 2 3 2 3" xfId="23474"/>
    <cellStyle name="Comma 3 2 2 2 2 2 3 3" xfId="23475"/>
    <cellStyle name="Comma 3 2 2 2 2 2 3 4" xfId="23476"/>
    <cellStyle name="Comma 3 2 2 2 2 2 3 5" xfId="23477"/>
    <cellStyle name="Comma 3 2 2 2 2 2 3 6" xfId="23478"/>
    <cellStyle name="Comma 3 2 2 2 2 2 4" xfId="23479"/>
    <cellStyle name="Comma 3 2 2 2 2 2 4 2" xfId="23480"/>
    <cellStyle name="Comma 3 2 2 2 2 2 4 3" xfId="23481"/>
    <cellStyle name="Comma 3 2 2 2 2 2 5" xfId="23482"/>
    <cellStyle name="Comma 3 2 2 2 2 2 6" xfId="23483"/>
    <cellStyle name="Comma 3 2 2 2 2 2 7" xfId="23484"/>
    <cellStyle name="Comma 3 2 2 2 2 2 8" xfId="23485"/>
    <cellStyle name="Comma 3 2 2 2 2 3" xfId="23486"/>
    <cellStyle name="Comma 3 2 2 2 2 3 2" xfId="23487"/>
    <cellStyle name="Comma 3 2 2 2 2 3 2 2" xfId="23488"/>
    <cellStyle name="Comma 3 2 2 2 2 3 2 2 2" xfId="23489"/>
    <cellStyle name="Comma 3 2 2 2 2 3 2 2 3" xfId="23490"/>
    <cellStyle name="Comma 3 2 2 2 2 3 2 3" xfId="23491"/>
    <cellStyle name="Comma 3 2 2 2 2 3 2 4" xfId="23492"/>
    <cellStyle name="Comma 3 2 2 2 2 3 2 5" xfId="23493"/>
    <cellStyle name="Comma 3 2 2 2 2 3 2 6" xfId="23494"/>
    <cellStyle name="Comma 3 2 2 2 2 3 3" xfId="23495"/>
    <cellStyle name="Comma 3 2 2 2 2 3 3 2" xfId="23496"/>
    <cellStyle name="Comma 3 2 2 2 2 3 3 3" xfId="23497"/>
    <cellStyle name="Comma 3 2 2 2 2 3 4" xfId="23498"/>
    <cellStyle name="Comma 3 2 2 2 2 3 5" xfId="23499"/>
    <cellStyle name="Comma 3 2 2 2 2 3 6" xfId="23500"/>
    <cellStyle name="Comma 3 2 2 2 2 3 7" xfId="23501"/>
    <cellStyle name="Comma 3 2 2 2 2 4" xfId="23502"/>
    <cellStyle name="Comma 3 2 2 2 2 4 2" xfId="23503"/>
    <cellStyle name="Comma 3 2 2 2 2 4 2 2" xfId="23504"/>
    <cellStyle name="Comma 3 2 2 2 2 4 2 3" xfId="23505"/>
    <cellStyle name="Comma 3 2 2 2 2 4 3" xfId="23506"/>
    <cellStyle name="Comma 3 2 2 2 2 4 4" xfId="23507"/>
    <cellStyle name="Comma 3 2 2 2 2 4 5" xfId="23508"/>
    <cellStyle name="Comma 3 2 2 2 2 4 6" xfId="23509"/>
    <cellStyle name="Comma 3 2 2 2 2 5" xfId="23510"/>
    <cellStyle name="Comma 3 2 2 2 2 5 2" xfId="23511"/>
    <cellStyle name="Comma 3 2 2 2 2 5 2 2" xfId="23512"/>
    <cellStyle name="Comma 3 2 2 2 2 5 2 3" xfId="23513"/>
    <cellStyle name="Comma 3 2 2 2 2 5 3" xfId="23514"/>
    <cellStyle name="Comma 3 2 2 2 2 5 4" xfId="23515"/>
    <cellStyle name="Comma 3 2 2 2 2 5 5" xfId="23516"/>
    <cellStyle name="Comma 3 2 2 2 2 5 6" xfId="23517"/>
    <cellStyle name="Comma 3 2 2 2 2 6" xfId="23518"/>
    <cellStyle name="Comma 3 2 2 2 2 6 2" xfId="23519"/>
    <cellStyle name="Comma 3 2 2 2 2 6 3" xfId="23520"/>
    <cellStyle name="Comma 3 2 2 2 2 7" xfId="23521"/>
    <cellStyle name="Comma 3 2 2 2 2 8" xfId="23522"/>
    <cellStyle name="Comma 3 2 2 2 2 9" xfId="23523"/>
    <cellStyle name="Comma 3 2 2 2 3" xfId="23524"/>
    <cellStyle name="Comma 3 2 2 2 3 2" xfId="23525"/>
    <cellStyle name="Comma 3 2 2 2 3 2 2" xfId="23526"/>
    <cellStyle name="Comma 3 2 2 2 3 2 2 2" xfId="23527"/>
    <cellStyle name="Comma 3 2 2 2 3 2 2 2 2" xfId="23528"/>
    <cellStyle name="Comma 3 2 2 2 3 2 2 2 3" xfId="23529"/>
    <cellStyle name="Comma 3 2 2 2 3 2 2 3" xfId="23530"/>
    <cellStyle name="Comma 3 2 2 2 3 2 2 4" xfId="23531"/>
    <cellStyle name="Comma 3 2 2 2 3 2 2 5" xfId="23532"/>
    <cellStyle name="Comma 3 2 2 2 3 2 2 6" xfId="23533"/>
    <cellStyle name="Comma 3 2 2 2 3 2 3" xfId="23534"/>
    <cellStyle name="Comma 3 2 2 2 3 2 3 2" xfId="23535"/>
    <cellStyle name="Comma 3 2 2 2 3 2 3 3" xfId="23536"/>
    <cellStyle name="Comma 3 2 2 2 3 2 4" xfId="23537"/>
    <cellStyle name="Comma 3 2 2 2 3 2 5" xfId="23538"/>
    <cellStyle name="Comma 3 2 2 2 3 2 6" xfId="23539"/>
    <cellStyle name="Comma 3 2 2 2 3 2 7" xfId="23540"/>
    <cellStyle name="Comma 3 2 2 2 3 3" xfId="23541"/>
    <cellStyle name="Comma 3 2 2 2 3 3 2" xfId="23542"/>
    <cellStyle name="Comma 3 2 2 2 3 3 2 2" xfId="23543"/>
    <cellStyle name="Comma 3 2 2 2 3 3 2 3" xfId="23544"/>
    <cellStyle name="Comma 3 2 2 2 3 3 3" xfId="23545"/>
    <cellStyle name="Comma 3 2 2 2 3 3 4" xfId="23546"/>
    <cellStyle name="Comma 3 2 2 2 3 3 5" xfId="23547"/>
    <cellStyle name="Comma 3 2 2 2 3 3 6" xfId="23548"/>
    <cellStyle name="Comma 3 2 2 2 3 4" xfId="23549"/>
    <cellStyle name="Comma 3 2 2 2 3 4 2" xfId="23550"/>
    <cellStyle name="Comma 3 2 2 2 3 4 2 2" xfId="23551"/>
    <cellStyle name="Comma 3 2 2 2 3 4 2 3" xfId="23552"/>
    <cellStyle name="Comma 3 2 2 2 3 4 3" xfId="23553"/>
    <cellStyle name="Comma 3 2 2 2 3 4 4" xfId="23554"/>
    <cellStyle name="Comma 3 2 2 2 3 4 5" xfId="23555"/>
    <cellStyle name="Comma 3 2 2 2 3 4 6" xfId="23556"/>
    <cellStyle name="Comma 3 2 2 2 3 5" xfId="23557"/>
    <cellStyle name="Comma 3 2 2 2 3 5 2" xfId="23558"/>
    <cellStyle name="Comma 3 2 2 2 3 5 3" xfId="23559"/>
    <cellStyle name="Comma 3 2 2 2 3 6" xfId="23560"/>
    <cellStyle name="Comma 3 2 2 2 3 7" xfId="23561"/>
    <cellStyle name="Comma 3 2 2 2 3 8" xfId="23562"/>
    <cellStyle name="Comma 3 2 2 2 3 9" xfId="23563"/>
    <cellStyle name="Comma 3 2 2 2 4" xfId="23564"/>
    <cellStyle name="Comma 3 2 2 2 4 2" xfId="23565"/>
    <cellStyle name="Comma 3 2 2 2 4 2 2" xfId="23566"/>
    <cellStyle name="Comma 3 2 2 2 4 2 2 2" xfId="23567"/>
    <cellStyle name="Comma 3 2 2 2 4 2 2 3" xfId="23568"/>
    <cellStyle name="Comma 3 2 2 2 4 2 3" xfId="23569"/>
    <cellStyle name="Comma 3 2 2 2 4 2 4" xfId="23570"/>
    <cellStyle name="Comma 3 2 2 2 4 2 5" xfId="23571"/>
    <cellStyle name="Comma 3 2 2 2 4 2 6" xfId="23572"/>
    <cellStyle name="Comma 3 2 2 2 4 3" xfId="23573"/>
    <cellStyle name="Comma 3 2 2 2 4 3 2" xfId="23574"/>
    <cellStyle name="Comma 3 2 2 2 4 3 3" xfId="23575"/>
    <cellStyle name="Comma 3 2 2 2 4 4" xfId="23576"/>
    <cellStyle name="Comma 3 2 2 2 4 5" xfId="23577"/>
    <cellStyle name="Comma 3 2 2 2 4 6" xfId="23578"/>
    <cellStyle name="Comma 3 2 2 2 4 7" xfId="23579"/>
    <cellStyle name="Comma 3 2 2 2 5" xfId="23580"/>
    <cellStyle name="Comma 3 2 2 2 5 2" xfId="23581"/>
    <cellStyle name="Comma 3 2 2 2 5 2 2" xfId="23582"/>
    <cellStyle name="Comma 3 2 2 2 5 2 3" xfId="23583"/>
    <cellStyle name="Comma 3 2 2 2 5 3" xfId="23584"/>
    <cellStyle name="Comma 3 2 2 2 5 4" xfId="23585"/>
    <cellStyle name="Comma 3 2 2 2 5 5" xfId="23586"/>
    <cellStyle name="Comma 3 2 2 2 5 6" xfId="23587"/>
    <cellStyle name="Comma 3 2 2 2 6" xfId="23588"/>
    <cellStyle name="Comma 3 2 2 2 6 2" xfId="23589"/>
    <cellStyle name="Comma 3 2 2 2 6 2 2" xfId="23590"/>
    <cellStyle name="Comma 3 2 2 2 6 2 3" xfId="23591"/>
    <cellStyle name="Comma 3 2 2 2 6 3" xfId="23592"/>
    <cellStyle name="Comma 3 2 2 2 6 4" xfId="23593"/>
    <cellStyle name="Comma 3 2 2 2 6 5" xfId="23594"/>
    <cellStyle name="Comma 3 2 2 2 6 6" xfId="23595"/>
    <cellStyle name="Comma 3 2 2 2 7" xfId="23596"/>
    <cellStyle name="Comma 3 2 2 2 7 2" xfId="23597"/>
    <cellStyle name="Comma 3 2 2 2 7 2 2" xfId="23598"/>
    <cellStyle name="Comma 3 2 2 2 7 2 3" xfId="23599"/>
    <cellStyle name="Comma 3 2 2 2 7 3" xfId="23600"/>
    <cellStyle name="Comma 3 2 2 2 7 4" xfId="23601"/>
    <cellStyle name="Comma 3 2 2 2 7 5" xfId="23602"/>
    <cellStyle name="Comma 3 2 2 2 7 6" xfId="23603"/>
    <cellStyle name="Comma 3 2 2 2 8" xfId="23604"/>
    <cellStyle name="Comma 3 2 2 2 8 2" xfId="23605"/>
    <cellStyle name="Comma 3 2 2 2 8 2 2" xfId="23606"/>
    <cellStyle name="Comma 3 2 2 2 8 2 3" xfId="23607"/>
    <cellStyle name="Comma 3 2 2 2 8 3" xfId="23608"/>
    <cellStyle name="Comma 3 2 2 2 8 4" xfId="23609"/>
    <cellStyle name="Comma 3 2 2 2 8 5" xfId="23610"/>
    <cellStyle name="Comma 3 2 2 2 8 6" xfId="23611"/>
    <cellStyle name="Comma 3 2 2 2 9" xfId="23612"/>
    <cellStyle name="Comma 3 2 2 2 9 2" xfId="23613"/>
    <cellStyle name="Comma 3 2 2 2 9 3" xfId="23614"/>
    <cellStyle name="Comma 3 2 2 3" xfId="23615"/>
    <cellStyle name="Comma 3 2 2 3 10" xfId="23616"/>
    <cellStyle name="Comma 3 2 2 3 2" xfId="23617"/>
    <cellStyle name="Comma 3 2 2 3 2 2" xfId="23618"/>
    <cellStyle name="Comma 3 2 2 3 2 2 2" xfId="23619"/>
    <cellStyle name="Comma 3 2 2 3 2 2 2 2" xfId="23620"/>
    <cellStyle name="Comma 3 2 2 3 2 2 2 3" xfId="23621"/>
    <cellStyle name="Comma 3 2 2 3 2 2 3" xfId="23622"/>
    <cellStyle name="Comma 3 2 2 3 2 2 4" xfId="23623"/>
    <cellStyle name="Comma 3 2 2 3 2 2 5" xfId="23624"/>
    <cellStyle name="Comma 3 2 2 3 2 2 6" xfId="23625"/>
    <cellStyle name="Comma 3 2 2 3 2 3" xfId="23626"/>
    <cellStyle name="Comma 3 2 2 3 2 3 2" xfId="23627"/>
    <cellStyle name="Comma 3 2 2 3 2 3 2 2" xfId="23628"/>
    <cellStyle name="Comma 3 2 2 3 2 3 2 3" xfId="23629"/>
    <cellStyle name="Comma 3 2 2 3 2 3 3" xfId="23630"/>
    <cellStyle name="Comma 3 2 2 3 2 3 4" xfId="23631"/>
    <cellStyle name="Comma 3 2 2 3 2 3 5" xfId="23632"/>
    <cellStyle name="Comma 3 2 2 3 2 3 6" xfId="23633"/>
    <cellStyle name="Comma 3 2 2 3 2 4" xfId="23634"/>
    <cellStyle name="Comma 3 2 2 3 2 4 2" xfId="23635"/>
    <cellStyle name="Comma 3 2 2 3 2 4 3" xfId="23636"/>
    <cellStyle name="Comma 3 2 2 3 2 5" xfId="23637"/>
    <cellStyle name="Comma 3 2 2 3 2 6" xfId="23638"/>
    <cellStyle name="Comma 3 2 2 3 2 7" xfId="23639"/>
    <cellStyle name="Comma 3 2 2 3 2 8" xfId="23640"/>
    <cellStyle name="Comma 3 2 2 3 3" xfId="23641"/>
    <cellStyle name="Comma 3 2 2 3 3 2" xfId="23642"/>
    <cellStyle name="Comma 3 2 2 3 3 2 2" xfId="23643"/>
    <cellStyle name="Comma 3 2 2 3 3 2 2 2" xfId="23644"/>
    <cellStyle name="Comma 3 2 2 3 3 2 2 3" xfId="23645"/>
    <cellStyle name="Comma 3 2 2 3 3 2 3" xfId="23646"/>
    <cellStyle name="Comma 3 2 2 3 3 2 4" xfId="23647"/>
    <cellStyle name="Comma 3 2 2 3 3 2 5" xfId="23648"/>
    <cellStyle name="Comma 3 2 2 3 3 2 6" xfId="23649"/>
    <cellStyle name="Comma 3 2 2 3 3 3" xfId="23650"/>
    <cellStyle name="Comma 3 2 2 3 3 3 2" xfId="23651"/>
    <cellStyle name="Comma 3 2 2 3 3 3 3" xfId="23652"/>
    <cellStyle name="Comma 3 2 2 3 3 4" xfId="23653"/>
    <cellStyle name="Comma 3 2 2 3 3 5" xfId="23654"/>
    <cellStyle name="Comma 3 2 2 3 3 6" xfId="23655"/>
    <cellStyle name="Comma 3 2 2 3 3 7" xfId="23656"/>
    <cellStyle name="Comma 3 2 2 3 4" xfId="23657"/>
    <cellStyle name="Comma 3 2 2 3 4 2" xfId="23658"/>
    <cellStyle name="Comma 3 2 2 3 4 2 2" xfId="23659"/>
    <cellStyle name="Comma 3 2 2 3 4 2 3" xfId="23660"/>
    <cellStyle name="Comma 3 2 2 3 4 3" xfId="23661"/>
    <cellStyle name="Comma 3 2 2 3 4 4" xfId="23662"/>
    <cellStyle name="Comma 3 2 2 3 4 5" xfId="23663"/>
    <cellStyle name="Comma 3 2 2 3 4 6" xfId="23664"/>
    <cellStyle name="Comma 3 2 2 3 5" xfId="23665"/>
    <cellStyle name="Comma 3 2 2 3 5 2" xfId="23666"/>
    <cellStyle name="Comma 3 2 2 3 5 2 2" xfId="23667"/>
    <cellStyle name="Comma 3 2 2 3 5 2 3" xfId="23668"/>
    <cellStyle name="Comma 3 2 2 3 5 3" xfId="23669"/>
    <cellStyle name="Comma 3 2 2 3 5 4" xfId="23670"/>
    <cellStyle name="Comma 3 2 2 3 5 5" xfId="23671"/>
    <cellStyle name="Comma 3 2 2 3 5 6" xfId="23672"/>
    <cellStyle name="Comma 3 2 2 3 6" xfId="23673"/>
    <cellStyle name="Comma 3 2 2 3 6 2" xfId="23674"/>
    <cellStyle name="Comma 3 2 2 3 6 3" xfId="23675"/>
    <cellStyle name="Comma 3 2 2 3 7" xfId="23676"/>
    <cellStyle name="Comma 3 2 2 3 8" xfId="23677"/>
    <cellStyle name="Comma 3 2 2 3 9" xfId="23678"/>
    <cellStyle name="Comma 3 2 2 4" xfId="23679"/>
    <cellStyle name="Comma 3 2 2 4 2" xfId="23680"/>
    <cellStyle name="Comma 3 2 2 4 2 2" xfId="23681"/>
    <cellStyle name="Comma 3 2 2 4 2 2 2" xfId="23682"/>
    <cellStyle name="Comma 3 2 2 4 2 2 2 2" xfId="23683"/>
    <cellStyle name="Comma 3 2 2 4 2 2 2 3" xfId="23684"/>
    <cellStyle name="Comma 3 2 2 4 2 2 3" xfId="23685"/>
    <cellStyle name="Comma 3 2 2 4 2 2 4" xfId="23686"/>
    <cellStyle name="Comma 3 2 2 4 2 2 5" xfId="23687"/>
    <cellStyle name="Comma 3 2 2 4 2 2 6" xfId="23688"/>
    <cellStyle name="Comma 3 2 2 4 2 3" xfId="23689"/>
    <cellStyle name="Comma 3 2 2 4 2 3 2" xfId="23690"/>
    <cellStyle name="Comma 3 2 2 4 2 3 3" xfId="23691"/>
    <cellStyle name="Comma 3 2 2 4 2 4" xfId="23692"/>
    <cellStyle name="Comma 3 2 2 4 2 5" xfId="23693"/>
    <cellStyle name="Comma 3 2 2 4 2 6" xfId="23694"/>
    <cellStyle name="Comma 3 2 2 4 2 7" xfId="23695"/>
    <cellStyle name="Comma 3 2 2 4 3" xfId="23696"/>
    <cellStyle name="Comma 3 2 2 4 3 2" xfId="23697"/>
    <cellStyle name="Comma 3 2 2 4 3 2 2" xfId="23698"/>
    <cellStyle name="Comma 3 2 2 4 3 2 3" xfId="23699"/>
    <cellStyle name="Comma 3 2 2 4 3 3" xfId="23700"/>
    <cellStyle name="Comma 3 2 2 4 3 4" xfId="23701"/>
    <cellStyle name="Comma 3 2 2 4 3 5" xfId="23702"/>
    <cellStyle name="Comma 3 2 2 4 3 6" xfId="23703"/>
    <cellStyle name="Comma 3 2 2 4 4" xfId="23704"/>
    <cellStyle name="Comma 3 2 2 4 4 2" xfId="23705"/>
    <cellStyle name="Comma 3 2 2 4 4 2 2" xfId="23706"/>
    <cellStyle name="Comma 3 2 2 4 4 2 3" xfId="23707"/>
    <cellStyle name="Comma 3 2 2 4 4 3" xfId="23708"/>
    <cellStyle name="Comma 3 2 2 4 4 4" xfId="23709"/>
    <cellStyle name="Comma 3 2 2 4 4 5" xfId="23710"/>
    <cellStyle name="Comma 3 2 2 4 4 6" xfId="23711"/>
    <cellStyle name="Comma 3 2 2 4 5" xfId="23712"/>
    <cellStyle name="Comma 3 2 2 4 5 2" xfId="23713"/>
    <cellStyle name="Comma 3 2 2 4 5 3" xfId="23714"/>
    <cellStyle name="Comma 3 2 2 4 6" xfId="23715"/>
    <cellStyle name="Comma 3 2 2 4 7" xfId="23716"/>
    <cellStyle name="Comma 3 2 2 4 8" xfId="23717"/>
    <cellStyle name="Comma 3 2 2 4 9" xfId="23718"/>
    <cellStyle name="Comma 3 2 2 5" xfId="23719"/>
    <cellStyle name="Comma 3 2 2 5 2" xfId="23720"/>
    <cellStyle name="Comma 3 2 2 5 2 2" xfId="23721"/>
    <cellStyle name="Comma 3 2 2 5 2 2 2" xfId="23722"/>
    <cellStyle name="Comma 3 2 2 5 2 2 3" xfId="23723"/>
    <cellStyle name="Comma 3 2 2 5 2 3" xfId="23724"/>
    <cellStyle name="Comma 3 2 2 5 2 4" xfId="23725"/>
    <cellStyle name="Comma 3 2 2 5 2 5" xfId="23726"/>
    <cellStyle name="Comma 3 2 2 5 2 6" xfId="23727"/>
    <cellStyle name="Comma 3 2 2 5 3" xfId="23728"/>
    <cellStyle name="Comma 3 2 2 5 3 2" xfId="23729"/>
    <cellStyle name="Comma 3 2 2 5 3 3" xfId="23730"/>
    <cellStyle name="Comma 3 2 2 5 4" xfId="23731"/>
    <cellStyle name="Comma 3 2 2 5 5" xfId="23732"/>
    <cellStyle name="Comma 3 2 2 5 6" xfId="23733"/>
    <cellStyle name="Comma 3 2 2 5 7" xfId="23734"/>
    <cellStyle name="Comma 3 2 2 6" xfId="23735"/>
    <cellStyle name="Comma 3 2 2 6 2" xfId="23736"/>
    <cellStyle name="Comma 3 2 2 6 2 2" xfId="23737"/>
    <cellStyle name="Comma 3 2 2 6 2 3" xfId="23738"/>
    <cellStyle name="Comma 3 2 2 6 3" xfId="23739"/>
    <cellStyle name="Comma 3 2 2 6 4" xfId="23740"/>
    <cellStyle name="Comma 3 2 2 6 5" xfId="23741"/>
    <cellStyle name="Comma 3 2 2 6 6" xfId="23742"/>
    <cellStyle name="Comma 3 2 2 7" xfId="23743"/>
    <cellStyle name="Comma 3 2 2 7 2" xfId="23744"/>
    <cellStyle name="Comma 3 2 2 7 2 2" xfId="23745"/>
    <cellStyle name="Comma 3 2 2 7 2 3" xfId="23746"/>
    <cellStyle name="Comma 3 2 2 7 3" xfId="23747"/>
    <cellStyle name="Comma 3 2 2 7 4" xfId="23748"/>
    <cellStyle name="Comma 3 2 2 7 5" xfId="23749"/>
    <cellStyle name="Comma 3 2 2 7 6" xfId="23750"/>
    <cellStyle name="Comma 3 2 2 8" xfId="23751"/>
    <cellStyle name="Comma 3 2 2 8 2" xfId="23752"/>
    <cellStyle name="Comma 3 2 2 8 2 2" xfId="23753"/>
    <cellStyle name="Comma 3 2 2 8 2 3" xfId="23754"/>
    <cellStyle name="Comma 3 2 2 8 3" xfId="23755"/>
    <cellStyle name="Comma 3 2 2 8 4" xfId="23756"/>
    <cellStyle name="Comma 3 2 2 8 5" xfId="23757"/>
    <cellStyle name="Comma 3 2 2 8 6" xfId="23758"/>
    <cellStyle name="Comma 3 2 2 9" xfId="23759"/>
    <cellStyle name="Comma 3 2 2 9 2" xfId="23760"/>
    <cellStyle name="Comma 3 2 2 9 2 2" xfId="23761"/>
    <cellStyle name="Comma 3 2 2 9 2 3" xfId="23762"/>
    <cellStyle name="Comma 3 2 2 9 3" xfId="23763"/>
    <cellStyle name="Comma 3 2 2 9 4" xfId="23764"/>
    <cellStyle name="Comma 3 2 2 9 5" xfId="23765"/>
    <cellStyle name="Comma 3 2 2 9 6" xfId="23766"/>
    <cellStyle name="Comma 3 2 3" xfId="348"/>
    <cellStyle name="Comma 3 2 3 10" xfId="23767"/>
    <cellStyle name="Comma 3 2 3 10 2" xfId="23768"/>
    <cellStyle name="Comma 3 2 3 10 3" xfId="23769"/>
    <cellStyle name="Comma 3 2 3 11" xfId="23770"/>
    <cellStyle name="Comma 3 2 3 12" xfId="23771"/>
    <cellStyle name="Comma 3 2 3 13" xfId="23772"/>
    <cellStyle name="Comma 3 2 3 14" xfId="23773"/>
    <cellStyle name="Comma 3 2 3 2" xfId="23774"/>
    <cellStyle name="Comma 3 2 3 2 10" xfId="23775"/>
    <cellStyle name="Comma 3 2 3 2 11" xfId="23776"/>
    <cellStyle name="Comma 3 2 3 2 12" xfId="23777"/>
    <cellStyle name="Comma 3 2 3 2 13" xfId="23778"/>
    <cellStyle name="Comma 3 2 3 2 2" xfId="23779"/>
    <cellStyle name="Comma 3 2 3 2 2 10" xfId="23780"/>
    <cellStyle name="Comma 3 2 3 2 2 2" xfId="23781"/>
    <cellStyle name="Comma 3 2 3 2 2 2 2" xfId="23782"/>
    <cellStyle name="Comma 3 2 3 2 2 2 2 2" xfId="23783"/>
    <cellStyle name="Comma 3 2 3 2 2 2 2 2 2" xfId="23784"/>
    <cellStyle name="Comma 3 2 3 2 2 2 2 2 3" xfId="23785"/>
    <cellStyle name="Comma 3 2 3 2 2 2 2 3" xfId="23786"/>
    <cellStyle name="Comma 3 2 3 2 2 2 2 4" xfId="23787"/>
    <cellStyle name="Comma 3 2 3 2 2 2 2 5" xfId="23788"/>
    <cellStyle name="Comma 3 2 3 2 2 2 2 6" xfId="23789"/>
    <cellStyle name="Comma 3 2 3 2 2 2 3" xfId="23790"/>
    <cellStyle name="Comma 3 2 3 2 2 2 3 2" xfId="23791"/>
    <cellStyle name="Comma 3 2 3 2 2 2 3 2 2" xfId="23792"/>
    <cellStyle name="Comma 3 2 3 2 2 2 3 2 3" xfId="23793"/>
    <cellStyle name="Comma 3 2 3 2 2 2 3 3" xfId="23794"/>
    <cellStyle name="Comma 3 2 3 2 2 2 3 4" xfId="23795"/>
    <cellStyle name="Comma 3 2 3 2 2 2 3 5" xfId="23796"/>
    <cellStyle name="Comma 3 2 3 2 2 2 3 6" xfId="23797"/>
    <cellStyle name="Comma 3 2 3 2 2 2 4" xfId="23798"/>
    <cellStyle name="Comma 3 2 3 2 2 2 4 2" xfId="23799"/>
    <cellStyle name="Comma 3 2 3 2 2 2 4 3" xfId="23800"/>
    <cellStyle name="Comma 3 2 3 2 2 2 5" xfId="23801"/>
    <cellStyle name="Comma 3 2 3 2 2 2 6" xfId="23802"/>
    <cellStyle name="Comma 3 2 3 2 2 2 7" xfId="23803"/>
    <cellStyle name="Comma 3 2 3 2 2 2 8" xfId="23804"/>
    <cellStyle name="Comma 3 2 3 2 2 3" xfId="23805"/>
    <cellStyle name="Comma 3 2 3 2 2 3 2" xfId="23806"/>
    <cellStyle name="Comma 3 2 3 2 2 3 2 2" xfId="23807"/>
    <cellStyle name="Comma 3 2 3 2 2 3 2 2 2" xfId="23808"/>
    <cellStyle name="Comma 3 2 3 2 2 3 2 2 3" xfId="23809"/>
    <cellStyle name="Comma 3 2 3 2 2 3 2 3" xfId="23810"/>
    <cellStyle name="Comma 3 2 3 2 2 3 2 4" xfId="23811"/>
    <cellStyle name="Comma 3 2 3 2 2 3 2 5" xfId="23812"/>
    <cellStyle name="Comma 3 2 3 2 2 3 2 6" xfId="23813"/>
    <cellStyle name="Comma 3 2 3 2 2 3 3" xfId="23814"/>
    <cellStyle name="Comma 3 2 3 2 2 3 3 2" xfId="23815"/>
    <cellStyle name="Comma 3 2 3 2 2 3 3 3" xfId="23816"/>
    <cellStyle name="Comma 3 2 3 2 2 3 4" xfId="23817"/>
    <cellStyle name="Comma 3 2 3 2 2 3 5" xfId="23818"/>
    <cellStyle name="Comma 3 2 3 2 2 3 6" xfId="23819"/>
    <cellStyle name="Comma 3 2 3 2 2 3 7" xfId="23820"/>
    <cellStyle name="Comma 3 2 3 2 2 4" xfId="23821"/>
    <cellStyle name="Comma 3 2 3 2 2 4 2" xfId="23822"/>
    <cellStyle name="Comma 3 2 3 2 2 4 2 2" xfId="23823"/>
    <cellStyle name="Comma 3 2 3 2 2 4 2 3" xfId="23824"/>
    <cellStyle name="Comma 3 2 3 2 2 4 3" xfId="23825"/>
    <cellStyle name="Comma 3 2 3 2 2 4 4" xfId="23826"/>
    <cellStyle name="Comma 3 2 3 2 2 4 5" xfId="23827"/>
    <cellStyle name="Comma 3 2 3 2 2 4 6" xfId="23828"/>
    <cellStyle name="Comma 3 2 3 2 2 5" xfId="23829"/>
    <cellStyle name="Comma 3 2 3 2 2 5 2" xfId="23830"/>
    <cellStyle name="Comma 3 2 3 2 2 5 2 2" xfId="23831"/>
    <cellStyle name="Comma 3 2 3 2 2 5 2 3" xfId="23832"/>
    <cellStyle name="Comma 3 2 3 2 2 5 3" xfId="23833"/>
    <cellStyle name="Comma 3 2 3 2 2 5 4" xfId="23834"/>
    <cellStyle name="Comma 3 2 3 2 2 5 5" xfId="23835"/>
    <cellStyle name="Comma 3 2 3 2 2 5 6" xfId="23836"/>
    <cellStyle name="Comma 3 2 3 2 2 6" xfId="23837"/>
    <cellStyle name="Comma 3 2 3 2 2 6 2" xfId="23838"/>
    <cellStyle name="Comma 3 2 3 2 2 6 3" xfId="23839"/>
    <cellStyle name="Comma 3 2 3 2 2 7" xfId="23840"/>
    <cellStyle name="Comma 3 2 3 2 2 8" xfId="23841"/>
    <cellStyle name="Comma 3 2 3 2 2 9" xfId="23842"/>
    <cellStyle name="Comma 3 2 3 2 3" xfId="23843"/>
    <cellStyle name="Comma 3 2 3 2 3 2" xfId="23844"/>
    <cellStyle name="Comma 3 2 3 2 3 2 2" xfId="23845"/>
    <cellStyle name="Comma 3 2 3 2 3 2 2 2" xfId="23846"/>
    <cellStyle name="Comma 3 2 3 2 3 2 2 2 2" xfId="23847"/>
    <cellStyle name="Comma 3 2 3 2 3 2 2 2 3" xfId="23848"/>
    <cellStyle name="Comma 3 2 3 2 3 2 2 3" xfId="23849"/>
    <cellStyle name="Comma 3 2 3 2 3 2 2 4" xfId="23850"/>
    <cellStyle name="Comma 3 2 3 2 3 2 2 5" xfId="23851"/>
    <cellStyle name="Comma 3 2 3 2 3 2 2 6" xfId="23852"/>
    <cellStyle name="Comma 3 2 3 2 3 2 3" xfId="23853"/>
    <cellStyle name="Comma 3 2 3 2 3 2 3 2" xfId="23854"/>
    <cellStyle name="Comma 3 2 3 2 3 2 3 3" xfId="23855"/>
    <cellStyle name="Comma 3 2 3 2 3 2 4" xfId="23856"/>
    <cellStyle name="Comma 3 2 3 2 3 2 5" xfId="23857"/>
    <cellStyle name="Comma 3 2 3 2 3 2 6" xfId="23858"/>
    <cellStyle name="Comma 3 2 3 2 3 2 7" xfId="23859"/>
    <cellStyle name="Comma 3 2 3 2 3 3" xfId="23860"/>
    <cellStyle name="Comma 3 2 3 2 3 3 2" xfId="23861"/>
    <cellStyle name="Comma 3 2 3 2 3 3 2 2" xfId="23862"/>
    <cellStyle name="Comma 3 2 3 2 3 3 2 3" xfId="23863"/>
    <cellStyle name="Comma 3 2 3 2 3 3 3" xfId="23864"/>
    <cellStyle name="Comma 3 2 3 2 3 3 4" xfId="23865"/>
    <cellStyle name="Comma 3 2 3 2 3 3 5" xfId="23866"/>
    <cellStyle name="Comma 3 2 3 2 3 3 6" xfId="23867"/>
    <cellStyle name="Comma 3 2 3 2 3 4" xfId="23868"/>
    <cellStyle name="Comma 3 2 3 2 3 4 2" xfId="23869"/>
    <cellStyle name="Comma 3 2 3 2 3 4 2 2" xfId="23870"/>
    <cellStyle name="Comma 3 2 3 2 3 4 2 3" xfId="23871"/>
    <cellStyle name="Comma 3 2 3 2 3 4 3" xfId="23872"/>
    <cellStyle name="Comma 3 2 3 2 3 4 4" xfId="23873"/>
    <cellStyle name="Comma 3 2 3 2 3 4 5" xfId="23874"/>
    <cellStyle name="Comma 3 2 3 2 3 4 6" xfId="23875"/>
    <cellStyle name="Comma 3 2 3 2 3 5" xfId="23876"/>
    <cellStyle name="Comma 3 2 3 2 3 5 2" xfId="23877"/>
    <cellStyle name="Comma 3 2 3 2 3 5 3" xfId="23878"/>
    <cellStyle name="Comma 3 2 3 2 3 6" xfId="23879"/>
    <cellStyle name="Comma 3 2 3 2 3 7" xfId="23880"/>
    <cellStyle name="Comma 3 2 3 2 3 8" xfId="23881"/>
    <cellStyle name="Comma 3 2 3 2 3 9" xfId="23882"/>
    <cellStyle name="Comma 3 2 3 2 4" xfId="23883"/>
    <cellStyle name="Comma 3 2 3 2 4 2" xfId="23884"/>
    <cellStyle name="Comma 3 2 3 2 4 2 2" xfId="23885"/>
    <cellStyle name="Comma 3 2 3 2 4 2 2 2" xfId="23886"/>
    <cellStyle name="Comma 3 2 3 2 4 2 2 3" xfId="23887"/>
    <cellStyle name="Comma 3 2 3 2 4 2 3" xfId="23888"/>
    <cellStyle name="Comma 3 2 3 2 4 2 4" xfId="23889"/>
    <cellStyle name="Comma 3 2 3 2 4 2 5" xfId="23890"/>
    <cellStyle name="Comma 3 2 3 2 4 2 6" xfId="23891"/>
    <cellStyle name="Comma 3 2 3 2 4 3" xfId="23892"/>
    <cellStyle name="Comma 3 2 3 2 4 3 2" xfId="23893"/>
    <cellStyle name="Comma 3 2 3 2 4 3 3" xfId="23894"/>
    <cellStyle name="Comma 3 2 3 2 4 4" xfId="23895"/>
    <cellStyle name="Comma 3 2 3 2 4 5" xfId="23896"/>
    <cellStyle name="Comma 3 2 3 2 4 6" xfId="23897"/>
    <cellStyle name="Comma 3 2 3 2 4 7" xfId="23898"/>
    <cellStyle name="Comma 3 2 3 2 5" xfId="23899"/>
    <cellStyle name="Comma 3 2 3 2 5 2" xfId="23900"/>
    <cellStyle name="Comma 3 2 3 2 5 2 2" xfId="23901"/>
    <cellStyle name="Comma 3 2 3 2 5 2 3" xfId="23902"/>
    <cellStyle name="Comma 3 2 3 2 5 3" xfId="23903"/>
    <cellStyle name="Comma 3 2 3 2 5 4" xfId="23904"/>
    <cellStyle name="Comma 3 2 3 2 5 5" xfId="23905"/>
    <cellStyle name="Comma 3 2 3 2 5 6" xfId="23906"/>
    <cellStyle name="Comma 3 2 3 2 6" xfId="23907"/>
    <cellStyle name="Comma 3 2 3 2 6 2" xfId="23908"/>
    <cellStyle name="Comma 3 2 3 2 6 2 2" xfId="23909"/>
    <cellStyle name="Comma 3 2 3 2 6 2 3" xfId="23910"/>
    <cellStyle name="Comma 3 2 3 2 6 3" xfId="23911"/>
    <cellStyle name="Comma 3 2 3 2 6 4" xfId="23912"/>
    <cellStyle name="Comma 3 2 3 2 6 5" xfId="23913"/>
    <cellStyle name="Comma 3 2 3 2 6 6" xfId="23914"/>
    <cellStyle name="Comma 3 2 3 2 7" xfId="23915"/>
    <cellStyle name="Comma 3 2 3 2 7 2" xfId="23916"/>
    <cellStyle name="Comma 3 2 3 2 7 2 2" xfId="23917"/>
    <cellStyle name="Comma 3 2 3 2 7 2 3" xfId="23918"/>
    <cellStyle name="Comma 3 2 3 2 7 3" xfId="23919"/>
    <cellStyle name="Comma 3 2 3 2 7 4" xfId="23920"/>
    <cellStyle name="Comma 3 2 3 2 7 5" xfId="23921"/>
    <cellStyle name="Comma 3 2 3 2 7 6" xfId="23922"/>
    <cellStyle name="Comma 3 2 3 2 8" xfId="23923"/>
    <cellStyle name="Comma 3 2 3 2 8 2" xfId="23924"/>
    <cellStyle name="Comma 3 2 3 2 8 2 2" xfId="23925"/>
    <cellStyle name="Comma 3 2 3 2 8 2 3" xfId="23926"/>
    <cellStyle name="Comma 3 2 3 2 8 3" xfId="23927"/>
    <cellStyle name="Comma 3 2 3 2 8 4" xfId="23928"/>
    <cellStyle name="Comma 3 2 3 2 8 5" xfId="23929"/>
    <cellStyle name="Comma 3 2 3 2 8 6" xfId="23930"/>
    <cellStyle name="Comma 3 2 3 2 9" xfId="23931"/>
    <cellStyle name="Comma 3 2 3 2 9 2" xfId="23932"/>
    <cellStyle name="Comma 3 2 3 2 9 3" xfId="23933"/>
    <cellStyle name="Comma 3 2 3 3" xfId="23934"/>
    <cellStyle name="Comma 3 2 3 3 10" xfId="23935"/>
    <cellStyle name="Comma 3 2 3 3 2" xfId="23936"/>
    <cellStyle name="Comma 3 2 3 3 2 2" xfId="23937"/>
    <cellStyle name="Comma 3 2 3 3 2 2 2" xfId="23938"/>
    <cellStyle name="Comma 3 2 3 3 2 2 2 2" xfId="23939"/>
    <cellStyle name="Comma 3 2 3 3 2 2 2 3" xfId="23940"/>
    <cellStyle name="Comma 3 2 3 3 2 2 3" xfId="23941"/>
    <cellStyle name="Comma 3 2 3 3 2 2 4" xfId="23942"/>
    <cellStyle name="Comma 3 2 3 3 2 2 5" xfId="23943"/>
    <cellStyle name="Comma 3 2 3 3 2 2 6" xfId="23944"/>
    <cellStyle name="Comma 3 2 3 3 2 3" xfId="23945"/>
    <cellStyle name="Comma 3 2 3 3 2 3 2" xfId="23946"/>
    <cellStyle name="Comma 3 2 3 3 2 3 2 2" xfId="23947"/>
    <cellStyle name="Comma 3 2 3 3 2 3 2 3" xfId="23948"/>
    <cellStyle name="Comma 3 2 3 3 2 3 3" xfId="23949"/>
    <cellStyle name="Comma 3 2 3 3 2 3 4" xfId="23950"/>
    <cellStyle name="Comma 3 2 3 3 2 3 5" xfId="23951"/>
    <cellStyle name="Comma 3 2 3 3 2 3 6" xfId="23952"/>
    <cellStyle name="Comma 3 2 3 3 2 4" xfId="23953"/>
    <cellStyle name="Comma 3 2 3 3 2 4 2" xfId="23954"/>
    <cellStyle name="Comma 3 2 3 3 2 4 3" xfId="23955"/>
    <cellStyle name="Comma 3 2 3 3 2 5" xfId="23956"/>
    <cellStyle name="Comma 3 2 3 3 2 6" xfId="23957"/>
    <cellStyle name="Comma 3 2 3 3 2 7" xfId="23958"/>
    <cellStyle name="Comma 3 2 3 3 2 8" xfId="23959"/>
    <cellStyle name="Comma 3 2 3 3 3" xfId="23960"/>
    <cellStyle name="Comma 3 2 3 3 3 2" xfId="23961"/>
    <cellStyle name="Comma 3 2 3 3 3 2 2" xfId="23962"/>
    <cellStyle name="Comma 3 2 3 3 3 2 2 2" xfId="23963"/>
    <cellStyle name="Comma 3 2 3 3 3 2 2 3" xfId="23964"/>
    <cellStyle name="Comma 3 2 3 3 3 2 3" xfId="23965"/>
    <cellStyle name="Comma 3 2 3 3 3 2 4" xfId="23966"/>
    <cellStyle name="Comma 3 2 3 3 3 2 5" xfId="23967"/>
    <cellStyle name="Comma 3 2 3 3 3 2 6" xfId="23968"/>
    <cellStyle name="Comma 3 2 3 3 3 3" xfId="23969"/>
    <cellStyle name="Comma 3 2 3 3 3 3 2" xfId="23970"/>
    <cellStyle name="Comma 3 2 3 3 3 3 3" xfId="23971"/>
    <cellStyle name="Comma 3 2 3 3 3 4" xfId="23972"/>
    <cellStyle name="Comma 3 2 3 3 3 5" xfId="23973"/>
    <cellStyle name="Comma 3 2 3 3 3 6" xfId="23974"/>
    <cellStyle name="Comma 3 2 3 3 3 7" xfId="23975"/>
    <cellStyle name="Comma 3 2 3 3 4" xfId="23976"/>
    <cellStyle name="Comma 3 2 3 3 4 2" xfId="23977"/>
    <cellStyle name="Comma 3 2 3 3 4 2 2" xfId="23978"/>
    <cellStyle name="Comma 3 2 3 3 4 2 3" xfId="23979"/>
    <cellStyle name="Comma 3 2 3 3 4 3" xfId="23980"/>
    <cellStyle name="Comma 3 2 3 3 4 4" xfId="23981"/>
    <cellStyle name="Comma 3 2 3 3 4 5" xfId="23982"/>
    <cellStyle name="Comma 3 2 3 3 4 6" xfId="23983"/>
    <cellStyle name="Comma 3 2 3 3 5" xfId="23984"/>
    <cellStyle name="Comma 3 2 3 3 5 2" xfId="23985"/>
    <cellStyle name="Comma 3 2 3 3 5 2 2" xfId="23986"/>
    <cellStyle name="Comma 3 2 3 3 5 2 3" xfId="23987"/>
    <cellStyle name="Comma 3 2 3 3 5 3" xfId="23988"/>
    <cellStyle name="Comma 3 2 3 3 5 4" xfId="23989"/>
    <cellStyle name="Comma 3 2 3 3 5 5" xfId="23990"/>
    <cellStyle name="Comma 3 2 3 3 5 6" xfId="23991"/>
    <cellStyle name="Comma 3 2 3 3 6" xfId="23992"/>
    <cellStyle name="Comma 3 2 3 3 6 2" xfId="23993"/>
    <cellStyle name="Comma 3 2 3 3 6 3" xfId="23994"/>
    <cellStyle name="Comma 3 2 3 3 7" xfId="23995"/>
    <cellStyle name="Comma 3 2 3 3 8" xfId="23996"/>
    <cellStyle name="Comma 3 2 3 3 9" xfId="23997"/>
    <cellStyle name="Comma 3 2 3 4" xfId="23998"/>
    <cellStyle name="Comma 3 2 3 4 2" xfId="23999"/>
    <cellStyle name="Comma 3 2 3 4 2 2" xfId="24000"/>
    <cellStyle name="Comma 3 2 3 4 2 2 2" xfId="24001"/>
    <cellStyle name="Comma 3 2 3 4 2 2 2 2" xfId="24002"/>
    <cellStyle name="Comma 3 2 3 4 2 2 2 3" xfId="24003"/>
    <cellStyle name="Comma 3 2 3 4 2 2 3" xfId="24004"/>
    <cellStyle name="Comma 3 2 3 4 2 2 4" xfId="24005"/>
    <cellStyle name="Comma 3 2 3 4 2 2 5" xfId="24006"/>
    <cellStyle name="Comma 3 2 3 4 2 2 6" xfId="24007"/>
    <cellStyle name="Comma 3 2 3 4 2 3" xfId="24008"/>
    <cellStyle name="Comma 3 2 3 4 2 3 2" xfId="24009"/>
    <cellStyle name="Comma 3 2 3 4 2 3 3" xfId="24010"/>
    <cellStyle name="Comma 3 2 3 4 2 4" xfId="24011"/>
    <cellStyle name="Comma 3 2 3 4 2 5" xfId="24012"/>
    <cellStyle name="Comma 3 2 3 4 2 6" xfId="24013"/>
    <cellStyle name="Comma 3 2 3 4 2 7" xfId="24014"/>
    <cellStyle name="Comma 3 2 3 4 3" xfId="24015"/>
    <cellStyle name="Comma 3 2 3 4 3 2" xfId="24016"/>
    <cellStyle name="Comma 3 2 3 4 3 2 2" xfId="24017"/>
    <cellStyle name="Comma 3 2 3 4 3 2 3" xfId="24018"/>
    <cellStyle name="Comma 3 2 3 4 3 3" xfId="24019"/>
    <cellStyle name="Comma 3 2 3 4 3 4" xfId="24020"/>
    <cellStyle name="Comma 3 2 3 4 3 5" xfId="24021"/>
    <cellStyle name="Comma 3 2 3 4 3 6" xfId="24022"/>
    <cellStyle name="Comma 3 2 3 4 4" xfId="24023"/>
    <cellStyle name="Comma 3 2 3 4 4 2" xfId="24024"/>
    <cellStyle name="Comma 3 2 3 4 4 2 2" xfId="24025"/>
    <cellStyle name="Comma 3 2 3 4 4 2 3" xfId="24026"/>
    <cellStyle name="Comma 3 2 3 4 4 3" xfId="24027"/>
    <cellStyle name="Comma 3 2 3 4 4 4" xfId="24028"/>
    <cellStyle name="Comma 3 2 3 4 4 5" xfId="24029"/>
    <cellStyle name="Comma 3 2 3 4 4 6" xfId="24030"/>
    <cellStyle name="Comma 3 2 3 4 5" xfId="24031"/>
    <cellStyle name="Comma 3 2 3 4 5 2" xfId="24032"/>
    <cellStyle name="Comma 3 2 3 4 5 3" xfId="24033"/>
    <cellStyle name="Comma 3 2 3 4 6" xfId="24034"/>
    <cellStyle name="Comma 3 2 3 4 7" xfId="24035"/>
    <cellStyle name="Comma 3 2 3 4 8" xfId="24036"/>
    <cellStyle name="Comma 3 2 3 4 9" xfId="24037"/>
    <cellStyle name="Comma 3 2 3 5" xfId="24038"/>
    <cellStyle name="Comma 3 2 3 5 2" xfId="24039"/>
    <cellStyle name="Comma 3 2 3 5 2 2" xfId="24040"/>
    <cellStyle name="Comma 3 2 3 5 2 2 2" xfId="24041"/>
    <cellStyle name="Comma 3 2 3 5 2 2 3" xfId="24042"/>
    <cellStyle name="Comma 3 2 3 5 2 3" xfId="24043"/>
    <cellStyle name="Comma 3 2 3 5 2 4" xfId="24044"/>
    <cellStyle name="Comma 3 2 3 5 2 5" xfId="24045"/>
    <cellStyle name="Comma 3 2 3 5 2 6" xfId="24046"/>
    <cellStyle name="Comma 3 2 3 5 3" xfId="24047"/>
    <cellStyle name="Comma 3 2 3 5 3 2" xfId="24048"/>
    <cellStyle name="Comma 3 2 3 5 3 3" xfId="24049"/>
    <cellStyle name="Comma 3 2 3 5 4" xfId="24050"/>
    <cellStyle name="Comma 3 2 3 5 5" xfId="24051"/>
    <cellStyle name="Comma 3 2 3 5 6" xfId="24052"/>
    <cellStyle name="Comma 3 2 3 5 7" xfId="24053"/>
    <cellStyle name="Comma 3 2 3 6" xfId="24054"/>
    <cellStyle name="Comma 3 2 3 6 2" xfId="24055"/>
    <cellStyle name="Comma 3 2 3 6 2 2" xfId="24056"/>
    <cellStyle name="Comma 3 2 3 6 2 3" xfId="24057"/>
    <cellStyle name="Comma 3 2 3 6 3" xfId="24058"/>
    <cellStyle name="Comma 3 2 3 6 4" xfId="24059"/>
    <cellStyle name="Comma 3 2 3 6 5" xfId="24060"/>
    <cellStyle name="Comma 3 2 3 6 6" xfId="24061"/>
    <cellStyle name="Comma 3 2 3 7" xfId="24062"/>
    <cellStyle name="Comma 3 2 3 7 2" xfId="24063"/>
    <cellStyle name="Comma 3 2 3 7 2 2" xfId="24064"/>
    <cellStyle name="Comma 3 2 3 7 2 3" xfId="24065"/>
    <cellStyle name="Comma 3 2 3 7 3" xfId="24066"/>
    <cellStyle name="Comma 3 2 3 7 4" xfId="24067"/>
    <cellStyle name="Comma 3 2 3 7 5" xfId="24068"/>
    <cellStyle name="Comma 3 2 3 7 6" xfId="24069"/>
    <cellStyle name="Comma 3 2 3 8" xfId="24070"/>
    <cellStyle name="Comma 3 2 3 8 2" xfId="24071"/>
    <cellStyle name="Comma 3 2 3 8 2 2" xfId="24072"/>
    <cellStyle name="Comma 3 2 3 8 2 3" xfId="24073"/>
    <cellStyle name="Comma 3 2 3 8 3" xfId="24074"/>
    <cellStyle name="Comma 3 2 3 8 4" xfId="24075"/>
    <cellStyle name="Comma 3 2 3 8 5" xfId="24076"/>
    <cellStyle name="Comma 3 2 3 8 6" xfId="24077"/>
    <cellStyle name="Comma 3 2 3 9" xfId="24078"/>
    <cellStyle name="Comma 3 2 3 9 2" xfId="24079"/>
    <cellStyle name="Comma 3 2 3 9 2 2" xfId="24080"/>
    <cellStyle name="Comma 3 2 3 9 2 3" xfId="24081"/>
    <cellStyle name="Comma 3 2 3 9 3" xfId="24082"/>
    <cellStyle name="Comma 3 2 3 9 4" xfId="24083"/>
    <cellStyle name="Comma 3 2 3 9 5" xfId="24084"/>
    <cellStyle name="Comma 3 2 3 9 6" xfId="24085"/>
    <cellStyle name="Comma 3 2 4" xfId="349"/>
    <cellStyle name="Comma 3 2 4 10" xfId="24086"/>
    <cellStyle name="Comma 3 2 4 11" xfId="24087"/>
    <cellStyle name="Comma 3 2 4 12" xfId="24088"/>
    <cellStyle name="Comma 3 2 4 13" xfId="24089"/>
    <cellStyle name="Comma 3 2 4 2" xfId="24090"/>
    <cellStyle name="Comma 3 2 4 2 10" xfId="24091"/>
    <cellStyle name="Comma 3 2 4 2 2" xfId="24092"/>
    <cellStyle name="Comma 3 2 4 2 2 2" xfId="24093"/>
    <cellStyle name="Comma 3 2 4 2 2 2 2" xfId="24094"/>
    <cellStyle name="Comma 3 2 4 2 2 2 2 2" xfId="24095"/>
    <cellStyle name="Comma 3 2 4 2 2 2 2 3" xfId="24096"/>
    <cellStyle name="Comma 3 2 4 2 2 2 3" xfId="24097"/>
    <cellStyle name="Comma 3 2 4 2 2 2 4" xfId="24098"/>
    <cellStyle name="Comma 3 2 4 2 2 2 5" xfId="24099"/>
    <cellStyle name="Comma 3 2 4 2 2 2 6" xfId="24100"/>
    <cellStyle name="Comma 3 2 4 2 2 3" xfId="24101"/>
    <cellStyle name="Comma 3 2 4 2 2 3 2" xfId="24102"/>
    <cellStyle name="Comma 3 2 4 2 2 3 2 2" xfId="24103"/>
    <cellStyle name="Comma 3 2 4 2 2 3 2 3" xfId="24104"/>
    <cellStyle name="Comma 3 2 4 2 2 3 3" xfId="24105"/>
    <cellStyle name="Comma 3 2 4 2 2 3 4" xfId="24106"/>
    <cellStyle name="Comma 3 2 4 2 2 3 5" xfId="24107"/>
    <cellStyle name="Comma 3 2 4 2 2 3 6" xfId="24108"/>
    <cellStyle name="Comma 3 2 4 2 2 4" xfId="24109"/>
    <cellStyle name="Comma 3 2 4 2 2 4 2" xfId="24110"/>
    <cellStyle name="Comma 3 2 4 2 2 4 3" xfId="24111"/>
    <cellStyle name="Comma 3 2 4 2 2 5" xfId="24112"/>
    <cellStyle name="Comma 3 2 4 2 2 6" xfId="24113"/>
    <cellStyle name="Comma 3 2 4 2 2 7" xfId="24114"/>
    <cellStyle name="Comma 3 2 4 2 2 8" xfId="24115"/>
    <cellStyle name="Comma 3 2 4 2 3" xfId="24116"/>
    <cellStyle name="Comma 3 2 4 2 3 2" xfId="24117"/>
    <cellStyle name="Comma 3 2 4 2 3 2 2" xfId="24118"/>
    <cellStyle name="Comma 3 2 4 2 3 2 2 2" xfId="24119"/>
    <cellStyle name="Comma 3 2 4 2 3 2 2 3" xfId="24120"/>
    <cellStyle name="Comma 3 2 4 2 3 2 3" xfId="24121"/>
    <cellStyle name="Comma 3 2 4 2 3 2 4" xfId="24122"/>
    <cellStyle name="Comma 3 2 4 2 3 2 5" xfId="24123"/>
    <cellStyle name="Comma 3 2 4 2 3 2 6" xfId="24124"/>
    <cellStyle name="Comma 3 2 4 2 3 3" xfId="24125"/>
    <cellStyle name="Comma 3 2 4 2 3 3 2" xfId="24126"/>
    <cellStyle name="Comma 3 2 4 2 3 3 3" xfId="24127"/>
    <cellStyle name="Comma 3 2 4 2 3 4" xfId="24128"/>
    <cellStyle name="Comma 3 2 4 2 3 5" xfId="24129"/>
    <cellStyle name="Comma 3 2 4 2 3 6" xfId="24130"/>
    <cellStyle name="Comma 3 2 4 2 3 7" xfId="24131"/>
    <cellStyle name="Comma 3 2 4 2 4" xfId="24132"/>
    <cellStyle name="Comma 3 2 4 2 4 2" xfId="24133"/>
    <cellStyle name="Comma 3 2 4 2 4 2 2" xfId="24134"/>
    <cellStyle name="Comma 3 2 4 2 4 2 3" xfId="24135"/>
    <cellStyle name="Comma 3 2 4 2 4 3" xfId="24136"/>
    <cellStyle name="Comma 3 2 4 2 4 4" xfId="24137"/>
    <cellStyle name="Comma 3 2 4 2 4 5" xfId="24138"/>
    <cellStyle name="Comma 3 2 4 2 4 6" xfId="24139"/>
    <cellStyle name="Comma 3 2 4 2 5" xfId="24140"/>
    <cellStyle name="Comma 3 2 4 2 5 2" xfId="24141"/>
    <cellStyle name="Comma 3 2 4 2 5 2 2" xfId="24142"/>
    <cellStyle name="Comma 3 2 4 2 5 2 3" xfId="24143"/>
    <cellStyle name="Comma 3 2 4 2 5 3" xfId="24144"/>
    <cellStyle name="Comma 3 2 4 2 5 4" xfId="24145"/>
    <cellStyle name="Comma 3 2 4 2 5 5" xfId="24146"/>
    <cellStyle name="Comma 3 2 4 2 5 6" xfId="24147"/>
    <cellStyle name="Comma 3 2 4 2 6" xfId="24148"/>
    <cellStyle name="Comma 3 2 4 2 6 2" xfId="24149"/>
    <cellStyle name="Comma 3 2 4 2 6 3" xfId="24150"/>
    <cellStyle name="Comma 3 2 4 2 7" xfId="24151"/>
    <cellStyle name="Comma 3 2 4 2 8" xfId="24152"/>
    <cellStyle name="Comma 3 2 4 2 9" xfId="24153"/>
    <cellStyle name="Comma 3 2 4 3" xfId="24154"/>
    <cellStyle name="Comma 3 2 4 3 2" xfId="24155"/>
    <cellStyle name="Comma 3 2 4 3 2 2" xfId="24156"/>
    <cellStyle name="Comma 3 2 4 3 2 2 2" xfId="24157"/>
    <cellStyle name="Comma 3 2 4 3 2 2 2 2" xfId="24158"/>
    <cellStyle name="Comma 3 2 4 3 2 2 2 3" xfId="24159"/>
    <cellStyle name="Comma 3 2 4 3 2 2 3" xfId="24160"/>
    <cellStyle name="Comma 3 2 4 3 2 2 4" xfId="24161"/>
    <cellStyle name="Comma 3 2 4 3 2 2 5" xfId="24162"/>
    <cellStyle name="Comma 3 2 4 3 2 2 6" xfId="24163"/>
    <cellStyle name="Comma 3 2 4 3 2 3" xfId="24164"/>
    <cellStyle name="Comma 3 2 4 3 2 3 2" xfId="24165"/>
    <cellStyle name="Comma 3 2 4 3 2 3 3" xfId="24166"/>
    <cellStyle name="Comma 3 2 4 3 2 4" xfId="24167"/>
    <cellStyle name="Comma 3 2 4 3 2 5" xfId="24168"/>
    <cellStyle name="Comma 3 2 4 3 2 6" xfId="24169"/>
    <cellStyle name="Comma 3 2 4 3 2 7" xfId="24170"/>
    <cellStyle name="Comma 3 2 4 3 3" xfId="24171"/>
    <cellStyle name="Comma 3 2 4 3 3 2" xfId="24172"/>
    <cellStyle name="Comma 3 2 4 3 3 2 2" xfId="24173"/>
    <cellStyle name="Comma 3 2 4 3 3 2 3" xfId="24174"/>
    <cellStyle name="Comma 3 2 4 3 3 3" xfId="24175"/>
    <cellStyle name="Comma 3 2 4 3 3 4" xfId="24176"/>
    <cellStyle name="Comma 3 2 4 3 3 5" xfId="24177"/>
    <cellStyle name="Comma 3 2 4 3 3 6" xfId="24178"/>
    <cellStyle name="Comma 3 2 4 3 4" xfId="24179"/>
    <cellStyle name="Comma 3 2 4 3 4 2" xfId="24180"/>
    <cellStyle name="Comma 3 2 4 3 4 2 2" xfId="24181"/>
    <cellStyle name="Comma 3 2 4 3 4 2 3" xfId="24182"/>
    <cellStyle name="Comma 3 2 4 3 4 3" xfId="24183"/>
    <cellStyle name="Comma 3 2 4 3 4 4" xfId="24184"/>
    <cellStyle name="Comma 3 2 4 3 4 5" xfId="24185"/>
    <cellStyle name="Comma 3 2 4 3 4 6" xfId="24186"/>
    <cellStyle name="Comma 3 2 4 3 5" xfId="24187"/>
    <cellStyle name="Comma 3 2 4 3 5 2" xfId="24188"/>
    <cellStyle name="Comma 3 2 4 3 5 3" xfId="24189"/>
    <cellStyle name="Comma 3 2 4 3 6" xfId="24190"/>
    <cellStyle name="Comma 3 2 4 3 7" xfId="24191"/>
    <cellStyle name="Comma 3 2 4 3 8" xfId="24192"/>
    <cellStyle name="Comma 3 2 4 3 9" xfId="24193"/>
    <cellStyle name="Comma 3 2 4 4" xfId="24194"/>
    <cellStyle name="Comma 3 2 4 4 2" xfId="24195"/>
    <cellStyle name="Comma 3 2 4 4 2 2" xfId="24196"/>
    <cellStyle name="Comma 3 2 4 4 2 2 2" xfId="24197"/>
    <cellStyle name="Comma 3 2 4 4 2 2 3" xfId="24198"/>
    <cellStyle name="Comma 3 2 4 4 2 3" xfId="24199"/>
    <cellStyle name="Comma 3 2 4 4 2 4" xfId="24200"/>
    <cellStyle name="Comma 3 2 4 4 2 5" xfId="24201"/>
    <cellStyle name="Comma 3 2 4 4 2 6" xfId="24202"/>
    <cellStyle name="Comma 3 2 4 4 3" xfId="24203"/>
    <cellStyle name="Comma 3 2 4 4 3 2" xfId="24204"/>
    <cellStyle name="Comma 3 2 4 4 3 3" xfId="24205"/>
    <cellStyle name="Comma 3 2 4 4 4" xfId="24206"/>
    <cellStyle name="Comma 3 2 4 4 5" xfId="24207"/>
    <cellStyle name="Comma 3 2 4 4 6" xfId="24208"/>
    <cellStyle name="Comma 3 2 4 4 7" xfId="24209"/>
    <cellStyle name="Comma 3 2 4 5" xfId="24210"/>
    <cellStyle name="Comma 3 2 4 5 2" xfId="24211"/>
    <cellStyle name="Comma 3 2 4 5 2 2" xfId="24212"/>
    <cellStyle name="Comma 3 2 4 5 2 3" xfId="24213"/>
    <cellStyle name="Comma 3 2 4 5 3" xfId="24214"/>
    <cellStyle name="Comma 3 2 4 5 4" xfId="24215"/>
    <cellStyle name="Comma 3 2 4 5 5" xfId="24216"/>
    <cellStyle name="Comma 3 2 4 5 6" xfId="24217"/>
    <cellStyle name="Comma 3 2 4 6" xfId="24218"/>
    <cellStyle name="Comma 3 2 4 6 2" xfId="24219"/>
    <cellStyle name="Comma 3 2 4 6 2 2" xfId="24220"/>
    <cellStyle name="Comma 3 2 4 6 2 3" xfId="24221"/>
    <cellStyle name="Comma 3 2 4 6 3" xfId="24222"/>
    <cellStyle name="Comma 3 2 4 6 4" xfId="24223"/>
    <cellStyle name="Comma 3 2 4 6 5" xfId="24224"/>
    <cellStyle name="Comma 3 2 4 6 6" xfId="24225"/>
    <cellStyle name="Comma 3 2 4 7" xfId="24226"/>
    <cellStyle name="Comma 3 2 4 7 2" xfId="24227"/>
    <cellStyle name="Comma 3 2 4 7 2 2" xfId="24228"/>
    <cellStyle name="Comma 3 2 4 7 2 3" xfId="24229"/>
    <cellStyle name="Comma 3 2 4 7 3" xfId="24230"/>
    <cellStyle name="Comma 3 2 4 7 4" xfId="24231"/>
    <cellStyle name="Comma 3 2 4 7 5" xfId="24232"/>
    <cellStyle name="Comma 3 2 4 7 6" xfId="24233"/>
    <cellStyle name="Comma 3 2 4 8" xfId="24234"/>
    <cellStyle name="Comma 3 2 4 8 2" xfId="24235"/>
    <cellStyle name="Comma 3 2 4 8 2 2" xfId="24236"/>
    <cellStyle name="Comma 3 2 4 8 2 3" xfId="24237"/>
    <cellStyle name="Comma 3 2 4 8 3" xfId="24238"/>
    <cellStyle name="Comma 3 2 4 8 4" xfId="24239"/>
    <cellStyle name="Comma 3 2 4 8 5" xfId="24240"/>
    <cellStyle name="Comma 3 2 4 8 6" xfId="24241"/>
    <cellStyle name="Comma 3 2 4 9" xfId="24242"/>
    <cellStyle name="Comma 3 2 4 9 2" xfId="24243"/>
    <cellStyle name="Comma 3 2 4 9 3" xfId="24244"/>
    <cellStyle name="Comma 3 2 5" xfId="24245"/>
    <cellStyle name="Comma 3 2 5 10" xfId="24246"/>
    <cellStyle name="Comma 3 2 5 2" xfId="24247"/>
    <cellStyle name="Comma 3 2 5 2 2" xfId="24248"/>
    <cellStyle name="Comma 3 2 5 2 2 2" xfId="24249"/>
    <cellStyle name="Comma 3 2 5 2 2 2 2" xfId="24250"/>
    <cellStyle name="Comma 3 2 5 2 2 2 3" xfId="24251"/>
    <cellStyle name="Comma 3 2 5 2 2 3" xfId="24252"/>
    <cellStyle name="Comma 3 2 5 2 2 4" xfId="24253"/>
    <cellStyle name="Comma 3 2 5 2 2 5" xfId="24254"/>
    <cellStyle name="Comma 3 2 5 2 2 6" xfId="24255"/>
    <cellStyle name="Comma 3 2 5 2 3" xfId="24256"/>
    <cellStyle name="Comma 3 2 5 2 3 2" xfId="24257"/>
    <cellStyle name="Comma 3 2 5 2 3 2 2" xfId="24258"/>
    <cellStyle name="Comma 3 2 5 2 3 2 3" xfId="24259"/>
    <cellStyle name="Comma 3 2 5 2 3 3" xfId="24260"/>
    <cellStyle name="Comma 3 2 5 2 3 4" xfId="24261"/>
    <cellStyle name="Comma 3 2 5 2 3 5" xfId="24262"/>
    <cellStyle name="Comma 3 2 5 2 3 6" xfId="24263"/>
    <cellStyle name="Comma 3 2 5 2 4" xfId="24264"/>
    <cellStyle name="Comma 3 2 5 2 4 2" xfId="24265"/>
    <cellStyle name="Comma 3 2 5 2 4 3" xfId="24266"/>
    <cellStyle name="Comma 3 2 5 2 5" xfId="24267"/>
    <cellStyle name="Comma 3 2 5 2 6" xfId="24268"/>
    <cellStyle name="Comma 3 2 5 2 7" xfId="24269"/>
    <cellStyle name="Comma 3 2 5 2 8" xfId="24270"/>
    <cellStyle name="Comma 3 2 5 3" xfId="24271"/>
    <cellStyle name="Comma 3 2 5 3 2" xfId="24272"/>
    <cellStyle name="Comma 3 2 5 3 2 2" xfId="24273"/>
    <cellStyle name="Comma 3 2 5 3 2 2 2" xfId="24274"/>
    <cellStyle name="Comma 3 2 5 3 2 2 3" xfId="24275"/>
    <cellStyle name="Comma 3 2 5 3 2 3" xfId="24276"/>
    <cellStyle name="Comma 3 2 5 3 2 4" xfId="24277"/>
    <cellStyle name="Comma 3 2 5 3 2 5" xfId="24278"/>
    <cellStyle name="Comma 3 2 5 3 2 6" xfId="24279"/>
    <cellStyle name="Comma 3 2 5 3 3" xfId="24280"/>
    <cellStyle name="Comma 3 2 5 3 3 2" xfId="24281"/>
    <cellStyle name="Comma 3 2 5 3 3 3" xfId="24282"/>
    <cellStyle name="Comma 3 2 5 3 4" xfId="24283"/>
    <cellStyle name="Comma 3 2 5 3 5" xfId="24284"/>
    <cellStyle name="Comma 3 2 5 3 6" xfId="24285"/>
    <cellStyle name="Comma 3 2 5 3 7" xfId="24286"/>
    <cellStyle name="Comma 3 2 5 4" xfId="24287"/>
    <cellStyle name="Comma 3 2 5 4 2" xfId="24288"/>
    <cellStyle name="Comma 3 2 5 4 2 2" xfId="24289"/>
    <cellStyle name="Comma 3 2 5 4 2 3" xfId="24290"/>
    <cellStyle name="Comma 3 2 5 4 3" xfId="24291"/>
    <cellStyle name="Comma 3 2 5 4 4" xfId="24292"/>
    <cellStyle name="Comma 3 2 5 4 5" xfId="24293"/>
    <cellStyle name="Comma 3 2 5 4 6" xfId="24294"/>
    <cellStyle name="Comma 3 2 5 5" xfId="24295"/>
    <cellStyle name="Comma 3 2 5 5 2" xfId="24296"/>
    <cellStyle name="Comma 3 2 5 5 2 2" xfId="24297"/>
    <cellStyle name="Comma 3 2 5 5 2 3" xfId="24298"/>
    <cellStyle name="Comma 3 2 5 5 3" xfId="24299"/>
    <cellStyle name="Comma 3 2 5 5 4" xfId="24300"/>
    <cellStyle name="Comma 3 2 5 5 5" xfId="24301"/>
    <cellStyle name="Comma 3 2 5 5 6" xfId="24302"/>
    <cellStyle name="Comma 3 2 5 6" xfId="24303"/>
    <cellStyle name="Comma 3 2 5 6 2" xfId="24304"/>
    <cellStyle name="Comma 3 2 5 6 3" xfId="24305"/>
    <cellStyle name="Comma 3 2 5 7" xfId="24306"/>
    <cellStyle name="Comma 3 2 5 8" xfId="24307"/>
    <cellStyle name="Comma 3 2 5 9" xfId="24308"/>
    <cellStyle name="Comma 3 2 6" xfId="24309"/>
    <cellStyle name="Comma 3 2 6 2" xfId="24310"/>
    <cellStyle name="Comma 3 2 6 2 2" xfId="24311"/>
    <cellStyle name="Comma 3 2 6 2 2 2" xfId="24312"/>
    <cellStyle name="Comma 3 2 6 2 2 2 2" xfId="24313"/>
    <cellStyle name="Comma 3 2 6 2 2 2 3" xfId="24314"/>
    <cellStyle name="Comma 3 2 6 2 2 3" xfId="24315"/>
    <cellStyle name="Comma 3 2 6 2 2 4" xfId="24316"/>
    <cellStyle name="Comma 3 2 6 2 2 5" xfId="24317"/>
    <cellStyle name="Comma 3 2 6 2 2 6" xfId="24318"/>
    <cellStyle name="Comma 3 2 6 2 3" xfId="24319"/>
    <cellStyle name="Comma 3 2 6 2 3 2" xfId="24320"/>
    <cellStyle name="Comma 3 2 6 2 3 3" xfId="24321"/>
    <cellStyle name="Comma 3 2 6 2 4" xfId="24322"/>
    <cellStyle name="Comma 3 2 6 2 5" xfId="24323"/>
    <cellStyle name="Comma 3 2 6 2 6" xfId="24324"/>
    <cellStyle name="Comma 3 2 6 2 7" xfId="24325"/>
    <cellStyle name="Comma 3 2 6 3" xfId="24326"/>
    <cellStyle name="Comma 3 2 6 3 2" xfId="24327"/>
    <cellStyle name="Comma 3 2 6 3 2 2" xfId="24328"/>
    <cellStyle name="Comma 3 2 6 3 2 3" xfId="24329"/>
    <cellStyle name="Comma 3 2 6 3 3" xfId="24330"/>
    <cellStyle name="Comma 3 2 6 3 4" xfId="24331"/>
    <cellStyle name="Comma 3 2 6 3 5" xfId="24332"/>
    <cellStyle name="Comma 3 2 6 3 6" xfId="24333"/>
    <cellStyle name="Comma 3 2 6 4" xfId="24334"/>
    <cellStyle name="Comma 3 2 6 4 2" xfId="24335"/>
    <cellStyle name="Comma 3 2 6 4 2 2" xfId="24336"/>
    <cellStyle name="Comma 3 2 6 4 2 3" xfId="24337"/>
    <cellStyle name="Comma 3 2 6 4 3" xfId="24338"/>
    <cellStyle name="Comma 3 2 6 4 4" xfId="24339"/>
    <cellStyle name="Comma 3 2 6 4 5" xfId="24340"/>
    <cellStyle name="Comma 3 2 6 4 6" xfId="24341"/>
    <cellStyle name="Comma 3 2 6 5" xfId="24342"/>
    <cellStyle name="Comma 3 2 6 5 2" xfId="24343"/>
    <cellStyle name="Comma 3 2 6 5 3" xfId="24344"/>
    <cellStyle name="Comma 3 2 6 6" xfId="24345"/>
    <cellStyle name="Comma 3 2 6 7" xfId="24346"/>
    <cellStyle name="Comma 3 2 6 8" xfId="24347"/>
    <cellStyle name="Comma 3 2 6 9" xfId="24348"/>
    <cellStyle name="Comma 3 2 7" xfId="24349"/>
    <cellStyle name="Comma 3 2 7 2" xfId="24350"/>
    <cellStyle name="Comma 3 2 7 2 2" xfId="24351"/>
    <cellStyle name="Comma 3 2 7 2 2 2" xfId="24352"/>
    <cellStyle name="Comma 3 2 7 2 2 3" xfId="24353"/>
    <cellStyle name="Comma 3 2 7 2 3" xfId="24354"/>
    <cellStyle name="Comma 3 2 7 2 4" xfId="24355"/>
    <cellStyle name="Comma 3 2 7 2 5" xfId="24356"/>
    <cellStyle name="Comma 3 2 7 2 6" xfId="24357"/>
    <cellStyle name="Comma 3 2 7 3" xfId="24358"/>
    <cellStyle name="Comma 3 2 7 3 2" xfId="24359"/>
    <cellStyle name="Comma 3 2 7 3 3" xfId="24360"/>
    <cellStyle name="Comma 3 2 7 4" xfId="24361"/>
    <cellStyle name="Comma 3 2 7 5" xfId="24362"/>
    <cellStyle name="Comma 3 2 7 6" xfId="24363"/>
    <cellStyle name="Comma 3 2 7 7" xfId="24364"/>
    <cellStyle name="Comma 3 2 8" xfId="24365"/>
    <cellStyle name="Comma 3 2 8 2" xfId="24366"/>
    <cellStyle name="Comma 3 2 8 2 2" xfId="24367"/>
    <cellStyle name="Comma 3 2 8 2 3" xfId="24368"/>
    <cellStyle name="Comma 3 2 8 3" xfId="24369"/>
    <cellStyle name="Comma 3 2 8 4" xfId="24370"/>
    <cellStyle name="Comma 3 2 8 5" xfId="24371"/>
    <cellStyle name="Comma 3 2 8 6" xfId="24372"/>
    <cellStyle name="Comma 3 2 9" xfId="24373"/>
    <cellStyle name="Comma 3 2 9 2" xfId="24374"/>
    <cellStyle name="Comma 3 2 9 2 2" xfId="24375"/>
    <cellStyle name="Comma 3 2 9 2 3" xfId="24376"/>
    <cellStyle name="Comma 3 2 9 3" xfId="24377"/>
    <cellStyle name="Comma 3 2 9 4" xfId="24378"/>
    <cellStyle name="Comma 3 2 9 5" xfId="24379"/>
    <cellStyle name="Comma 3 2 9 6" xfId="24380"/>
    <cellStyle name="Comma 3 3" xfId="350"/>
    <cellStyle name="Comma 3 3 10" xfId="24381"/>
    <cellStyle name="Comma 3 3 10 2" xfId="24382"/>
    <cellStyle name="Comma 3 3 10 2 2" xfId="24383"/>
    <cellStyle name="Comma 3 3 10 2 3" xfId="24384"/>
    <cellStyle name="Comma 3 3 10 3" xfId="24385"/>
    <cellStyle name="Comma 3 3 10 4" xfId="24386"/>
    <cellStyle name="Comma 3 3 10 5" xfId="24387"/>
    <cellStyle name="Comma 3 3 10 6" xfId="24388"/>
    <cellStyle name="Comma 3 3 11" xfId="24389"/>
    <cellStyle name="Comma 3 3 11 2" xfId="24390"/>
    <cellStyle name="Comma 3 3 11 2 2" xfId="24391"/>
    <cellStyle name="Comma 3 3 11 2 3" xfId="24392"/>
    <cellStyle name="Comma 3 3 11 3" xfId="24393"/>
    <cellStyle name="Comma 3 3 11 4" xfId="24394"/>
    <cellStyle name="Comma 3 3 11 5" xfId="24395"/>
    <cellStyle name="Comma 3 3 11 6" xfId="24396"/>
    <cellStyle name="Comma 3 3 12" xfId="24397"/>
    <cellStyle name="Comma 3 3 12 2" xfId="24398"/>
    <cellStyle name="Comma 3 3 12 3" xfId="24399"/>
    <cellStyle name="Comma 3 3 13" xfId="24400"/>
    <cellStyle name="Comma 3 3 14" xfId="24401"/>
    <cellStyle name="Comma 3 3 15" xfId="24402"/>
    <cellStyle name="Comma 3 3 16" xfId="24403"/>
    <cellStyle name="Comma 3 3 2" xfId="351"/>
    <cellStyle name="Comma 3 3 2 10" xfId="24404"/>
    <cellStyle name="Comma 3 3 2 10 2" xfId="24405"/>
    <cellStyle name="Comma 3 3 2 10 3" xfId="24406"/>
    <cellStyle name="Comma 3 3 2 11" xfId="24407"/>
    <cellStyle name="Comma 3 3 2 12" xfId="24408"/>
    <cellStyle name="Comma 3 3 2 13" xfId="24409"/>
    <cellStyle name="Comma 3 3 2 14" xfId="24410"/>
    <cellStyle name="Comma 3 3 2 2" xfId="352"/>
    <cellStyle name="Comma 3 3 2 2 10" xfId="24411"/>
    <cellStyle name="Comma 3 3 2 2 11" xfId="24412"/>
    <cellStyle name="Comma 3 3 2 2 12" xfId="24413"/>
    <cellStyle name="Comma 3 3 2 2 13" xfId="24414"/>
    <cellStyle name="Comma 3 3 2 2 2" xfId="24415"/>
    <cellStyle name="Comma 3 3 2 2 2 10" xfId="24416"/>
    <cellStyle name="Comma 3 3 2 2 2 2" xfId="24417"/>
    <cellStyle name="Comma 3 3 2 2 2 2 2" xfId="24418"/>
    <cellStyle name="Comma 3 3 2 2 2 2 2 2" xfId="24419"/>
    <cellStyle name="Comma 3 3 2 2 2 2 2 2 2" xfId="24420"/>
    <cellStyle name="Comma 3 3 2 2 2 2 2 2 3" xfId="24421"/>
    <cellStyle name="Comma 3 3 2 2 2 2 2 3" xfId="24422"/>
    <cellStyle name="Comma 3 3 2 2 2 2 2 4" xfId="24423"/>
    <cellStyle name="Comma 3 3 2 2 2 2 2 5" xfId="24424"/>
    <cellStyle name="Comma 3 3 2 2 2 2 2 6" xfId="24425"/>
    <cellStyle name="Comma 3 3 2 2 2 2 3" xfId="24426"/>
    <cellStyle name="Comma 3 3 2 2 2 2 3 2" xfId="24427"/>
    <cellStyle name="Comma 3 3 2 2 2 2 3 2 2" xfId="24428"/>
    <cellStyle name="Comma 3 3 2 2 2 2 3 2 3" xfId="24429"/>
    <cellStyle name="Comma 3 3 2 2 2 2 3 3" xfId="24430"/>
    <cellStyle name="Comma 3 3 2 2 2 2 3 4" xfId="24431"/>
    <cellStyle name="Comma 3 3 2 2 2 2 3 5" xfId="24432"/>
    <cellStyle name="Comma 3 3 2 2 2 2 3 6" xfId="24433"/>
    <cellStyle name="Comma 3 3 2 2 2 2 4" xfId="24434"/>
    <cellStyle name="Comma 3 3 2 2 2 2 4 2" xfId="24435"/>
    <cellStyle name="Comma 3 3 2 2 2 2 4 3" xfId="24436"/>
    <cellStyle name="Comma 3 3 2 2 2 2 5" xfId="24437"/>
    <cellStyle name="Comma 3 3 2 2 2 2 6" xfId="24438"/>
    <cellStyle name="Comma 3 3 2 2 2 2 7" xfId="24439"/>
    <cellStyle name="Comma 3 3 2 2 2 2 8" xfId="24440"/>
    <cellStyle name="Comma 3 3 2 2 2 3" xfId="24441"/>
    <cellStyle name="Comma 3 3 2 2 2 3 2" xfId="24442"/>
    <cellStyle name="Comma 3 3 2 2 2 3 2 2" xfId="24443"/>
    <cellStyle name="Comma 3 3 2 2 2 3 2 2 2" xfId="24444"/>
    <cellStyle name="Comma 3 3 2 2 2 3 2 2 3" xfId="24445"/>
    <cellStyle name="Comma 3 3 2 2 2 3 2 3" xfId="24446"/>
    <cellStyle name="Comma 3 3 2 2 2 3 2 4" xfId="24447"/>
    <cellStyle name="Comma 3 3 2 2 2 3 2 5" xfId="24448"/>
    <cellStyle name="Comma 3 3 2 2 2 3 2 6" xfId="24449"/>
    <cellStyle name="Comma 3 3 2 2 2 3 3" xfId="24450"/>
    <cellStyle name="Comma 3 3 2 2 2 3 3 2" xfId="24451"/>
    <cellStyle name="Comma 3 3 2 2 2 3 3 3" xfId="24452"/>
    <cellStyle name="Comma 3 3 2 2 2 3 4" xfId="24453"/>
    <cellStyle name="Comma 3 3 2 2 2 3 5" xfId="24454"/>
    <cellStyle name="Comma 3 3 2 2 2 3 6" xfId="24455"/>
    <cellStyle name="Comma 3 3 2 2 2 3 7" xfId="24456"/>
    <cellStyle name="Comma 3 3 2 2 2 4" xfId="24457"/>
    <cellStyle name="Comma 3 3 2 2 2 4 2" xfId="24458"/>
    <cellStyle name="Comma 3 3 2 2 2 4 2 2" xfId="24459"/>
    <cellStyle name="Comma 3 3 2 2 2 4 2 3" xfId="24460"/>
    <cellStyle name="Comma 3 3 2 2 2 4 3" xfId="24461"/>
    <cellStyle name="Comma 3 3 2 2 2 4 4" xfId="24462"/>
    <cellStyle name="Comma 3 3 2 2 2 4 5" xfId="24463"/>
    <cellStyle name="Comma 3 3 2 2 2 4 6" xfId="24464"/>
    <cellStyle name="Comma 3 3 2 2 2 5" xfId="24465"/>
    <cellStyle name="Comma 3 3 2 2 2 5 2" xfId="24466"/>
    <cellStyle name="Comma 3 3 2 2 2 5 2 2" xfId="24467"/>
    <cellStyle name="Comma 3 3 2 2 2 5 2 3" xfId="24468"/>
    <cellStyle name="Comma 3 3 2 2 2 5 3" xfId="24469"/>
    <cellStyle name="Comma 3 3 2 2 2 5 4" xfId="24470"/>
    <cellStyle name="Comma 3 3 2 2 2 5 5" xfId="24471"/>
    <cellStyle name="Comma 3 3 2 2 2 5 6" xfId="24472"/>
    <cellStyle name="Comma 3 3 2 2 2 6" xfId="24473"/>
    <cellStyle name="Comma 3 3 2 2 2 6 2" xfId="24474"/>
    <cellStyle name="Comma 3 3 2 2 2 6 3" xfId="24475"/>
    <cellStyle name="Comma 3 3 2 2 2 7" xfId="24476"/>
    <cellStyle name="Comma 3 3 2 2 2 8" xfId="24477"/>
    <cellStyle name="Comma 3 3 2 2 2 9" xfId="24478"/>
    <cellStyle name="Comma 3 3 2 2 3" xfId="24479"/>
    <cellStyle name="Comma 3 3 2 2 3 2" xfId="24480"/>
    <cellStyle name="Comma 3 3 2 2 3 2 2" xfId="24481"/>
    <cellStyle name="Comma 3 3 2 2 3 2 2 2" xfId="24482"/>
    <cellStyle name="Comma 3 3 2 2 3 2 2 2 2" xfId="24483"/>
    <cellStyle name="Comma 3 3 2 2 3 2 2 2 3" xfId="24484"/>
    <cellStyle name="Comma 3 3 2 2 3 2 2 3" xfId="24485"/>
    <cellStyle name="Comma 3 3 2 2 3 2 2 4" xfId="24486"/>
    <cellStyle name="Comma 3 3 2 2 3 2 2 5" xfId="24487"/>
    <cellStyle name="Comma 3 3 2 2 3 2 2 6" xfId="24488"/>
    <cellStyle name="Comma 3 3 2 2 3 2 3" xfId="24489"/>
    <cellStyle name="Comma 3 3 2 2 3 2 3 2" xfId="24490"/>
    <cellStyle name="Comma 3 3 2 2 3 2 3 3" xfId="24491"/>
    <cellStyle name="Comma 3 3 2 2 3 2 4" xfId="24492"/>
    <cellStyle name="Comma 3 3 2 2 3 2 5" xfId="24493"/>
    <cellStyle name="Comma 3 3 2 2 3 2 6" xfId="24494"/>
    <cellStyle name="Comma 3 3 2 2 3 2 7" xfId="24495"/>
    <cellStyle name="Comma 3 3 2 2 3 3" xfId="24496"/>
    <cellStyle name="Comma 3 3 2 2 3 3 2" xfId="24497"/>
    <cellStyle name="Comma 3 3 2 2 3 3 2 2" xfId="24498"/>
    <cellStyle name="Comma 3 3 2 2 3 3 2 3" xfId="24499"/>
    <cellStyle name="Comma 3 3 2 2 3 3 3" xfId="24500"/>
    <cellStyle name="Comma 3 3 2 2 3 3 4" xfId="24501"/>
    <cellStyle name="Comma 3 3 2 2 3 3 5" xfId="24502"/>
    <cellStyle name="Comma 3 3 2 2 3 3 6" xfId="24503"/>
    <cellStyle name="Comma 3 3 2 2 3 4" xfId="24504"/>
    <cellStyle name="Comma 3 3 2 2 3 4 2" xfId="24505"/>
    <cellStyle name="Comma 3 3 2 2 3 4 2 2" xfId="24506"/>
    <cellStyle name="Comma 3 3 2 2 3 4 2 3" xfId="24507"/>
    <cellStyle name="Comma 3 3 2 2 3 4 3" xfId="24508"/>
    <cellStyle name="Comma 3 3 2 2 3 4 4" xfId="24509"/>
    <cellStyle name="Comma 3 3 2 2 3 4 5" xfId="24510"/>
    <cellStyle name="Comma 3 3 2 2 3 4 6" xfId="24511"/>
    <cellStyle name="Comma 3 3 2 2 3 5" xfId="24512"/>
    <cellStyle name="Comma 3 3 2 2 3 5 2" xfId="24513"/>
    <cellStyle name="Comma 3 3 2 2 3 5 3" xfId="24514"/>
    <cellStyle name="Comma 3 3 2 2 3 6" xfId="24515"/>
    <cellStyle name="Comma 3 3 2 2 3 7" xfId="24516"/>
    <cellStyle name="Comma 3 3 2 2 3 8" xfId="24517"/>
    <cellStyle name="Comma 3 3 2 2 3 9" xfId="24518"/>
    <cellStyle name="Comma 3 3 2 2 4" xfId="24519"/>
    <cellStyle name="Comma 3 3 2 2 4 2" xfId="24520"/>
    <cellStyle name="Comma 3 3 2 2 4 2 2" xfId="24521"/>
    <cellStyle name="Comma 3 3 2 2 4 2 2 2" xfId="24522"/>
    <cellStyle name="Comma 3 3 2 2 4 2 2 3" xfId="24523"/>
    <cellStyle name="Comma 3 3 2 2 4 2 3" xfId="24524"/>
    <cellStyle name="Comma 3 3 2 2 4 2 4" xfId="24525"/>
    <cellStyle name="Comma 3 3 2 2 4 2 5" xfId="24526"/>
    <cellStyle name="Comma 3 3 2 2 4 2 6" xfId="24527"/>
    <cellStyle name="Comma 3 3 2 2 4 3" xfId="24528"/>
    <cellStyle name="Comma 3 3 2 2 4 3 2" xfId="24529"/>
    <cellStyle name="Comma 3 3 2 2 4 3 3" xfId="24530"/>
    <cellStyle name="Comma 3 3 2 2 4 4" xfId="24531"/>
    <cellStyle name="Comma 3 3 2 2 4 5" xfId="24532"/>
    <cellStyle name="Comma 3 3 2 2 4 6" xfId="24533"/>
    <cellStyle name="Comma 3 3 2 2 4 7" xfId="24534"/>
    <cellStyle name="Comma 3 3 2 2 5" xfId="24535"/>
    <cellStyle name="Comma 3 3 2 2 5 2" xfId="24536"/>
    <cellStyle name="Comma 3 3 2 2 5 2 2" xfId="24537"/>
    <cellStyle name="Comma 3 3 2 2 5 2 3" xfId="24538"/>
    <cellStyle name="Comma 3 3 2 2 5 3" xfId="24539"/>
    <cellStyle name="Comma 3 3 2 2 5 4" xfId="24540"/>
    <cellStyle name="Comma 3 3 2 2 5 5" xfId="24541"/>
    <cellStyle name="Comma 3 3 2 2 5 6" xfId="24542"/>
    <cellStyle name="Comma 3 3 2 2 6" xfId="24543"/>
    <cellStyle name="Comma 3 3 2 2 6 2" xfId="24544"/>
    <cellStyle name="Comma 3 3 2 2 6 2 2" xfId="24545"/>
    <cellStyle name="Comma 3 3 2 2 6 2 3" xfId="24546"/>
    <cellStyle name="Comma 3 3 2 2 6 3" xfId="24547"/>
    <cellStyle name="Comma 3 3 2 2 6 4" xfId="24548"/>
    <cellStyle name="Comma 3 3 2 2 6 5" xfId="24549"/>
    <cellStyle name="Comma 3 3 2 2 6 6" xfId="24550"/>
    <cellStyle name="Comma 3 3 2 2 7" xfId="24551"/>
    <cellStyle name="Comma 3 3 2 2 7 2" xfId="24552"/>
    <cellStyle name="Comma 3 3 2 2 7 2 2" xfId="24553"/>
    <cellStyle name="Comma 3 3 2 2 7 2 3" xfId="24554"/>
    <cellStyle name="Comma 3 3 2 2 7 3" xfId="24555"/>
    <cellStyle name="Comma 3 3 2 2 7 4" xfId="24556"/>
    <cellStyle name="Comma 3 3 2 2 7 5" xfId="24557"/>
    <cellStyle name="Comma 3 3 2 2 7 6" xfId="24558"/>
    <cellStyle name="Comma 3 3 2 2 8" xfId="24559"/>
    <cellStyle name="Comma 3 3 2 2 8 2" xfId="24560"/>
    <cellStyle name="Comma 3 3 2 2 8 2 2" xfId="24561"/>
    <cellStyle name="Comma 3 3 2 2 8 2 3" xfId="24562"/>
    <cellStyle name="Comma 3 3 2 2 8 3" xfId="24563"/>
    <cellStyle name="Comma 3 3 2 2 8 4" xfId="24564"/>
    <cellStyle name="Comma 3 3 2 2 8 5" xfId="24565"/>
    <cellStyle name="Comma 3 3 2 2 8 6" xfId="24566"/>
    <cellStyle name="Comma 3 3 2 2 9" xfId="24567"/>
    <cellStyle name="Comma 3 3 2 2 9 2" xfId="24568"/>
    <cellStyle name="Comma 3 3 2 2 9 3" xfId="24569"/>
    <cellStyle name="Comma 3 3 2 3" xfId="24570"/>
    <cellStyle name="Comma 3 3 2 3 10" xfId="24571"/>
    <cellStyle name="Comma 3 3 2 3 2" xfId="24572"/>
    <cellStyle name="Comma 3 3 2 3 2 2" xfId="24573"/>
    <cellStyle name="Comma 3 3 2 3 2 2 2" xfId="24574"/>
    <cellStyle name="Comma 3 3 2 3 2 2 2 2" xfId="24575"/>
    <cellStyle name="Comma 3 3 2 3 2 2 2 3" xfId="24576"/>
    <cellStyle name="Comma 3 3 2 3 2 2 3" xfId="24577"/>
    <cellStyle name="Comma 3 3 2 3 2 2 4" xfId="24578"/>
    <cellStyle name="Comma 3 3 2 3 2 2 5" xfId="24579"/>
    <cellStyle name="Comma 3 3 2 3 2 2 6" xfId="24580"/>
    <cellStyle name="Comma 3 3 2 3 2 3" xfId="24581"/>
    <cellStyle name="Comma 3 3 2 3 2 3 2" xfId="24582"/>
    <cellStyle name="Comma 3 3 2 3 2 3 2 2" xfId="24583"/>
    <cellStyle name="Comma 3 3 2 3 2 3 2 3" xfId="24584"/>
    <cellStyle name="Comma 3 3 2 3 2 3 3" xfId="24585"/>
    <cellStyle name="Comma 3 3 2 3 2 3 4" xfId="24586"/>
    <cellStyle name="Comma 3 3 2 3 2 3 5" xfId="24587"/>
    <cellStyle name="Comma 3 3 2 3 2 3 6" xfId="24588"/>
    <cellStyle name="Comma 3 3 2 3 2 4" xfId="24589"/>
    <cellStyle name="Comma 3 3 2 3 2 4 2" xfId="24590"/>
    <cellStyle name="Comma 3 3 2 3 2 4 3" xfId="24591"/>
    <cellStyle name="Comma 3 3 2 3 2 5" xfId="24592"/>
    <cellStyle name="Comma 3 3 2 3 2 6" xfId="24593"/>
    <cellStyle name="Comma 3 3 2 3 2 7" xfId="24594"/>
    <cellStyle name="Comma 3 3 2 3 2 8" xfId="24595"/>
    <cellStyle name="Comma 3 3 2 3 3" xfId="24596"/>
    <cellStyle name="Comma 3 3 2 3 3 2" xfId="24597"/>
    <cellStyle name="Comma 3 3 2 3 3 2 2" xfId="24598"/>
    <cellStyle name="Comma 3 3 2 3 3 2 2 2" xfId="24599"/>
    <cellStyle name="Comma 3 3 2 3 3 2 2 3" xfId="24600"/>
    <cellStyle name="Comma 3 3 2 3 3 2 3" xfId="24601"/>
    <cellStyle name="Comma 3 3 2 3 3 2 4" xfId="24602"/>
    <cellStyle name="Comma 3 3 2 3 3 2 5" xfId="24603"/>
    <cellStyle name="Comma 3 3 2 3 3 2 6" xfId="24604"/>
    <cellStyle name="Comma 3 3 2 3 3 3" xfId="24605"/>
    <cellStyle name="Comma 3 3 2 3 3 3 2" xfId="24606"/>
    <cellStyle name="Comma 3 3 2 3 3 3 3" xfId="24607"/>
    <cellStyle name="Comma 3 3 2 3 3 4" xfId="24608"/>
    <cellStyle name="Comma 3 3 2 3 3 5" xfId="24609"/>
    <cellStyle name="Comma 3 3 2 3 3 6" xfId="24610"/>
    <cellStyle name="Comma 3 3 2 3 3 7" xfId="24611"/>
    <cellStyle name="Comma 3 3 2 3 4" xfId="24612"/>
    <cellStyle name="Comma 3 3 2 3 4 2" xfId="24613"/>
    <cellStyle name="Comma 3 3 2 3 4 2 2" xfId="24614"/>
    <cellStyle name="Comma 3 3 2 3 4 2 3" xfId="24615"/>
    <cellStyle name="Comma 3 3 2 3 4 3" xfId="24616"/>
    <cellStyle name="Comma 3 3 2 3 4 4" xfId="24617"/>
    <cellStyle name="Comma 3 3 2 3 4 5" xfId="24618"/>
    <cellStyle name="Comma 3 3 2 3 4 6" xfId="24619"/>
    <cellStyle name="Comma 3 3 2 3 5" xfId="24620"/>
    <cellStyle name="Comma 3 3 2 3 5 2" xfId="24621"/>
    <cellStyle name="Comma 3 3 2 3 5 2 2" xfId="24622"/>
    <cellStyle name="Comma 3 3 2 3 5 2 3" xfId="24623"/>
    <cellStyle name="Comma 3 3 2 3 5 3" xfId="24624"/>
    <cellStyle name="Comma 3 3 2 3 5 4" xfId="24625"/>
    <cellStyle name="Comma 3 3 2 3 5 5" xfId="24626"/>
    <cellStyle name="Comma 3 3 2 3 5 6" xfId="24627"/>
    <cellStyle name="Comma 3 3 2 3 6" xfId="24628"/>
    <cellStyle name="Comma 3 3 2 3 6 2" xfId="24629"/>
    <cellStyle name="Comma 3 3 2 3 6 3" xfId="24630"/>
    <cellStyle name="Comma 3 3 2 3 7" xfId="24631"/>
    <cellStyle name="Comma 3 3 2 3 8" xfId="24632"/>
    <cellStyle name="Comma 3 3 2 3 9" xfId="24633"/>
    <cellStyle name="Comma 3 3 2 4" xfId="24634"/>
    <cellStyle name="Comma 3 3 2 4 2" xfId="24635"/>
    <cellStyle name="Comma 3 3 2 4 2 2" xfId="24636"/>
    <cellStyle name="Comma 3 3 2 4 2 2 2" xfId="24637"/>
    <cellStyle name="Comma 3 3 2 4 2 2 2 2" xfId="24638"/>
    <cellStyle name="Comma 3 3 2 4 2 2 2 3" xfId="24639"/>
    <cellStyle name="Comma 3 3 2 4 2 2 3" xfId="24640"/>
    <cellStyle name="Comma 3 3 2 4 2 2 4" xfId="24641"/>
    <cellStyle name="Comma 3 3 2 4 2 2 5" xfId="24642"/>
    <cellStyle name="Comma 3 3 2 4 2 2 6" xfId="24643"/>
    <cellStyle name="Comma 3 3 2 4 2 3" xfId="24644"/>
    <cellStyle name="Comma 3 3 2 4 2 3 2" xfId="24645"/>
    <cellStyle name="Comma 3 3 2 4 2 3 3" xfId="24646"/>
    <cellStyle name="Comma 3 3 2 4 2 4" xfId="24647"/>
    <cellStyle name="Comma 3 3 2 4 2 5" xfId="24648"/>
    <cellStyle name="Comma 3 3 2 4 2 6" xfId="24649"/>
    <cellStyle name="Comma 3 3 2 4 2 7" xfId="24650"/>
    <cellStyle name="Comma 3 3 2 4 3" xfId="24651"/>
    <cellStyle name="Comma 3 3 2 4 3 2" xfId="24652"/>
    <cellStyle name="Comma 3 3 2 4 3 2 2" xfId="24653"/>
    <cellStyle name="Comma 3 3 2 4 3 2 3" xfId="24654"/>
    <cellStyle name="Comma 3 3 2 4 3 3" xfId="24655"/>
    <cellStyle name="Comma 3 3 2 4 3 4" xfId="24656"/>
    <cellStyle name="Comma 3 3 2 4 3 5" xfId="24657"/>
    <cellStyle name="Comma 3 3 2 4 3 6" xfId="24658"/>
    <cellStyle name="Comma 3 3 2 4 4" xfId="24659"/>
    <cellStyle name="Comma 3 3 2 4 4 2" xfId="24660"/>
    <cellStyle name="Comma 3 3 2 4 4 2 2" xfId="24661"/>
    <cellStyle name="Comma 3 3 2 4 4 2 3" xfId="24662"/>
    <cellStyle name="Comma 3 3 2 4 4 3" xfId="24663"/>
    <cellStyle name="Comma 3 3 2 4 4 4" xfId="24664"/>
    <cellStyle name="Comma 3 3 2 4 4 5" xfId="24665"/>
    <cellStyle name="Comma 3 3 2 4 4 6" xfId="24666"/>
    <cellStyle name="Comma 3 3 2 4 5" xfId="24667"/>
    <cellStyle name="Comma 3 3 2 4 5 2" xfId="24668"/>
    <cellStyle name="Comma 3 3 2 4 5 3" xfId="24669"/>
    <cellStyle name="Comma 3 3 2 4 6" xfId="24670"/>
    <cellStyle name="Comma 3 3 2 4 7" xfId="24671"/>
    <cellStyle name="Comma 3 3 2 4 8" xfId="24672"/>
    <cellStyle name="Comma 3 3 2 4 9" xfId="24673"/>
    <cellStyle name="Comma 3 3 2 5" xfId="24674"/>
    <cellStyle name="Comma 3 3 2 5 2" xfId="24675"/>
    <cellStyle name="Comma 3 3 2 5 2 2" xfId="24676"/>
    <cellStyle name="Comma 3 3 2 5 2 2 2" xfId="24677"/>
    <cellStyle name="Comma 3 3 2 5 2 2 3" xfId="24678"/>
    <cellStyle name="Comma 3 3 2 5 2 3" xfId="24679"/>
    <cellStyle name="Comma 3 3 2 5 2 4" xfId="24680"/>
    <cellStyle name="Comma 3 3 2 5 2 5" xfId="24681"/>
    <cellStyle name="Comma 3 3 2 5 2 6" xfId="24682"/>
    <cellStyle name="Comma 3 3 2 5 3" xfId="24683"/>
    <cellStyle name="Comma 3 3 2 5 3 2" xfId="24684"/>
    <cellStyle name="Comma 3 3 2 5 3 3" xfId="24685"/>
    <cellStyle name="Comma 3 3 2 5 4" xfId="24686"/>
    <cellStyle name="Comma 3 3 2 5 5" xfId="24687"/>
    <cellStyle name="Comma 3 3 2 5 6" xfId="24688"/>
    <cellStyle name="Comma 3 3 2 5 7" xfId="24689"/>
    <cellStyle name="Comma 3 3 2 6" xfId="24690"/>
    <cellStyle name="Comma 3 3 2 6 2" xfId="24691"/>
    <cellStyle name="Comma 3 3 2 6 2 2" xfId="24692"/>
    <cellStyle name="Comma 3 3 2 6 2 3" xfId="24693"/>
    <cellStyle name="Comma 3 3 2 6 3" xfId="24694"/>
    <cellStyle name="Comma 3 3 2 6 4" xfId="24695"/>
    <cellStyle name="Comma 3 3 2 6 5" xfId="24696"/>
    <cellStyle name="Comma 3 3 2 6 6" xfId="24697"/>
    <cellStyle name="Comma 3 3 2 7" xfId="24698"/>
    <cellStyle name="Comma 3 3 2 7 2" xfId="24699"/>
    <cellStyle name="Comma 3 3 2 7 2 2" xfId="24700"/>
    <cellStyle name="Comma 3 3 2 7 2 3" xfId="24701"/>
    <cellStyle name="Comma 3 3 2 7 3" xfId="24702"/>
    <cellStyle name="Comma 3 3 2 7 4" xfId="24703"/>
    <cellStyle name="Comma 3 3 2 7 5" xfId="24704"/>
    <cellStyle name="Comma 3 3 2 7 6" xfId="24705"/>
    <cellStyle name="Comma 3 3 2 8" xfId="24706"/>
    <cellStyle name="Comma 3 3 2 8 2" xfId="24707"/>
    <cellStyle name="Comma 3 3 2 8 2 2" xfId="24708"/>
    <cellStyle name="Comma 3 3 2 8 2 3" xfId="24709"/>
    <cellStyle name="Comma 3 3 2 8 3" xfId="24710"/>
    <cellStyle name="Comma 3 3 2 8 4" xfId="24711"/>
    <cellStyle name="Comma 3 3 2 8 5" xfId="24712"/>
    <cellStyle name="Comma 3 3 2 8 6" xfId="24713"/>
    <cellStyle name="Comma 3 3 2 9" xfId="24714"/>
    <cellStyle name="Comma 3 3 2 9 2" xfId="24715"/>
    <cellStyle name="Comma 3 3 2 9 2 2" xfId="24716"/>
    <cellStyle name="Comma 3 3 2 9 2 3" xfId="24717"/>
    <cellStyle name="Comma 3 3 2 9 3" xfId="24718"/>
    <cellStyle name="Comma 3 3 2 9 4" xfId="24719"/>
    <cellStyle name="Comma 3 3 2 9 5" xfId="24720"/>
    <cellStyle name="Comma 3 3 2 9 6" xfId="24721"/>
    <cellStyle name="Comma 3 3 3" xfId="353"/>
    <cellStyle name="Comma 3 3 3 10" xfId="24722"/>
    <cellStyle name="Comma 3 3 3 10 2" xfId="24723"/>
    <cellStyle name="Comma 3 3 3 10 3" xfId="24724"/>
    <cellStyle name="Comma 3 3 3 11" xfId="24725"/>
    <cellStyle name="Comma 3 3 3 12" xfId="24726"/>
    <cellStyle name="Comma 3 3 3 13" xfId="24727"/>
    <cellStyle name="Comma 3 3 3 14" xfId="24728"/>
    <cellStyle name="Comma 3 3 3 2" xfId="24729"/>
    <cellStyle name="Comma 3 3 3 2 10" xfId="24730"/>
    <cellStyle name="Comma 3 3 3 2 11" xfId="24731"/>
    <cellStyle name="Comma 3 3 3 2 12" xfId="24732"/>
    <cellStyle name="Comma 3 3 3 2 13" xfId="24733"/>
    <cellStyle name="Comma 3 3 3 2 2" xfId="24734"/>
    <cellStyle name="Comma 3 3 3 2 2 10" xfId="24735"/>
    <cellStyle name="Comma 3 3 3 2 2 2" xfId="24736"/>
    <cellStyle name="Comma 3 3 3 2 2 2 2" xfId="24737"/>
    <cellStyle name="Comma 3 3 3 2 2 2 2 2" xfId="24738"/>
    <cellStyle name="Comma 3 3 3 2 2 2 2 2 2" xfId="24739"/>
    <cellStyle name="Comma 3 3 3 2 2 2 2 2 3" xfId="24740"/>
    <cellStyle name="Comma 3 3 3 2 2 2 2 3" xfId="24741"/>
    <cellStyle name="Comma 3 3 3 2 2 2 2 4" xfId="24742"/>
    <cellStyle name="Comma 3 3 3 2 2 2 2 5" xfId="24743"/>
    <cellStyle name="Comma 3 3 3 2 2 2 2 6" xfId="24744"/>
    <cellStyle name="Comma 3 3 3 2 2 2 3" xfId="24745"/>
    <cellStyle name="Comma 3 3 3 2 2 2 3 2" xfId="24746"/>
    <cellStyle name="Comma 3 3 3 2 2 2 3 2 2" xfId="24747"/>
    <cellStyle name="Comma 3 3 3 2 2 2 3 2 3" xfId="24748"/>
    <cellStyle name="Comma 3 3 3 2 2 2 3 3" xfId="24749"/>
    <cellStyle name="Comma 3 3 3 2 2 2 3 4" xfId="24750"/>
    <cellStyle name="Comma 3 3 3 2 2 2 3 5" xfId="24751"/>
    <cellStyle name="Comma 3 3 3 2 2 2 3 6" xfId="24752"/>
    <cellStyle name="Comma 3 3 3 2 2 2 4" xfId="24753"/>
    <cellStyle name="Comma 3 3 3 2 2 2 4 2" xfId="24754"/>
    <cellStyle name="Comma 3 3 3 2 2 2 4 3" xfId="24755"/>
    <cellStyle name="Comma 3 3 3 2 2 2 5" xfId="24756"/>
    <cellStyle name="Comma 3 3 3 2 2 2 6" xfId="24757"/>
    <cellStyle name="Comma 3 3 3 2 2 2 7" xfId="24758"/>
    <cellStyle name="Comma 3 3 3 2 2 2 8" xfId="24759"/>
    <cellStyle name="Comma 3 3 3 2 2 3" xfId="24760"/>
    <cellStyle name="Comma 3 3 3 2 2 3 2" xfId="24761"/>
    <cellStyle name="Comma 3 3 3 2 2 3 2 2" xfId="24762"/>
    <cellStyle name="Comma 3 3 3 2 2 3 2 2 2" xfId="24763"/>
    <cellStyle name="Comma 3 3 3 2 2 3 2 2 3" xfId="24764"/>
    <cellStyle name="Comma 3 3 3 2 2 3 2 3" xfId="24765"/>
    <cellStyle name="Comma 3 3 3 2 2 3 2 4" xfId="24766"/>
    <cellStyle name="Comma 3 3 3 2 2 3 2 5" xfId="24767"/>
    <cellStyle name="Comma 3 3 3 2 2 3 2 6" xfId="24768"/>
    <cellStyle name="Comma 3 3 3 2 2 3 3" xfId="24769"/>
    <cellStyle name="Comma 3 3 3 2 2 3 3 2" xfId="24770"/>
    <cellStyle name="Comma 3 3 3 2 2 3 3 3" xfId="24771"/>
    <cellStyle name="Comma 3 3 3 2 2 3 4" xfId="24772"/>
    <cellStyle name="Comma 3 3 3 2 2 3 5" xfId="24773"/>
    <cellStyle name="Comma 3 3 3 2 2 3 6" xfId="24774"/>
    <cellStyle name="Comma 3 3 3 2 2 3 7" xfId="24775"/>
    <cellStyle name="Comma 3 3 3 2 2 4" xfId="24776"/>
    <cellStyle name="Comma 3 3 3 2 2 4 2" xfId="24777"/>
    <cellStyle name="Comma 3 3 3 2 2 4 2 2" xfId="24778"/>
    <cellStyle name="Comma 3 3 3 2 2 4 2 3" xfId="24779"/>
    <cellStyle name="Comma 3 3 3 2 2 4 3" xfId="24780"/>
    <cellStyle name="Comma 3 3 3 2 2 4 4" xfId="24781"/>
    <cellStyle name="Comma 3 3 3 2 2 4 5" xfId="24782"/>
    <cellStyle name="Comma 3 3 3 2 2 4 6" xfId="24783"/>
    <cellStyle name="Comma 3 3 3 2 2 5" xfId="24784"/>
    <cellStyle name="Comma 3 3 3 2 2 5 2" xfId="24785"/>
    <cellStyle name="Comma 3 3 3 2 2 5 2 2" xfId="24786"/>
    <cellStyle name="Comma 3 3 3 2 2 5 2 3" xfId="24787"/>
    <cellStyle name="Comma 3 3 3 2 2 5 3" xfId="24788"/>
    <cellStyle name="Comma 3 3 3 2 2 5 4" xfId="24789"/>
    <cellStyle name="Comma 3 3 3 2 2 5 5" xfId="24790"/>
    <cellStyle name="Comma 3 3 3 2 2 5 6" xfId="24791"/>
    <cellStyle name="Comma 3 3 3 2 2 6" xfId="24792"/>
    <cellStyle name="Comma 3 3 3 2 2 6 2" xfId="24793"/>
    <cellStyle name="Comma 3 3 3 2 2 6 3" xfId="24794"/>
    <cellStyle name="Comma 3 3 3 2 2 7" xfId="24795"/>
    <cellStyle name="Comma 3 3 3 2 2 8" xfId="24796"/>
    <cellStyle name="Comma 3 3 3 2 2 9" xfId="24797"/>
    <cellStyle name="Comma 3 3 3 2 3" xfId="24798"/>
    <cellStyle name="Comma 3 3 3 2 3 2" xfId="24799"/>
    <cellStyle name="Comma 3 3 3 2 3 2 2" xfId="24800"/>
    <cellStyle name="Comma 3 3 3 2 3 2 2 2" xfId="24801"/>
    <cellStyle name="Comma 3 3 3 2 3 2 2 2 2" xfId="24802"/>
    <cellStyle name="Comma 3 3 3 2 3 2 2 2 3" xfId="24803"/>
    <cellStyle name="Comma 3 3 3 2 3 2 2 3" xfId="24804"/>
    <cellStyle name="Comma 3 3 3 2 3 2 2 4" xfId="24805"/>
    <cellStyle name="Comma 3 3 3 2 3 2 2 5" xfId="24806"/>
    <cellStyle name="Comma 3 3 3 2 3 2 2 6" xfId="24807"/>
    <cellStyle name="Comma 3 3 3 2 3 2 3" xfId="24808"/>
    <cellStyle name="Comma 3 3 3 2 3 2 3 2" xfId="24809"/>
    <cellStyle name="Comma 3 3 3 2 3 2 3 3" xfId="24810"/>
    <cellStyle name="Comma 3 3 3 2 3 2 4" xfId="24811"/>
    <cellStyle name="Comma 3 3 3 2 3 2 5" xfId="24812"/>
    <cellStyle name="Comma 3 3 3 2 3 2 6" xfId="24813"/>
    <cellStyle name="Comma 3 3 3 2 3 2 7" xfId="24814"/>
    <cellStyle name="Comma 3 3 3 2 3 3" xfId="24815"/>
    <cellStyle name="Comma 3 3 3 2 3 3 2" xfId="24816"/>
    <cellStyle name="Comma 3 3 3 2 3 3 2 2" xfId="24817"/>
    <cellStyle name="Comma 3 3 3 2 3 3 2 3" xfId="24818"/>
    <cellStyle name="Comma 3 3 3 2 3 3 3" xfId="24819"/>
    <cellStyle name="Comma 3 3 3 2 3 3 4" xfId="24820"/>
    <cellStyle name="Comma 3 3 3 2 3 3 5" xfId="24821"/>
    <cellStyle name="Comma 3 3 3 2 3 3 6" xfId="24822"/>
    <cellStyle name="Comma 3 3 3 2 3 4" xfId="24823"/>
    <cellStyle name="Comma 3 3 3 2 3 4 2" xfId="24824"/>
    <cellStyle name="Comma 3 3 3 2 3 4 2 2" xfId="24825"/>
    <cellStyle name="Comma 3 3 3 2 3 4 2 3" xfId="24826"/>
    <cellStyle name="Comma 3 3 3 2 3 4 3" xfId="24827"/>
    <cellStyle name="Comma 3 3 3 2 3 4 4" xfId="24828"/>
    <cellStyle name="Comma 3 3 3 2 3 4 5" xfId="24829"/>
    <cellStyle name="Comma 3 3 3 2 3 4 6" xfId="24830"/>
    <cellStyle name="Comma 3 3 3 2 3 5" xfId="24831"/>
    <cellStyle name="Comma 3 3 3 2 3 5 2" xfId="24832"/>
    <cellStyle name="Comma 3 3 3 2 3 5 3" xfId="24833"/>
    <cellStyle name="Comma 3 3 3 2 3 6" xfId="24834"/>
    <cellStyle name="Comma 3 3 3 2 3 7" xfId="24835"/>
    <cellStyle name="Comma 3 3 3 2 3 8" xfId="24836"/>
    <cellStyle name="Comma 3 3 3 2 3 9" xfId="24837"/>
    <cellStyle name="Comma 3 3 3 2 4" xfId="24838"/>
    <cellStyle name="Comma 3 3 3 2 4 2" xfId="24839"/>
    <cellStyle name="Comma 3 3 3 2 4 2 2" xfId="24840"/>
    <cellStyle name="Comma 3 3 3 2 4 2 2 2" xfId="24841"/>
    <cellStyle name="Comma 3 3 3 2 4 2 2 3" xfId="24842"/>
    <cellStyle name="Comma 3 3 3 2 4 2 3" xfId="24843"/>
    <cellStyle name="Comma 3 3 3 2 4 2 4" xfId="24844"/>
    <cellStyle name="Comma 3 3 3 2 4 2 5" xfId="24845"/>
    <cellStyle name="Comma 3 3 3 2 4 2 6" xfId="24846"/>
    <cellStyle name="Comma 3 3 3 2 4 3" xfId="24847"/>
    <cellStyle name="Comma 3 3 3 2 4 3 2" xfId="24848"/>
    <cellStyle name="Comma 3 3 3 2 4 3 3" xfId="24849"/>
    <cellStyle name="Comma 3 3 3 2 4 4" xfId="24850"/>
    <cellStyle name="Comma 3 3 3 2 4 5" xfId="24851"/>
    <cellStyle name="Comma 3 3 3 2 4 6" xfId="24852"/>
    <cellStyle name="Comma 3 3 3 2 4 7" xfId="24853"/>
    <cellStyle name="Comma 3 3 3 2 5" xfId="24854"/>
    <cellStyle name="Comma 3 3 3 2 5 2" xfId="24855"/>
    <cellStyle name="Comma 3 3 3 2 5 2 2" xfId="24856"/>
    <cellStyle name="Comma 3 3 3 2 5 2 3" xfId="24857"/>
    <cellStyle name="Comma 3 3 3 2 5 3" xfId="24858"/>
    <cellStyle name="Comma 3 3 3 2 5 4" xfId="24859"/>
    <cellStyle name="Comma 3 3 3 2 5 5" xfId="24860"/>
    <cellStyle name="Comma 3 3 3 2 5 6" xfId="24861"/>
    <cellStyle name="Comma 3 3 3 2 6" xfId="24862"/>
    <cellStyle name="Comma 3 3 3 2 6 2" xfId="24863"/>
    <cellStyle name="Comma 3 3 3 2 6 2 2" xfId="24864"/>
    <cellStyle name="Comma 3 3 3 2 6 2 3" xfId="24865"/>
    <cellStyle name="Comma 3 3 3 2 6 3" xfId="24866"/>
    <cellStyle name="Comma 3 3 3 2 6 4" xfId="24867"/>
    <cellStyle name="Comma 3 3 3 2 6 5" xfId="24868"/>
    <cellStyle name="Comma 3 3 3 2 6 6" xfId="24869"/>
    <cellStyle name="Comma 3 3 3 2 7" xfId="24870"/>
    <cellStyle name="Comma 3 3 3 2 7 2" xfId="24871"/>
    <cellStyle name="Comma 3 3 3 2 7 2 2" xfId="24872"/>
    <cellStyle name="Comma 3 3 3 2 7 2 3" xfId="24873"/>
    <cellStyle name="Comma 3 3 3 2 7 3" xfId="24874"/>
    <cellStyle name="Comma 3 3 3 2 7 4" xfId="24875"/>
    <cellStyle name="Comma 3 3 3 2 7 5" xfId="24876"/>
    <cellStyle name="Comma 3 3 3 2 7 6" xfId="24877"/>
    <cellStyle name="Comma 3 3 3 2 8" xfId="24878"/>
    <cellStyle name="Comma 3 3 3 2 8 2" xfId="24879"/>
    <cellStyle name="Comma 3 3 3 2 8 2 2" xfId="24880"/>
    <cellStyle name="Comma 3 3 3 2 8 2 3" xfId="24881"/>
    <cellStyle name="Comma 3 3 3 2 8 3" xfId="24882"/>
    <cellStyle name="Comma 3 3 3 2 8 4" xfId="24883"/>
    <cellStyle name="Comma 3 3 3 2 8 5" xfId="24884"/>
    <cellStyle name="Comma 3 3 3 2 8 6" xfId="24885"/>
    <cellStyle name="Comma 3 3 3 2 9" xfId="24886"/>
    <cellStyle name="Comma 3 3 3 2 9 2" xfId="24887"/>
    <cellStyle name="Comma 3 3 3 2 9 3" xfId="24888"/>
    <cellStyle name="Comma 3 3 3 3" xfId="24889"/>
    <cellStyle name="Comma 3 3 3 3 10" xfId="24890"/>
    <cellStyle name="Comma 3 3 3 3 2" xfId="24891"/>
    <cellStyle name="Comma 3 3 3 3 2 2" xfId="24892"/>
    <cellStyle name="Comma 3 3 3 3 2 2 2" xfId="24893"/>
    <cellStyle name="Comma 3 3 3 3 2 2 2 2" xfId="24894"/>
    <cellStyle name="Comma 3 3 3 3 2 2 2 3" xfId="24895"/>
    <cellStyle name="Comma 3 3 3 3 2 2 3" xfId="24896"/>
    <cellStyle name="Comma 3 3 3 3 2 2 4" xfId="24897"/>
    <cellStyle name="Comma 3 3 3 3 2 2 5" xfId="24898"/>
    <cellStyle name="Comma 3 3 3 3 2 2 6" xfId="24899"/>
    <cellStyle name="Comma 3 3 3 3 2 3" xfId="24900"/>
    <cellStyle name="Comma 3 3 3 3 2 3 2" xfId="24901"/>
    <cellStyle name="Comma 3 3 3 3 2 3 2 2" xfId="24902"/>
    <cellStyle name="Comma 3 3 3 3 2 3 2 3" xfId="24903"/>
    <cellStyle name="Comma 3 3 3 3 2 3 3" xfId="24904"/>
    <cellStyle name="Comma 3 3 3 3 2 3 4" xfId="24905"/>
    <cellStyle name="Comma 3 3 3 3 2 3 5" xfId="24906"/>
    <cellStyle name="Comma 3 3 3 3 2 3 6" xfId="24907"/>
    <cellStyle name="Comma 3 3 3 3 2 4" xfId="24908"/>
    <cellStyle name="Comma 3 3 3 3 2 4 2" xfId="24909"/>
    <cellStyle name="Comma 3 3 3 3 2 4 3" xfId="24910"/>
    <cellStyle name="Comma 3 3 3 3 2 5" xfId="24911"/>
    <cellStyle name="Comma 3 3 3 3 2 6" xfId="24912"/>
    <cellStyle name="Comma 3 3 3 3 2 7" xfId="24913"/>
    <cellStyle name="Comma 3 3 3 3 2 8" xfId="24914"/>
    <cellStyle name="Comma 3 3 3 3 3" xfId="24915"/>
    <cellStyle name="Comma 3 3 3 3 3 2" xfId="24916"/>
    <cellStyle name="Comma 3 3 3 3 3 2 2" xfId="24917"/>
    <cellStyle name="Comma 3 3 3 3 3 2 2 2" xfId="24918"/>
    <cellStyle name="Comma 3 3 3 3 3 2 2 3" xfId="24919"/>
    <cellStyle name="Comma 3 3 3 3 3 2 3" xfId="24920"/>
    <cellStyle name="Comma 3 3 3 3 3 2 4" xfId="24921"/>
    <cellStyle name="Comma 3 3 3 3 3 2 5" xfId="24922"/>
    <cellStyle name="Comma 3 3 3 3 3 2 6" xfId="24923"/>
    <cellStyle name="Comma 3 3 3 3 3 3" xfId="24924"/>
    <cellStyle name="Comma 3 3 3 3 3 3 2" xfId="24925"/>
    <cellStyle name="Comma 3 3 3 3 3 3 3" xfId="24926"/>
    <cellStyle name="Comma 3 3 3 3 3 4" xfId="24927"/>
    <cellStyle name="Comma 3 3 3 3 3 5" xfId="24928"/>
    <cellStyle name="Comma 3 3 3 3 3 6" xfId="24929"/>
    <cellStyle name="Comma 3 3 3 3 3 7" xfId="24930"/>
    <cellStyle name="Comma 3 3 3 3 4" xfId="24931"/>
    <cellStyle name="Comma 3 3 3 3 4 2" xfId="24932"/>
    <cellStyle name="Comma 3 3 3 3 4 2 2" xfId="24933"/>
    <cellStyle name="Comma 3 3 3 3 4 2 3" xfId="24934"/>
    <cellStyle name="Comma 3 3 3 3 4 3" xfId="24935"/>
    <cellStyle name="Comma 3 3 3 3 4 4" xfId="24936"/>
    <cellStyle name="Comma 3 3 3 3 4 5" xfId="24937"/>
    <cellStyle name="Comma 3 3 3 3 4 6" xfId="24938"/>
    <cellStyle name="Comma 3 3 3 3 5" xfId="24939"/>
    <cellStyle name="Comma 3 3 3 3 5 2" xfId="24940"/>
    <cellStyle name="Comma 3 3 3 3 5 2 2" xfId="24941"/>
    <cellStyle name="Comma 3 3 3 3 5 2 3" xfId="24942"/>
    <cellStyle name="Comma 3 3 3 3 5 3" xfId="24943"/>
    <cellStyle name="Comma 3 3 3 3 5 4" xfId="24944"/>
    <cellStyle name="Comma 3 3 3 3 5 5" xfId="24945"/>
    <cellStyle name="Comma 3 3 3 3 5 6" xfId="24946"/>
    <cellStyle name="Comma 3 3 3 3 6" xfId="24947"/>
    <cellStyle name="Comma 3 3 3 3 6 2" xfId="24948"/>
    <cellStyle name="Comma 3 3 3 3 6 3" xfId="24949"/>
    <cellStyle name="Comma 3 3 3 3 7" xfId="24950"/>
    <cellStyle name="Comma 3 3 3 3 8" xfId="24951"/>
    <cellStyle name="Comma 3 3 3 3 9" xfId="24952"/>
    <cellStyle name="Comma 3 3 3 4" xfId="24953"/>
    <cellStyle name="Comma 3 3 3 4 2" xfId="24954"/>
    <cellStyle name="Comma 3 3 3 4 2 2" xfId="24955"/>
    <cellStyle name="Comma 3 3 3 4 2 2 2" xfId="24956"/>
    <cellStyle name="Comma 3 3 3 4 2 2 2 2" xfId="24957"/>
    <cellStyle name="Comma 3 3 3 4 2 2 2 3" xfId="24958"/>
    <cellStyle name="Comma 3 3 3 4 2 2 3" xfId="24959"/>
    <cellStyle name="Comma 3 3 3 4 2 2 4" xfId="24960"/>
    <cellStyle name="Comma 3 3 3 4 2 2 5" xfId="24961"/>
    <cellStyle name="Comma 3 3 3 4 2 2 6" xfId="24962"/>
    <cellStyle name="Comma 3 3 3 4 2 3" xfId="24963"/>
    <cellStyle name="Comma 3 3 3 4 2 3 2" xfId="24964"/>
    <cellStyle name="Comma 3 3 3 4 2 3 3" xfId="24965"/>
    <cellStyle name="Comma 3 3 3 4 2 4" xfId="24966"/>
    <cellStyle name="Comma 3 3 3 4 2 5" xfId="24967"/>
    <cellStyle name="Comma 3 3 3 4 2 6" xfId="24968"/>
    <cellStyle name="Comma 3 3 3 4 2 7" xfId="24969"/>
    <cellStyle name="Comma 3 3 3 4 3" xfId="24970"/>
    <cellStyle name="Comma 3 3 3 4 3 2" xfId="24971"/>
    <cellStyle name="Comma 3 3 3 4 3 2 2" xfId="24972"/>
    <cellStyle name="Comma 3 3 3 4 3 2 3" xfId="24973"/>
    <cellStyle name="Comma 3 3 3 4 3 3" xfId="24974"/>
    <cellStyle name="Comma 3 3 3 4 3 4" xfId="24975"/>
    <cellStyle name="Comma 3 3 3 4 3 5" xfId="24976"/>
    <cellStyle name="Comma 3 3 3 4 3 6" xfId="24977"/>
    <cellStyle name="Comma 3 3 3 4 4" xfId="24978"/>
    <cellStyle name="Comma 3 3 3 4 4 2" xfId="24979"/>
    <cellStyle name="Comma 3 3 3 4 4 2 2" xfId="24980"/>
    <cellStyle name="Comma 3 3 3 4 4 2 3" xfId="24981"/>
    <cellStyle name="Comma 3 3 3 4 4 3" xfId="24982"/>
    <cellStyle name="Comma 3 3 3 4 4 4" xfId="24983"/>
    <cellStyle name="Comma 3 3 3 4 4 5" xfId="24984"/>
    <cellStyle name="Comma 3 3 3 4 4 6" xfId="24985"/>
    <cellStyle name="Comma 3 3 3 4 5" xfId="24986"/>
    <cellStyle name="Comma 3 3 3 4 5 2" xfId="24987"/>
    <cellStyle name="Comma 3 3 3 4 5 3" xfId="24988"/>
    <cellStyle name="Comma 3 3 3 4 6" xfId="24989"/>
    <cellStyle name="Comma 3 3 3 4 7" xfId="24990"/>
    <cellStyle name="Comma 3 3 3 4 8" xfId="24991"/>
    <cellStyle name="Comma 3 3 3 4 9" xfId="24992"/>
    <cellStyle name="Comma 3 3 3 5" xfId="24993"/>
    <cellStyle name="Comma 3 3 3 5 2" xfId="24994"/>
    <cellStyle name="Comma 3 3 3 5 2 2" xfId="24995"/>
    <cellStyle name="Comma 3 3 3 5 2 2 2" xfId="24996"/>
    <cellStyle name="Comma 3 3 3 5 2 2 3" xfId="24997"/>
    <cellStyle name="Comma 3 3 3 5 2 3" xfId="24998"/>
    <cellStyle name="Comma 3 3 3 5 2 4" xfId="24999"/>
    <cellStyle name="Comma 3 3 3 5 2 5" xfId="25000"/>
    <cellStyle name="Comma 3 3 3 5 2 6" xfId="25001"/>
    <cellStyle name="Comma 3 3 3 5 3" xfId="25002"/>
    <cellStyle name="Comma 3 3 3 5 3 2" xfId="25003"/>
    <cellStyle name="Comma 3 3 3 5 3 3" xfId="25004"/>
    <cellStyle name="Comma 3 3 3 5 4" xfId="25005"/>
    <cellStyle name="Comma 3 3 3 5 5" xfId="25006"/>
    <cellStyle name="Comma 3 3 3 5 6" xfId="25007"/>
    <cellStyle name="Comma 3 3 3 5 7" xfId="25008"/>
    <cellStyle name="Comma 3 3 3 6" xfId="25009"/>
    <cellStyle name="Comma 3 3 3 6 2" xfId="25010"/>
    <cellStyle name="Comma 3 3 3 6 2 2" xfId="25011"/>
    <cellStyle name="Comma 3 3 3 6 2 3" xfId="25012"/>
    <cellStyle name="Comma 3 3 3 6 3" xfId="25013"/>
    <cellStyle name="Comma 3 3 3 6 4" xfId="25014"/>
    <cellStyle name="Comma 3 3 3 6 5" xfId="25015"/>
    <cellStyle name="Comma 3 3 3 6 6" xfId="25016"/>
    <cellStyle name="Comma 3 3 3 7" xfId="25017"/>
    <cellStyle name="Comma 3 3 3 7 2" xfId="25018"/>
    <cellStyle name="Comma 3 3 3 7 2 2" xfId="25019"/>
    <cellStyle name="Comma 3 3 3 7 2 3" xfId="25020"/>
    <cellStyle name="Comma 3 3 3 7 3" xfId="25021"/>
    <cellStyle name="Comma 3 3 3 7 4" xfId="25022"/>
    <cellStyle name="Comma 3 3 3 7 5" xfId="25023"/>
    <cellStyle name="Comma 3 3 3 7 6" xfId="25024"/>
    <cellStyle name="Comma 3 3 3 8" xfId="25025"/>
    <cellStyle name="Comma 3 3 3 8 2" xfId="25026"/>
    <cellStyle name="Comma 3 3 3 8 2 2" xfId="25027"/>
    <cellStyle name="Comma 3 3 3 8 2 3" xfId="25028"/>
    <cellStyle name="Comma 3 3 3 8 3" xfId="25029"/>
    <cellStyle name="Comma 3 3 3 8 4" xfId="25030"/>
    <cellStyle name="Comma 3 3 3 8 5" xfId="25031"/>
    <cellStyle name="Comma 3 3 3 8 6" xfId="25032"/>
    <cellStyle name="Comma 3 3 3 9" xfId="25033"/>
    <cellStyle name="Comma 3 3 3 9 2" xfId="25034"/>
    <cellStyle name="Comma 3 3 3 9 2 2" xfId="25035"/>
    <cellStyle name="Comma 3 3 3 9 2 3" xfId="25036"/>
    <cellStyle name="Comma 3 3 3 9 3" xfId="25037"/>
    <cellStyle name="Comma 3 3 3 9 4" xfId="25038"/>
    <cellStyle name="Comma 3 3 3 9 5" xfId="25039"/>
    <cellStyle name="Comma 3 3 3 9 6" xfId="25040"/>
    <cellStyle name="Comma 3 3 4" xfId="25041"/>
    <cellStyle name="Comma 3 3 4 10" xfId="25042"/>
    <cellStyle name="Comma 3 3 4 11" xfId="25043"/>
    <cellStyle name="Comma 3 3 4 12" xfId="25044"/>
    <cellStyle name="Comma 3 3 4 13" xfId="25045"/>
    <cellStyle name="Comma 3 3 4 2" xfId="25046"/>
    <cellStyle name="Comma 3 3 4 2 10" xfId="25047"/>
    <cellStyle name="Comma 3 3 4 2 2" xfId="25048"/>
    <cellStyle name="Comma 3 3 4 2 2 2" xfId="25049"/>
    <cellStyle name="Comma 3 3 4 2 2 2 2" xfId="25050"/>
    <cellStyle name="Comma 3 3 4 2 2 2 2 2" xfId="25051"/>
    <cellStyle name="Comma 3 3 4 2 2 2 2 3" xfId="25052"/>
    <cellStyle name="Comma 3 3 4 2 2 2 3" xfId="25053"/>
    <cellStyle name="Comma 3 3 4 2 2 2 4" xfId="25054"/>
    <cellStyle name="Comma 3 3 4 2 2 2 5" xfId="25055"/>
    <cellStyle name="Comma 3 3 4 2 2 2 6" xfId="25056"/>
    <cellStyle name="Comma 3 3 4 2 2 3" xfId="25057"/>
    <cellStyle name="Comma 3 3 4 2 2 3 2" xfId="25058"/>
    <cellStyle name="Comma 3 3 4 2 2 3 2 2" xfId="25059"/>
    <cellStyle name="Comma 3 3 4 2 2 3 2 3" xfId="25060"/>
    <cellStyle name="Comma 3 3 4 2 2 3 3" xfId="25061"/>
    <cellStyle name="Comma 3 3 4 2 2 3 4" xfId="25062"/>
    <cellStyle name="Comma 3 3 4 2 2 3 5" xfId="25063"/>
    <cellStyle name="Comma 3 3 4 2 2 3 6" xfId="25064"/>
    <cellStyle name="Comma 3 3 4 2 2 4" xfId="25065"/>
    <cellStyle name="Comma 3 3 4 2 2 4 2" xfId="25066"/>
    <cellStyle name="Comma 3 3 4 2 2 4 3" xfId="25067"/>
    <cellStyle name="Comma 3 3 4 2 2 5" xfId="25068"/>
    <cellStyle name="Comma 3 3 4 2 2 6" xfId="25069"/>
    <cellStyle name="Comma 3 3 4 2 2 7" xfId="25070"/>
    <cellStyle name="Comma 3 3 4 2 2 8" xfId="25071"/>
    <cellStyle name="Comma 3 3 4 2 3" xfId="25072"/>
    <cellStyle name="Comma 3 3 4 2 3 2" xfId="25073"/>
    <cellStyle name="Comma 3 3 4 2 3 2 2" xfId="25074"/>
    <cellStyle name="Comma 3 3 4 2 3 2 2 2" xfId="25075"/>
    <cellStyle name="Comma 3 3 4 2 3 2 2 3" xfId="25076"/>
    <cellStyle name="Comma 3 3 4 2 3 2 3" xfId="25077"/>
    <cellStyle name="Comma 3 3 4 2 3 2 4" xfId="25078"/>
    <cellStyle name="Comma 3 3 4 2 3 2 5" xfId="25079"/>
    <cellStyle name="Comma 3 3 4 2 3 2 6" xfId="25080"/>
    <cellStyle name="Comma 3 3 4 2 3 3" xfId="25081"/>
    <cellStyle name="Comma 3 3 4 2 3 3 2" xfId="25082"/>
    <cellStyle name="Comma 3 3 4 2 3 3 3" xfId="25083"/>
    <cellStyle name="Comma 3 3 4 2 3 4" xfId="25084"/>
    <cellStyle name="Comma 3 3 4 2 3 5" xfId="25085"/>
    <cellStyle name="Comma 3 3 4 2 3 6" xfId="25086"/>
    <cellStyle name="Comma 3 3 4 2 3 7" xfId="25087"/>
    <cellStyle name="Comma 3 3 4 2 4" xfId="25088"/>
    <cellStyle name="Comma 3 3 4 2 4 2" xfId="25089"/>
    <cellStyle name="Comma 3 3 4 2 4 2 2" xfId="25090"/>
    <cellStyle name="Comma 3 3 4 2 4 2 3" xfId="25091"/>
    <cellStyle name="Comma 3 3 4 2 4 3" xfId="25092"/>
    <cellStyle name="Comma 3 3 4 2 4 4" xfId="25093"/>
    <cellStyle name="Comma 3 3 4 2 4 5" xfId="25094"/>
    <cellStyle name="Comma 3 3 4 2 4 6" xfId="25095"/>
    <cellStyle name="Comma 3 3 4 2 5" xfId="25096"/>
    <cellStyle name="Comma 3 3 4 2 5 2" xfId="25097"/>
    <cellStyle name="Comma 3 3 4 2 5 2 2" xfId="25098"/>
    <cellStyle name="Comma 3 3 4 2 5 2 3" xfId="25099"/>
    <cellStyle name="Comma 3 3 4 2 5 3" xfId="25100"/>
    <cellStyle name="Comma 3 3 4 2 5 4" xfId="25101"/>
    <cellStyle name="Comma 3 3 4 2 5 5" xfId="25102"/>
    <cellStyle name="Comma 3 3 4 2 5 6" xfId="25103"/>
    <cellStyle name="Comma 3 3 4 2 6" xfId="25104"/>
    <cellStyle name="Comma 3 3 4 2 6 2" xfId="25105"/>
    <cellStyle name="Comma 3 3 4 2 6 3" xfId="25106"/>
    <cellStyle name="Comma 3 3 4 2 7" xfId="25107"/>
    <cellStyle name="Comma 3 3 4 2 8" xfId="25108"/>
    <cellStyle name="Comma 3 3 4 2 9" xfId="25109"/>
    <cellStyle name="Comma 3 3 4 3" xfId="25110"/>
    <cellStyle name="Comma 3 3 4 3 2" xfId="25111"/>
    <cellStyle name="Comma 3 3 4 3 2 2" xfId="25112"/>
    <cellStyle name="Comma 3 3 4 3 2 2 2" xfId="25113"/>
    <cellStyle name="Comma 3 3 4 3 2 2 2 2" xfId="25114"/>
    <cellStyle name="Comma 3 3 4 3 2 2 2 3" xfId="25115"/>
    <cellStyle name="Comma 3 3 4 3 2 2 3" xfId="25116"/>
    <cellStyle name="Comma 3 3 4 3 2 2 4" xfId="25117"/>
    <cellStyle name="Comma 3 3 4 3 2 2 5" xfId="25118"/>
    <cellStyle name="Comma 3 3 4 3 2 2 6" xfId="25119"/>
    <cellStyle name="Comma 3 3 4 3 2 3" xfId="25120"/>
    <cellStyle name="Comma 3 3 4 3 2 3 2" xfId="25121"/>
    <cellStyle name="Comma 3 3 4 3 2 3 3" xfId="25122"/>
    <cellStyle name="Comma 3 3 4 3 2 4" xfId="25123"/>
    <cellStyle name="Comma 3 3 4 3 2 5" xfId="25124"/>
    <cellStyle name="Comma 3 3 4 3 2 6" xfId="25125"/>
    <cellStyle name="Comma 3 3 4 3 2 7" xfId="25126"/>
    <cellStyle name="Comma 3 3 4 3 3" xfId="25127"/>
    <cellStyle name="Comma 3 3 4 3 3 2" xfId="25128"/>
    <cellStyle name="Comma 3 3 4 3 3 2 2" xfId="25129"/>
    <cellStyle name="Comma 3 3 4 3 3 2 3" xfId="25130"/>
    <cellStyle name="Comma 3 3 4 3 3 3" xfId="25131"/>
    <cellStyle name="Comma 3 3 4 3 3 4" xfId="25132"/>
    <cellStyle name="Comma 3 3 4 3 3 5" xfId="25133"/>
    <cellStyle name="Comma 3 3 4 3 3 6" xfId="25134"/>
    <cellStyle name="Comma 3 3 4 3 4" xfId="25135"/>
    <cellStyle name="Comma 3 3 4 3 4 2" xfId="25136"/>
    <cellStyle name="Comma 3 3 4 3 4 2 2" xfId="25137"/>
    <cellStyle name="Comma 3 3 4 3 4 2 3" xfId="25138"/>
    <cellStyle name="Comma 3 3 4 3 4 3" xfId="25139"/>
    <cellStyle name="Comma 3 3 4 3 4 4" xfId="25140"/>
    <cellStyle name="Comma 3 3 4 3 4 5" xfId="25141"/>
    <cellStyle name="Comma 3 3 4 3 4 6" xfId="25142"/>
    <cellStyle name="Comma 3 3 4 3 5" xfId="25143"/>
    <cellStyle name="Comma 3 3 4 3 5 2" xfId="25144"/>
    <cellStyle name="Comma 3 3 4 3 5 3" xfId="25145"/>
    <cellStyle name="Comma 3 3 4 3 6" xfId="25146"/>
    <cellStyle name="Comma 3 3 4 3 7" xfId="25147"/>
    <cellStyle name="Comma 3 3 4 3 8" xfId="25148"/>
    <cellStyle name="Comma 3 3 4 3 9" xfId="25149"/>
    <cellStyle name="Comma 3 3 4 4" xfId="25150"/>
    <cellStyle name="Comma 3 3 4 4 2" xfId="25151"/>
    <cellStyle name="Comma 3 3 4 4 2 2" xfId="25152"/>
    <cellStyle name="Comma 3 3 4 4 2 2 2" xfId="25153"/>
    <cellStyle name="Comma 3 3 4 4 2 2 3" xfId="25154"/>
    <cellStyle name="Comma 3 3 4 4 2 3" xfId="25155"/>
    <cellStyle name="Comma 3 3 4 4 2 4" xfId="25156"/>
    <cellStyle name="Comma 3 3 4 4 2 5" xfId="25157"/>
    <cellStyle name="Comma 3 3 4 4 2 6" xfId="25158"/>
    <cellStyle name="Comma 3 3 4 4 3" xfId="25159"/>
    <cellStyle name="Comma 3 3 4 4 3 2" xfId="25160"/>
    <cellStyle name="Comma 3 3 4 4 3 3" xfId="25161"/>
    <cellStyle name="Comma 3 3 4 4 4" xfId="25162"/>
    <cellStyle name="Comma 3 3 4 4 5" xfId="25163"/>
    <cellStyle name="Comma 3 3 4 4 6" xfId="25164"/>
    <cellStyle name="Comma 3 3 4 4 7" xfId="25165"/>
    <cellStyle name="Comma 3 3 4 5" xfId="25166"/>
    <cellStyle name="Comma 3 3 4 5 2" xfId="25167"/>
    <cellStyle name="Comma 3 3 4 5 2 2" xfId="25168"/>
    <cellStyle name="Comma 3 3 4 5 2 3" xfId="25169"/>
    <cellStyle name="Comma 3 3 4 5 3" xfId="25170"/>
    <cellStyle name="Comma 3 3 4 5 4" xfId="25171"/>
    <cellStyle name="Comma 3 3 4 5 5" xfId="25172"/>
    <cellStyle name="Comma 3 3 4 5 6" xfId="25173"/>
    <cellStyle name="Comma 3 3 4 6" xfId="25174"/>
    <cellStyle name="Comma 3 3 4 6 2" xfId="25175"/>
    <cellStyle name="Comma 3 3 4 6 2 2" xfId="25176"/>
    <cellStyle name="Comma 3 3 4 6 2 3" xfId="25177"/>
    <cellStyle name="Comma 3 3 4 6 3" xfId="25178"/>
    <cellStyle name="Comma 3 3 4 6 4" xfId="25179"/>
    <cellStyle name="Comma 3 3 4 6 5" xfId="25180"/>
    <cellStyle name="Comma 3 3 4 6 6" xfId="25181"/>
    <cellStyle name="Comma 3 3 4 7" xfId="25182"/>
    <cellStyle name="Comma 3 3 4 7 2" xfId="25183"/>
    <cellStyle name="Comma 3 3 4 7 2 2" xfId="25184"/>
    <cellStyle name="Comma 3 3 4 7 2 3" xfId="25185"/>
    <cellStyle name="Comma 3 3 4 7 3" xfId="25186"/>
    <cellStyle name="Comma 3 3 4 7 4" xfId="25187"/>
    <cellStyle name="Comma 3 3 4 7 5" xfId="25188"/>
    <cellStyle name="Comma 3 3 4 7 6" xfId="25189"/>
    <cellStyle name="Comma 3 3 4 8" xfId="25190"/>
    <cellStyle name="Comma 3 3 4 8 2" xfId="25191"/>
    <cellStyle name="Comma 3 3 4 8 2 2" xfId="25192"/>
    <cellStyle name="Comma 3 3 4 8 2 3" xfId="25193"/>
    <cellStyle name="Comma 3 3 4 8 3" xfId="25194"/>
    <cellStyle name="Comma 3 3 4 8 4" xfId="25195"/>
    <cellStyle name="Comma 3 3 4 8 5" xfId="25196"/>
    <cellStyle name="Comma 3 3 4 8 6" xfId="25197"/>
    <cellStyle name="Comma 3 3 4 9" xfId="25198"/>
    <cellStyle name="Comma 3 3 4 9 2" xfId="25199"/>
    <cellStyle name="Comma 3 3 4 9 3" xfId="25200"/>
    <cellStyle name="Comma 3 3 5" xfId="25201"/>
    <cellStyle name="Comma 3 3 5 10" xfId="25202"/>
    <cellStyle name="Comma 3 3 5 2" xfId="25203"/>
    <cellStyle name="Comma 3 3 5 2 2" xfId="25204"/>
    <cellStyle name="Comma 3 3 5 2 2 2" xfId="25205"/>
    <cellStyle name="Comma 3 3 5 2 2 2 2" xfId="25206"/>
    <cellStyle name="Comma 3 3 5 2 2 2 3" xfId="25207"/>
    <cellStyle name="Comma 3 3 5 2 2 3" xfId="25208"/>
    <cellStyle name="Comma 3 3 5 2 2 4" xfId="25209"/>
    <cellStyle name="Comma 3 3 5 2 2 5" xfId="25210"/>
    <cellStyle name="Comma 3 3 5 2 2 6" xfId="25211"/>
    <cellStyle name="Comma 3 3 5 2 3" xfId="25212"/>
    <cellStyle name="Comma 3 3 5 2 3 2" xfId="25213"/>
    <cellStyle name="Comma 3 3 5 2 3 2 2" xfId="25214"/>
    <cellStyle name="Comma 3 3 5 2 3 2 3" xfId="25215"/>
    <cellStyle name="Comma 3 3 5 2 3 3" xfId="25216"/>
    <cellStyle name="Comma 3 3 5 2 3 4" xfId="25217"/>
    <cellStyle name="Comma 3 3 5 2 3 5" xfId="25218"/>
    <cellStyle name="Comma 3 3 5 2 3 6" xfId="25219"/>
    <cellStyle name="Comma 3 3 5 2 4" xfId="25220"/>
    <cellStyle name="Comma 3 3 5 2 4 2" xfId="25221"/>
    <cellStyle name="Comma 3 3 5 2 4 3" xfId="25222"/>
    <cellStyle name="Comma 3 3 5 2 5" xfId="25223"/>
    <cellStyle name="Comma 3 3 5 2 6" xfId="25224"/>
    <cellStyle name="Comma 3 3 5 2 7" xfId="25225"/>
    <cellStyle name="Comma 3 3 5 2 8" xfId="25226"/>
    <cellStyle name="Comma 3 3 5 3" xfId="25227"/>
    <cellStyle name="Comma 3 3 5 3 2" xfId="25228"/>
    <cellStyle name="Comma 3 3 5 3 2 2" xfId="25229"/>
    <cellStyle name="Comma 3 3 5 3 2 2 2" xfId="25230"/>
    <cellStyle name="Comma 3 3 5 3 2 2 3" xfId="25231"/>
    <cellStyle name="Comma 3 3 5 3 2 3" xfId="25232"/>
    <cellStyle name="Comma 3 3 5 3 2 4" xfId="25233"/>
    <cellStyle name="Comma 3 3 5 3 2 5" xfId="25234"/>
    <cellStyle name="Comma 3 3 5 3 2 6" xfId="25235"/>
    <cellStyle name="Comma 3 3 5 3 3" xfId="25236"/>
    <cellStyle name="Comma 3 3 5 3 3 2" xfId="25237"/>
    <cellStyle name="Comma 3 3 5 3 3 3" xfId="25238"/>
    <cellStyle name="Comma 3 3 5 3 4" xfId="25239"/>
    <cellStyle name="Comma 3 3 5 3 5" xfId="25240"/>
    <cellStyle name="Comma 3 3 5 3 6" xfId="25241"/>
    <cellStyle name="Comma 3 3 5 3 7" xfId="25242"/>
    <cellStyle name="Comma 3 3 5 4" xfId="25243"/>
    <cellStyle name="Comma 3 3 5 4 2" xfId="25244"/>
    <cellStyle name="Comma 3 3 5 4 2 2" xfId="25245"/>
    <cellStyle name="Comma 3 3 5 4 2 3" xfId="25246"/>
    <cellStyle name="Comma 3 3 5 4 3" xfId="25247"/>
    <cellStyle name="Comma 3 3 5 4 4" xfId="25248"/>
    <cellStyle name="Comma 3 3 5 4 5" xfId="25249"/>
    <cellStyle name="Comma 3 3 5 4 6" xfId="25250"/>
    <cellStyle name="Comma 3 3 5 5" xfId="25251"/>
    <cellStyle name="Comma 3 3 5 5 2" xfId="25252"/>
    <cellStyle name="Comma 3 3 5 5 2 2" xfId="25253"/>
    <cellStyle name="Comma 3 3 5 5 2 3" xfId="25254"/>
    <cellStyle name="Comma 3 3 5 5 3" xfId="25255"/>
    <cellStyle name="Comma 3 3 5 5 4" xfId="25256"/>
    <cellStyle name="Comma 3 3 5 5 5" xfId="25257"/>
    <cellStyle name="Comma 3 3 5 5 6" xfId="25258"/>
    <cellStyle name="Comma 3 3 5 6" xfId="25259"/>
    <cellStyle name="Comma 3 3 5 6 2" xfId="25260"/>
    <cellStyle name="Comma 3 3 5 6 3" xfId="25261"/>
    <cellStyle name="Comma 3 3 5 7" xfId="25262"/>
    <cellStyle name="Comma 3 3 5 8" xfId="25263"/>
    <cellStyle name="Comma 3 3 5 9" xfId="25264"/>
    <cellStyle name="Comma 3 3 6" xfId="25265"/>
    <cellStyle name="Comma 3 3 6 2" xfId="25266"/>
    <cellStyle name="Comma 3 3 6 2 2" xfId="25267"/>
    <cellStyle name="Comma 3 3 6 2 2 2" xfId="25268"/>
    <cellStyle name="Comma 3 3 6 2 2 2 2" xfId="25269"/>
    <cellStyle name="Comma 3 3 6 2 2 2 3" xfId="25270"/>
    <cellStyle name="Comma 3 3 6 2 2 3" xfId="25271"/>
    <cellStyle name="Comma 3 3 6 2 2 4" xfId="25272"/>
    <cellStyle name="Comma 3 3 6 2 2 5" xfId="25273"/>
    <cellStyle name="Comma 3 3 6 2 2 6" xfId="25274"/>
    <cellStyle name="Comma 3 3 6 2 3" xfId="25275"/>
    <cellStyle name="Comma 3 3 6 2 3 2" xfId="25276"/>
    <cellStyle name="Comma 3 3 6 2 3 3" xfId="25277"/>
    <cellStyle name="Comma 3 3 6 2 4" xfId="25278"/>
    <cellStyle name="Comma 3 3 6 2 5" xfId="25279"/>
    <cellStyle name="Comma 3 3 6 2 6" xfId="25280"/>
    <cellStyle name="Comma 3 3 6 2 7" xfId="25281"/>
    <cellStyle name="Comma 3 3 6 3" xfId="25282"/>
    <cellStyle name="Comma 3 3 6 3 2" xfId="25283"/>
    <cellStyle name="Comma 3 3 6 3 2 2" xfId="25284"/>
    <cellStyle name="Comma 3 3 6 3 2 3" xfId="25285"/>
    <cellStyle name="Comma 3 3 6 3 3" xfId="25286"/>
    <cellStyle name="Comma 3 3 6 3 4" xfId="25287"/>
    <cellStyle name="Comma 3 3 6 3 5" xfId="25288"/>
    <cellStyle name="Comma 3 3 6 3 6" xfId="25289"/>
    <cellStyle name="Comma 3 3 6 4" xfId="25290"/>
    <cellStyle name="Comma 3 3 6 4 2" xfId="25291"/>
    <cellStyle name="Comma 3 3 6 4 2 2" xfId="25292"/>
    <cellStyle name="Comma 3 3 6 4 2 3" xfId="25293"/>
    <cellStyle name="Comma 3 3 6 4 3" xfId="25294"/>
    <cellStyle name="Comma 3 3 6 4 4" xfId="25295"/>
    <cellStyle name="Comma 3 3 6 4 5" xfId="25296"/>
    <cellStyle name="Comma 3 3 6 4 6" xfId="25297"/>
    <cellStyle name="Comma 3 3 6 5" xfId="25298"/>
    <cellStyle name="Comma 3 3 6 5 2" xfId="25299"/>
    <cellStyle name="Comma 3 3 6 5 3" xfId="25300"/>
    <cellStyle name="Comma 3 3 6 6" xfId="25301"/>
    <cellStyle name="Comma 3 3 6 7" xfId="25302"/>
    <cellStyle name="Comma 3 3 6 8" xfId="25303"/>
    <cellStyle name="Comma 3 3 6 9" xfId="25304"/>
    <cellStyle name="Comma 3 3 7" xfId="25305"/>
    <cellStyle name="Comma 3 3 7 2" xfId="25306"/>
    <cellStyle name="Comma 3 3 7 2 2" xfId="25307"/>
    <cellStyle name="Comma 3 3 7 2 2 2" xfId="25308"/>
    <cellStyle name="Comma 3 3 7 2 2 3" xfId="25309"/>
    <cellStyle name="Comma 3 3 7 2 3" xfId="25310"/>
    <cellStyle name="Comma 3 3 7 2 4" xfId="25311"/>
    <cellStyle name="Comma 3 3 7 2 5" xfId="25312"/>
    <cellStyle name="Comma 3 3 7 2 6" xfId="25313"/>
    <cellStyle name="Comma 3 3 7 3" xfId="25314"/>
    <cellStyle name="Comma 3 3 7 3 2" xfId="25315"/>
    <cellStyle name="Comma 3 3 7 3 3" xfId="25316"/>
    <cellStyle name="Comma 3 3 7 4" xfId="25317"/>
    <cellStyle name="Comma 3 3 7 5" xfId="25318"/>
    <cellStyle name="Comma 3 3 7 6" xfId="25319"/>
    <cellStyle name="Comma 3 3 7 7" xfId="25320"/>
    <cellStyle name="Comma 3 3 8" xfId="25321"/>
    <cellStyle name="Comma 3 3 8 2" xfId="25322"/>
    <cellStyle name="Comma 3 3 8 2 2" xfId="25323"/>
    <cellStyle name="Comma 3 3 8 2 3" xfId="25324"/>
    <cellStyle name="Comma 3 3 8 3" xfId="25325"/>
    <cellStyle name="Comma 3 3 8 4" xfId="25326"/>
    <cellStyle name="Comma 3 3 8 5" xfId="25327"/>
    <cellStyle name="Comma 3 3 8 6" xfId="25328"/>
    <cellStyle name="Comma 3 3 9" xfId="25329"/>
    <cellStyle name="Comma 3 3 9 2" xfId="25330"/>
    <cellStyle name="Comma 3 3 9 2 2" xfId="25331"/>
    <cellStyle name="Comma 3 3 9 2 3" xfId="25332"/>
    <cellStyle name="Comma 3 3 9 3" xfId="25333"/>
    <cellStyle name="Comma 3 3 9 4" xfId="25334"/>
    <cellStyle name="Comma 3 3 9 5" xfId="25335"/>
    <cellStyle name="Comma 3 3 9 6" xfId="25336"/>
    <cellStyle name="Comma 3 4" xfId="354"/>
    <cellStyle name="Comma 3 4 10" xfId="25337"/>
    <cellStyle name="Comma 3 4 10 2" xfId="25338"/>
    <cellStyle name="Comma 3 4 10 3" xfId="25339"/>
    <cellStyle name="Comma 3 4 11" xfId="25340"/>
    <cellStyle name="Comma 3 4 12" xfId="25341"/>
    <cellStyle name="Comma 3 4 13" xfId="25342"/>
    <cellStyle name="Comma 3 4 14" xfId="25343"/>
    <cellStyle name="Comma 3 4 2" xfId="355"/>
    <cellStyle name="Comma 3 4 2 10" xfId="25344"/>
    <cellStyle name="Comma 3 4 2 11" xfId="25345"/>
    <cellStyle name="Comma 3 4 2 12" xfId="25346"/>
    <cellStyle name="Comma 3 4 2 13" xfId="25347"/>
    <cellStyle name="Comma 3 4 2 2" xfId="25348"/>
    <cellStyle name="Comma 3 4 2 2 10" xfId="25349"/>
    <cellStyle name="Comma 3 4 2 2 2" xfId="25350"/>
    <cellStyle name="Comma 3 4 2 2 2 2" xfId="25351"/>
    <cellStyle name="Comma 3 4 2 2 2 2 2" xfId="25352"/>
    <cellStyle name="Comma 3 4 2 2 2 2 2 2" xfId="25353"/>
    <cellStyle name="Comma 3 4 2 2 2 2 2 3" xfId="25354"/>
    <cellStyle name="Comma 3 4 2 2 2 2 3" xfId="25355"/>
    <cellStyle name="Comma 3 4 2 2 2 2 4" xfId="25356"/>
    <cellStyle name="Comma 3 4 2 2 2 2 5" xfId="25357"/>
    <cellStyle name="Comma 3 4 2 2 2 2 6" xfId="25358"/>
    <cellStyle name="Comma 3 4 2 2 2 3" xfId="25359"/>
    <cellStyle name="Comma 3 4 2 2 2 3 2" xfId="25360"/>
    <cellStyle name="Comma 3 4 2 2 2 3 2 2" xfId="25361"/>
    <cellStyle name="Comma 3 4 2 2 2 3 2 3" xfId="25362"/>
    <cellStyle name="Comma 3 4 2 2 2 3 3" xfId="25363"/>
    <cellStyle name="Comma 3 4 2 2 2 3 4" xfId="25364"/>
    <cellStyle name="Comma 3 4 2 2 2 3 5" xfId="25365"/>
    <cellStyle name="Comma 3 4 2 2 2 3 6" xfId="25366"/>
    <cellStyle name="Comma 3 4 2 2 2 4" xfId="25367"/>
    <cellStyle name="Comma 3 4 2 2 2 4 2" xfId="25368"/>
    <cellStyle name="Comma 3 4 2 2 2 4 3" xfId="25369"/>
    <cellStyle name="Comma 3 4 2 2 2 5" xfId="25370"/>
    <cellStyle name="Comma 3 4 2 2 2 6" xfId="25371"/>
    <cellStyle name="Comma 3 4 2 2 2 7" xfId="25372"/>
    <cellStyle name="Comma 3 4 2 2 2 8" xfId="25373"/>
    <cellStyle name="Comma 3 4 2 2 3" xfId="25374"/>
    <cellStyle name="Comma 3 4 2 2 3 2" xfId="25375"/>
    <cellStyle name="Comma 3 4 2 2 3 2 2" xfId="25376"/>
    <cellStyle name="Comma 3 4 2 2 3 2 2 2" xfId="25377"/>
    <cellStyle name="Comma 3 4 2 2 3 2 2 3" xfId="25378"/>
    <cellStyle name="Comma 3 4 2 2 3 2 3" xfId="25379"/>
    <cellStyle name="Comma 3 4 2 2 3 2 4" xfId="25380"/>
    <cellStyle name="Comma 3 4 2 2 3 2 5" xfId="25381"/>
    <cellStyle name="Comma 3 4 2 2 3 2 6" xfId="25382"/>
    <cellStyle name="Comma 3 4 2 2 3 3" xfId="25383"/>
    <cellStyle name="Comma 3 4 2 2 3 3 2" xfId="25384"/>
    <cellStyle name="Comma 3 4 2 2 3 3 3" xfId="25385"/>
    <cellStyle name="Comma 3 4 2 2 3 4" xfId="25386"/>
    <cellStyle name="Comma 3 4 2 2 3 5" xfId="25387"/>
    <cellStyle name="Comma 3 4 2 2 3 6" xfId="25388"/>
    <cellStyle name="Comma 3 4 2 2 3 7" xfId="25389"/>
    <cellStyle name="Comma 3 4 2 2 4" xfId="25390"/>
    <cellStyle name="Comma 3 4 2 2 4 2" xfId="25391"/>
    <cellStyle name="Comma 3 4 2 2 4 2 2" xfId="25392"/>
    <cellStyle name="Comma 3 4 2 2 4 2 3" xfId="25393"/>
    <cellStyle name="Comma 3 4 2 2 4 3" xfId="25394"/>
    <cellStyle name="Comma 3 4 2 2 4 4" xfId="25395"/>
    <cellStyle name="Comma 3 4 2 2 4 5" xfId="25396"/>
    <cellStyle name="Comma 3 4 2 2 4 6" xfId="25397"/>
    <cellStyle name="Comma 3 4 2 2 5" xfId="25398"/>
    <cellStyle name="Comma 3 4 2 2 5 2" xfId="25399"/>
    <cellStyle name="Comma 3 4 2 2 5 2 2" xfId="25400"/>
    <cellStyle name="Comma 3 4 2 2 5 2 3" xfId="25401"/>
    <cellStyle name="Comma 3 4 2 2 5 3" xfId="25402"/>
    <cellStyle name="Comma 3 4 2 2 5 4" xfId="25403"/>
    <cellStyle name="Comma 3 4 2 2 5 5" xfId="25404"/>
    <cellStyle name="Comma 3 4 2 2 5 6" xfId="25405"/>
    <cellStyle name="Comma 3 4 2 2 6" xfId="25406"/>
    <cellStyle name="Comma 3 4 2 2 6 2" xfId="25407"/>
    <cellStyle name="Comma 3 4 2 2 6 3" xfId="25408"/>
    <cellStyle name="Comma 3 4 2 2 7" xfId="25409"/>
    <cellStyle name="Comma 3 4 2 2 8" xfId="25410"/>
    <cellStyle name="Comma 3 4 2 2 9" xfId="25411"/>
    <cellStyle name="Comma 3 4 2 3" xfId="25412"/>
    <cellStyle name="Comma 3 4 2 3 2" xfId="25413"/>
    <cellStyle name="Comma 3 4 2 3 2 2" xfId="25414"/>
    <cellStyle name="Comma 3 4 2 3 2 2 2" xfId="25415"/>
    <cellStyle name="Comma 3 4 2 3 2 2 2 2" xfId="25416"/>
    <cellStyle name="Comma 3 4 2 3 2 2 2 3" xfId="25417"/>
    <cellStyle name="Comma 3 4 2 3 2 2 3" xfId="25418"/>
    <cellStyle name="Comma 3 4 2 3 2 2 4" xfId="25419"/>
    <cellStyle name="Comma 3 4 2 3 2 2 5" xfId="25420"/>
    <cellStyle name="Comma 3 4 2 3 2 2 6" xfId="25421"/>
    <cellStyle name="Comma 3 4 2 3 2 3" xfId="25422"/>
    <cellStyle name="Comma 3 4 2 3 2 3 2" xfId="25423"/>
    <cellStyle name="Comma 3 4 2 3 2 3 3" xfId="25424"/>
    <cellStyle name="Comma 3 4 2 3 2 4" xfId="25425"/>
    <cellStyle name="Comma 3 4 2 3 2 5" xfId="25426"/>
    <cellStyle name="Comma 3 4 2 3 2 6" xfId="25427"/>
    <cellStyle name="Comma 3 4 2 3 2 7" xfId="25428"/>
    <cellStyle name="Comma 3 4 2 3 3" xfId="25429"/>
    <cellStyle name="Comma 3 4 2 3 3 2" xfId="25430"/>
    <cellStyle name="Comma 3 4 2 3 3 2 2" xfId="25431"/>
    <cellStyle name="Comma 3 4 2 3 3 2 3" xfId="25432"/>
    <cellStyle name="Comma 3 4 2 3 3 3" xfId="25433"/>
    <cellStyle name="Comma 3 4 2 3 3 4" xfId="25434"/>
    <cellStyle name="Comma 3 4 2 3 3 5" xfId="25435"/>
    <cellStyle name="Comma 3 4 2 3 3 6" xfId="25436"/>
    <cellStyle name="Comma 3 4 2 3 4" xfId="25437"/>
    <cellStyle name="Comma 3 4 2 3 4 2" xfId="25438"/>
    <cellStyle name="Comma 3 4 2 3 4 2 2" xfId="25439"/>
    <cellStyle name="Comma 3 4 2 3 4 2 3" xfId="25440"/>
    <cellStyle name="Comma 3 4 2 3 4 3" xfId="25441"/>
    <cellStyle name="Comma 3 4 2 3 4 4" xfId="25442"/>
    <cellStyle name="Comma 3 4 2 3 4 5" xfId="25443"/>
    <cellStyle name="Comma 3 4 2 3 4 6" xfId="25444"/>
    <cellStyle name="Comma 3 4 2 3 5" xfId="25445"/>
    <cellStyle name="Comma 3 4 2 3 5 2" xfId="25446"/>
    <cellStyle name="Comma 3 4 2 3 5 3" xfId="25447"/>
    <cellStyle name="Comma 3 4 2 3 6" xfId="25448"/>
    <cellStyle name="Comma 3 4 2 3 7" xfId="25449"/>
    <cellStyle name="Comma 3 4 2 3 8" xfId="25450"/>
    <cellStyle name="Comma 3 4 2 3 9" xfId="25451"/>
    <cellStyle name="Comma 3 4 2 4" xfId="25452"/>
    <cellStyle name="Comma 3 4 2 4 2" xfId="25453"/>
    <cellStyle name="Comma 3 4 2 4 2 2" xfId="25454"/>
    <cellStyle name="Comma 3 4 2 4 2 2 2" xfId="25455"/>
    <cellStyle name="Comma 3 4 2 4 2 2 3" xfId="25456"/>
    <cellStyle name="Comma 3 4 2 4 2 3" xfId="25457"/>
    <cellStyle name="Comma 3 4 2 4 2 4" xfId="25458"/>
    <cellStyle name="Comma 3 4 2 4 2 5" xfId="25459"/>
    <cellStyle name="Comma 3 4 2 4 2 6" xfId="25460"/>
    <cellStyle name="Comma 3 4 2 4 3" xfId="25461"/>
    <cellStyle name="Comma 3 4 2 4 3 2" xfId="25462"/>
    <cellStyle name="Comma 3 4 2 4 3 3" xfId="25463"/>
    <cellStyle name="Comma 3 4 2 4 4" xfId="25464"/>
    <cellStyle name="Comma 3 4 2 4 5" xfId="25465"/>
    <cellStyle name="Comma 3 4 2 4 6" xfId="25466"/>
    <cellStyle name="Comma 3 4 2 4 7" xfId="25467"/>
    <cellStyle name="Comma 3 4 2 5" xfId="25468"/>
    <cellStyle name="Comma 3 4 2 5 2" xfId="25469"/>
    <cellStyle name="Comma 3 4 2 5 2 2" xfId="25470"/>
    <cellStyle name="Comma 3 4 2 5 2 3" xfId="25471"/>
    <cellStyle name="Comma 3 4 2 5 3" xfId="25472"/>
    <cellStyle name="Comma 3 4 2 5 4" xfId="25473"/>
    <cellStyle name="Comma 3 4 2 5 5" xfId="25474"/>
    <cellStyle name="Comma 3 4 2 5 6" xfId="25475"/>
    <cellStyle name="Comma 3 4 2 6" xfId="25476"/>
    <cellStyle name="Comma 3 4 2 6 2" xfId="25477"/>
    <cellStyle name="Comma 3 4 2 6 2 2" xfId="25478"/>
    <cellStyle name="Comma 3 4 2 6 2 3" xfId="25479"/>
    <cellStyle name="Comma 3 4 2 6 3" xfId="25480"/>
    <cellStyle name="Comma 3 4 2 6 4" xfId="25481"/>
    <cellStyle name="Comma 3 4 2 6 5" xfId="25482"/>
    <cellStyle name="Comma 3 4 2 6 6" xfId="25483"/>
    <cellStyle name="Comma 3 4 2 7" xfId="25484"/>
    <cellStyle name="Comma 3 4 2 7 2" xfId="25485"/>
    <cellStyle name="Comma 3 4 2 7 2 2" xfId="25486"/>
    <cellStyle name="Comma 3 4 2 7 2 3" xfId="25487"/>
    <cellStyle name="Comma 3 4 2 7 3" xfId="25488"/>
    <cellStyle name="Comma 3 4 2 7 4" xfId="25489"/>
    <cellStyle name="Comma 3 4 2 7 5" xfId="25490"/>
    <cellStyle name="Comma 3 4 2 7 6" xfId="25491"/>
    <cellStyle name="Comma 3 4 2 8" xfId="25492"/>
    <cellStyle name="Comma 3 4 2 8 2" xfId="25493"/>
    <cellStyle name="Comma 3 4 2 8 2 2" xfId="25494"/>
    <cellStyle name="Comma 3 4 2 8 2 3" xfId="25495"/>
    <cellStyle name="Comma 3 4 2 8 3" xfId="25496"/>
    <cellStyle name="Comma 3 4 2 8 4" xfId="25497"/>
    <cellStyle name="Comma 3 4 2 8 5" xfId="25498"/>
    <cellStyle name="Comma 3 4 2 8 6" xfId="25499"/>
    <cellStyle name="Comma 3 4 2 9" xfId="25500"/>
    <cellStyle name="Comma 3 4 2 9 2" xfId="25501"/>
    <cellStyle name="Comma 3 4 2 9 3" xfId="25502"/>
    <cellStyle name="Comma 3 4 3" xfId="25503"/>
    <cellStyle name="Comma 3 4 3 10" xfId="25504"/>
    <cellStyle name="Comma 3 4 3 2" xfId="25505"/>
    <cellStyle name="Comma 3 4 3 2 2" xfId="25506"/>
    <cellStyle name="Comma 3 4 3 2 2 2" xfId="25507"/>
    <cellStyle name="Comma 3 4 3 2 2 2 2" xfId="25508"/>
    <cellStyle name="Comma 3 4 3 2 2 2 3" xfId="25509"/>
    <cellStyle name="Comma 3 4 3 2 2 3" xfId="25510"/>
    <cellStyle name="Comma 3 4 3 2 2 4" xfId="25511"/>
    <cellStyle name="Comma 3 4 3 2 2 5" xfId="25512"/>
    <cellStyle name="Comma 3 4 3 2 2 6" xfId="25513"/>
    <cellStyle name="Comma 3 4 3 2 3" xfId="25514"/>
    <cellStyle name="Comma 3 4 3 2 3 2" xfId="25515"/>
    <cellStyle name="Comma 3 4 3 2 3 2 2" xfId="25516"/>
    <cellStyle name="Comma 3 4 3 2 3 2 3" xfId="25517"/>
    <cellStyle name="Comma 3 4 3 2 3 3" xfId="25518"/>
    <cellStyle name="Comma 3 4 3 2 3 4" xfId="25519"/>
    <cellStyle name="Comma 3 4 3 2 3 5" xfId="25520"/>
    <cellStyle name="Comma 3 4 3 2 3 6" xfId="25521"/>
    <cellStyle name="Comma 3 4 3 2 4" xfId="25522"/>
    <cellStyle name="Comma 3 4 3 2 4 2" xfId="25523"/>
    <cellStyle name="Comma 3 4 3 2 4 3" xfId="25524"/>
    <cellStyle name="Comma 3 4 3 2 5" xfId="25525"/>
    <cellStyle name="Comma 3 4 3 2 6" xfId="25526"/>
    <cellStyle name="Comma 3 4 3 2 7" xfId="25527"/>
    <cellStyle name="Comma 3 4 3 2 8" xfId="25528"/>
    <cellStyle name="Comma 3 4 3 3" xfId="25529"/>
    <cellStyle name="Comma 3 4 3 3 2" xfId="25530"/>
    <cellStyle name="Comma 3 4 3 3 2 2" xfId="25531"/>
    <cellStyle name="Comma 3 4 3 3 2 2 2" xfId="25532"/>
    <cellStyle name="Comma 3 4 3 3 2 2 3" xfId="25533"/>
    <cellStyle name="Comma 3 4 3 3 2 3" xfId="25534"/>
    <cellStyle name="Comma 3 4 3 3 2 4" xfId="25535"/>
    <cellStyle name="Comma 3 4 3 3 2 5" xfId="25536"/>
    <cellStyle name="Comma 3 4 3 3 2 6" xfId="25537"/>
    <cellStyle name="Comma 3 4 3 3 3" xfId="25538"/>
    <cellStyle name="Comma 3 4 3 3 3 2" xfId="25539"/>
    <cellStyle name="Comma 3 4 3 3 3 3" xfId="25540"/>
    <cellStyle name="Comma 3 4 3 3 4" xfId="25541"/>
    <cellStyle name="Comma 3 4 3 3 5" xfId="25542"/>
    <cellStyle name="Comma 3 4 3 3 6" xfId="25543"/>
    <cellStyle name="Comma 3 4 3 3 7" xfId="25544"/>
    <cellStyle name="Comma 3 4 3 4" xfId="25545"/>
    <cellStyle name="Comma 3 4 3 4 2" xfId="25546"/>
    <cellStyle name="Comma 3 4 3 4 2 2" xfId="25547"/>
    <cellStyle name="Comma 3 4 3 4 2 3" xfId="25548"/>
    <cellStyle name="Comma 3 4 3 4 3" xfId="25549"/>
    <cellStyle name="Comma 3 4 3 4 4" xfId="25550"/>
    <cellStyle name="Comma 3 4 3 4 5" xfId="25551"/>
    <cellStyle name="Comma 3 4 3 4 6" xfId="25552"/>
    <cellStyle name="Comma 3 4 3 5" xfId="25553"/>
    <cellStyle name="Comma 3 4 3 5 2" xfId="25554"/>
    <cellStyle name="Comma 3 4 3 5 2 2" xfId="25555"/>
    <cellStyle name="Comma 3 4 3 5 2 3" xfId="25556"/>
    <cellStyle name="Comma 3 4 3 5 3" xfId="25557"/>
    <cellStyle name="Comma 3 4 3 5 4" xfId="25558"/>
    <cellStyle name="Comma 3 4 3 5 5" xfId="25559"/>
    <cellStyle name="Comma 3 4 3 5 6" xfId="25560"/>
    <cellStyle name="Comma 3 4 3 6" xfId="25561"/>
    <cellStyle name="Comma 3 4 3 6 2" xfId="25562"/>
    <cellStyle name="Comma 3 4 3 6 3" xfId="25563"/>
    <cellStyle name="Comma 3 4 3 7" xfId="25564"/>
    <cellStyle name="Comma 3 4 3 8" xfId="25565"/>
    <cellStyle name="Comma 3 4 3 9" xfId="25566"/>
    <cellStyle name="Comma 3 4 4" xfId="25567"/>
    <cellStyle name="Comma 3 4 4 2" xfId="25568"/>
    <cellStyle name="Comma 3 4 4 2 2" xfId="25569"/>
    <cellStyle name="Comma 3 4 4 2 2 2" xfId="25570"/>
    <cellStyle name="Comma 3 4 4 2 2 2 2" xfId="25571"/>
    <cellStyle name="Comma 3 4 4 2 2 2 3" xfId="25572"/>
    <cellStyle name="Comma 3 4 4 2 2 3" xfId="25573"/>
    <cellStyle name="Comma 3 4 4 2 2 4" xfId="25574"/>
    <cellStyle name="Comma 3 4 4 2 2 5" xfId="25575"/>
    <cellStyle name="Comma 3 4 4 2 2 6" xfId="25576"/>
    <cellStyle name="Comma 3 4 4 2 3" xfId="25577"/>
    <cellStyle name="Comma 3 4 4 2 3 2" xfId="25578"/>
    <cellStyle name="Comma 3 4 4 2 3 3" xfId="25579"/>
    <cellStyle name="Comma 3 4 4 2 4" xfId="25580"/>
    <cellStyle name="Comma 3 4 4 2 5" xfId="25581"/>
    <cellStyle name="Comma 3 4 4 2 6" xfId="25582"/>
    <cellStyle name="Comma 3 4 4 2 7" xfId="25583"/>
    <cellStyle name="Comma 3 4 4 3" xfId="25584"/>
    <cellStyle name="Comma 3 4 4 3 2" xfId="25585"/>
    <cellStyle name="Comma 3 4 4 3 2 2" xfId="25586"/>
    <cellStyle name="Comma 3 4 4 3 2 3" xfId="25587"/>
    <cellStyle name="Comma 3 4 4 3 3" xfId="25588"/>
    <cellStyle name="Comma 3 4 4 3 4" xfId="25589"/>
    <cellStyle name="Comma 3 4 4 3 5" xfId="25590"/>
    <cellStyle name="Comma 3 4 4 3 6" xfId="25591"/>
    <cellStyle name="Comma 3 4 4 4" xfId="25592"/>
    <cellStyle name="Comma 3 4 4 4 2" xfId="25593"/>
    <cellStyle name="Comma 3 4 4 4 2 2" xfId="25594"/>
    <cellStyle name="Comma 3 4 4 4 2 3" xfId="25595"/>
    <cellStyle name="Comma 3 4 4 4 3" xfId="25596"/>
    <cellStyle name="Comma 3 4 4 4 4" xfId="25597"/>
    <cellStyle name="Comma 3 4 4 4 5" xfId="25598"/>
    <cellStyle name="Comma 3 4 4 4 6" xfId="25599"/>
    <cellStyle name="Comma 3 4 4 5" xfId="25600"/>
    <cellStyle name="Comma 3 4 4 5 2" xfId="25601"/>
    <cellStyle name="Comma 3 4 4 5 3" xfId="25602"/>
    <cellStyle name="Comma 3 4 4 6" xfId="25603"/>
    <cellStyle name="Comma 3 4 4 7" xfId="25604"/>
    <cellStyle name="Comma 3 4 4 8" xfId="25605"/>
    <cellStyle name="Comma 3 4 4 9" xfId="25606"/>
    <cellStyle name="Comma 3 4 5" xfId="25607"/>
    <cellStyle name="Comma 3 4 5 2" xfId="25608"/>
    <cellStyle name="Comma 3 4 5 2 2" xfId="25609"/>
    <cellStyle name="Comma 3 4 5 2 2 2" xfId="25610"/>
    <cellStyle name="Comma 3 4 5 2 2 3" xfId="25611"/>
    <cellStyle name="Comma 3 4 5 2 3" xfId="25612"/>
    <cellStyle name="Comma 3 4 5 2 4" xfId="25613"/>
    <cellStyle name="Comma 3 4 5 2 5" xfId="25614"/>
    <cellStyle name="Comma 3 4 5 2 6" xfId="25615"/>
    <cellStyle name="Comma 3 4 5 3" xfId="25616"/>
    <cellStyle name="Comma 3 4 5 3 2" xfId="25617"/>
    <cellStyle name="Comma 3 4 5 3 3" xfId="25618"/>
    <cellStyle name="Comma 3 4 5 4" xfId="25619"/>
    <cellStyle name="Comma 3 4 5 5" xfId="25620"/>
    <cellStyle name="Comma 3 4 5 6" xfId="25621"/>
    <cellStyle name="Comma 3 4 5 7" xfId="25622"/>
    <cellStyle name="Comma 3 4 6" xfId="25623"/>
    <cellStyle name="Comma 3 4 6 2" xfId="25624"/>
    <cellStyle name="Comma 3 4 6 2 2" xfId="25625"/>
    <cellStyle name="Comma 3 4 6 2 3" xfId="25626"/>
    <cellStyle name="Comma 3 4 6 3" xfId="25627"/>
    <cellStyle name="Comma 3 4 6 4" xfId="25628"/>
    <cellStyle name="Comma 3 4 6 5" xfId="25629"/>
    <cellStyle name="Comma 3 4 6 6" xfId="25630"/>
    <cellStyle name="Comma 3 4 7" xfId="25631"/>
    <cellStyle name="Comma 3 4 7 2" xfId="25632"/>
    <cellStyle name="Comma 3 4 7 2 2" xfId="25633"/>
    <cellStyle name="Comma 3 4 7 2 3" xfId="25634"/>
    <cellStyle name="Comma 3 4 7 3" xfId="25635"/>
    <cellStyle name="Comma 3 4 7 4" xfId="25636"/>
    <cellStyle name="Comma 3 4 7 5" xfId="25637"/>
    <cellStyle name="Comma 3 4 7 6" xfId="25638"/>
    <cellStyle name="Comma 3 4 8" xfId="25639"/>
    <cellStyle name="Comma 3 4 8 2" xfId="25640"/>
    <cellStyle name="Comma 3 4 8 2 2" xfId="25641"/>
    <cellStyle name="Comma 3 4 8 2 3" xfId="25642"/>
    <cellStyle name="Comma 3 4 8 3" xfId="25643"/>
    <cellStyle name="Comma 3 4 8 4" xfId="25644"/>
    <cellStyle name="Comma 3 4 8 5" xfId="25645"/>
    <cellStyle name="Comma 3 4 8 6" xfId="25646"/>
    <cellStyle name="Comma 3 4 9" xfId="25647"/>
    <cellStyle name="Comma 3 4 9 2" xfId="25648"/>
    <cellStyle name="Comma 3 4 9 2 2" xfId="25649"/>
    <cellStyle name="Comma 3 4 9 2 3" xfId="25650"/>
    <cellStyle name="Comma 3 4 9 3" xfId="25651"/>
    <cellStyle name="Comma 3 4 9 4" xfId="25652"/>
    <cellStyle name="Comma 3 4 9 5" xfId="25653"/>
    <cellStyle name="Comma 3 4 9 6" xfId="25654"/>
    <cellStyle name="Comma 3 5" xfId="356"/>
    <cellStyle name="Comma 3 5 10" xfId="25655"/>
    <cellStyle name="Comma 3 5 10 2" xfId="25656"/>
    <cellStyle name="Comma 3 5 10 3" xfId="25657"/>
    <cellStyle name="Comma 3 5 11" xfId="25658"/>
    <cellStyle name="Comma 3 5 12" xfId="25659"/>
    <cellStyle name="Comma 3 5 13" xfId="25660"/>
    <cellStyle name="Comma 3 5 14" xfId="25661"/>
    <cellStyle name="Comma 3 5 2" xfId="25662"/>
    <cellStyle name="Comma 3 5 2 10" xfId="25663"/>
    <cellStyle name="Comma 3 5 2 11" xfId="25664"/>
    <cellStyle name="Comma 3 5 2 12" xfId="25665"/>
    <cellStyle name="Comma 3 5 2 13" xfId="25666"/>
    <cellStyle name="Comma 3 5 2 2" xfId="25667"/>
    <cellStyle name="Comma 3 5 2 2 10" xfId="25668"/>
    <cellStyle name="Comma 3 5 2 2 2" xfId="25669"/>
    <cellStyle name="Comma 3 5 2 2 2 2" xfId="25670"/>
    <cellStyle name="Comma 3 5 2 2 2 2 2" xfId="25671"/>
    <cellStyle name="Comma 3 5 2 2 2 2 2 2" xfId="25672"/>
    <cellStyle name="Comma 3 5 2 2 2 2 2 3" xfId="25673"/>
    <cellStyle name="Comma 3 5 2 2 2 2 3" xfId="25674"/>
    <cellStyle name="Comma 3 5 2 2 2 2 4" xfId="25675"/>
    <cellStyle name="Comma 3 5 2 2 2 2 5" xfId="25676"/>
    <cellStyle name="Comma 3 5 2 2 2 2 6" xfId="25677"/>
    <cellStyle name="Comma 3 5 2 2 2 3" xfId="25678"/>
    <cellStyle name="Comma 3 5 2 2 2 3 2" xfId="25679"/>
    <cellStyle name="Comma 3 5 2 2 2 3 2 2" xfId="25680"/>
    <cellStyle name="Comma 3 5 2 2 2 3 2 3" xfId="25681"/>
    <cellStyle name="Comma 3 5 2 2 2 3 3" xfId="25682"/>
    <cellStyle name="Comma 3 5 2 2 2 3 4" xfId="25683"/>
    <cellStyle name="Comma 3 5 2 2 2 3 5" xfId="25684"/>
    <cellStyle name="Comma 3 5 2 2 2 3 6" xfId="25685"/>
    <cellStyle name="Comma 3 5 2 2 2 4" xfId="25686"/>
    <cellStyle name="Comma 3 5 2 2 2 4 2" xfId="25687"/>
    <cellStyle name="Comma 3 5 2 2 2 4 3" xfId="25688"/>
    <cellStyle name="Comma 3 5 2 2 2 5" xfId="25689"/>
    <cellStyle name="Comma 3 5 2 2 2 6" xfId="25690"/>
    <cellStyle name="Comma 3 5 2 2 2 7" xfId="25691"/>
    <cellStyle name="Comma 3 5 2 2 2 8" xfId="25692"/>
    <cellStyle name="Comma 3 5 2 2 3" xfId="25693"/>
    <cellStyle name="Comma 3 5 2 2 3 2" xfId="25694"/>
    <cellStyle name="Comma 3 5 2 2 3 2 2" xfId="25695"/>
    <cellStyle name="Comma 3 5 2 2 3 2 2 2" xfId="25696"/>
    <cellStyle name="Comma 3 5 2 2 3 2 2 3" xfId="25697"/>
    <cellStyle name="Comma 3 5 2 2 3 2 3" xfId="25698"/>
    <cellStyle name="Comma 3 5 2 2 3 2 4" xfId="25699"/>
    <cellStyle name="Comma 3 5 2 2 3 2 5" xfId="25700"/>
    <cellStyle name="Comma 3 5 2 2 3 2 6" xfId="25701"/>
    <cellStyle name="Comma 3 5 2 2 3 3" xfId="25702"/>
    <cellStyle name="Comma 3 5 2 2 3 3 2" xfId="25703"/>
    <cellStyle name="Comma 3 5 2 2 3 3 3" xfId="25704"/>
    <cellStyle name="Comma 3 5 2 2 3 4" xfId="25705"/>
    <cellStyle name="Comma 3 5 2 2 3 5" xfId="25706"/>
    <cellStyle name="Comma 3 5 2 2 3 6" xfId="25707"/>
    <cellStyle name="Comma 3 5 2 2 3 7" xfId="25708"/>
    <cellStyle name="Comma 3 5 2 2 4" xfId="25709"/>
    <cellStyle name="Comma 3 5 2 2 4 2" xfId="25710"/>
    <cellStyle name="Comma 3 5 2 2 4 2 2" xfId="25711"/>
    <cellStyle name="Comma 3 5 2 2 4 2 3" xfId="25712"/>
    <cellStyle name="Comma 3 5 2 2 4 3" xfId="25713"/>
    <cellStyle name="Comma 3 5 2 2 4 4" xfId="25714"/>
    <cellStyle name="Comma 3 5 2 2 4 5" xfId="25715"/>
    <cellStyle name="Comma 3 5 2 2 4 6" xfId="25716"/>
    <cellStyle name="Comma 3 5 2 2 5" xfId="25717"/>
    <cellStyle name="Comma 3 5 2 2 5 2" xfId="25718"/>
    <cellStyle name="Comma 3 5 2 2 5 2 2" xfId="25719"/>
    <cellStyle name="Comma 3 5 2 2 5 2 3" xfId="25720"/>
    <cellStyle name="Comma 3 5 2 2 5 3" xfId="25721"/>
    <cellStyle name="Comma 3 5 2 2 5 4" xfId="25722"/>
    <cellStyle name="Comma 3 5 2 2 5 5" xfId="25723"/>
    <cellStyle name="Comma 3 5 2 2 5 6" xfId="25724"/>
    <cellStyle name="Comma 3 5 2 2 6" xfId="25725"/>
    <cellStyle name="Comma 3 5 2 2 6 2" xfId="25726"/>
    <cellStyle name="Comma 3 5 2 2 6 3" xfId="25727"/>
    <cellStyle name="Comma 3 5 2 2 7" xfId="25728"/>
    <cellStyle name="Comma 3 5 2 2 8" xfId="25729"/>
    <cellStyle name="Comma 3 5 2 2 9" xfId="25730"/>
    <cellStyle name="Comma 3 5 2 3" xfId="25731"/>
    <cellStyle name="Comma 3 5 2 3 2" xfId="25732"/>
    <cellStyle name="Comma 3 5 2 3 2 2" xfId="25733"/>
    <cellStyle name="Comma 3 5 2 3 2 2 2" xfId="25734"/>
    <cellStyle name="Comma 3 5 2 3 2 2 2 2" xfId="25735"/>
    <cellStyle name="Comma 3 5 2 3 2 2 2 3" xfId="25736"/>
    <cellStyle name="Comma 3 5 2 3 2 2 3" xfId="25737"/>
    <cellStyle name="Comma 3 5 2 3 2 2 4" xfId="25738"/>
    <cellStyle name="Comma 3 5 2 3 2 2 5" xfId="25739"/>
    <cellStyle name="Comma 3 5 2 3 2 2 6" xfId="25740"/>
    <cellStyle name="Comma 3 5 2 3 2 3" xfId="25741"/>
    <cellStyle name="Comma 3 5 2 3 2 3 2" xfId="25742"/>
    <cellStyle name="Comma 3 5 2 3 2 3 3" xfId="25743"/>
    <cellStyle name="Comma 3 5 2 3 2 4" xfId="25744"/>
    <cellStyle name="Comma 3 5 2 3 2 5" xfId="25745"/>
    <cellStyle name="Comma 3 5 2 3 2 6" xfId="25746"/>
    <cellStyle name="Comma 3 5 2 3 2 7" xfId="25747"/>
    <cellStyle name="Comma 3 5 2 3 3" xfId="25748"/>
    <cellStyle name="Comma 3 5 2 3 3 2" xfId="25749"/>
    <cellStyle name="Comma 3 5 2 3 3 2 2" xfId="25750"/>
    <cellStyle name="Comma 3 5 2 3 3 2 3" xfId="25751"/>
    <cellStyle name="Comma 3 5 2 3 3 3" xfId="25752"/>
    <cellStyle name="Comma 3 5 2 3 3 4" xfId="25753"/>
    <cellStyle name="Comma 3 5 2 3 3 5" xfId="25754"/>
    <cellStyle name="Comma 3 5 2 3 3 6" xfId="25755"/>
    <cellStyle name="Comma 3 5 2 3 4" xfId="25756"/>
    <cellStyle name="Comma 3 5 2 3 4 2" xfId="25757"/>
    <cellStyle name="Comma 3 5 2 3 4 2 2" xfId="25758"/>
    <cellStyle name="Comma 3 5 2 3 4 2 3" xfId="25759"/>
    <cellStyle name="Comma 3 5 2 3 4 3" xfId="25760"/>
    <cellStyle name="Comma 3 5 2 3 4 4" xfId="25761"/>
    <cellStyle name="Comma 3 5 2 3 4 5" xfId="25762"/>
    <cellStyle name="Comma 3 5 2 3 4 6" xfId="25763"/>
    <cellStyle name="Comma 3 5 2 3 5" xfId="25764"/>
    <cellStyle name="Comma 3 5 2 3 5 2" xfId="25765"/>
    <cellStyle name="Comma 3 5 2 3 5 3" xfId="25766"/>
    <cellStyle name="Comma 3 5 2 3 6" xfId="25767"/>
    <cellStyle name="Comma 3 5 2 3 7" xfId="25768"/>
    <cellStyle name="Comma 3 5 2 3 8" xfId="25769"/>
    <cellStyle name="Comma 3 5 2 3 9" xfId="25770"/>
    <cellStyle name="Comma 3 5 2 4" xfId="25771"/>
    <cellStyle name="Comma 3 5 2 4 2" xfId="25772"/>
    <cellStyle name="Comma 3 5 2 4 2 2" xfId="25773"/>
    <cellStyle name="Comma 3 5 2 4 2 2 2" xfId="25774"/>
    <cellStyle name="Comma 3 5 2 4 2 2 3" xfId="25775"/>
    <cellStyle name="Comma 3 5 2 4 2 3" xfId="25776"/>
    <cellStyle name="Comma 3 5 2 4 2 4" xfId="25777"/>
    <cellStyle name="Comma 3 5 2 4 2 5" xfId="25778"/>
    <cellStyle name="Comma 3 5 2 4 2 6" xfId="25779"/>
    <cellStyle name="Comma 3 5 2 4 3" xfId="25780"/>
    <cellStyle name="Comma 3 5 2 4 3 2" xfId="25781"/>
    <cellStyle name="Comma 3 5 2 4 3 3" xfId="25782"/>
    <cellStyle name="Comma 3 5 2 4 4" xfId="25783"/>
    <cellStyle name="Comma 3 5 2 4 5" xfId="25784"/>
    <cellStyle name="Comma 3 5 2 4 6" xfId="25785"/>
    <cellStyle name="Comma 3 5 2 4 7" xfId="25786"/>
    <cellStyle name="Comma 3 5 2 5" xfId="25787"/>
    <cellStyle name="Comma 3 5 2 5 2" xfId="25788"/>
    <cellStyle name="Comma 3 5 2 5 2 2" xfId="25789"/>
    <cellStyle name="Comma 3 5 2 5 2 3" xfId="25790"/>
    <cellStyle name="Comma 3 5 2 5 3" xfId="25791"/>
    <cellStyle name="Comma 3 5 2 5 4" xfId="25792"/>
    <cellStyle name="Comma 3 5 2 5 5" xfId="25793"/>
    <cellStyle name="Comma 3 5 2 5 6" xfId="25794"/>
    <cellStyle name="Comma 3 5 2 6" xfId="25795"/>
    <cellStyle name="Comma 3 5 2 6 2" xfId="25796"/>
    <cellStyle name="Comma 3 5 2 6 2 2" xfId="25797"/>
    <cellStyle name="Comma 3 5 2 6 2 3" xfId="25798"/>
    <cellStyle name="Comma 3 5 2 6 3" xfId="25799"/>
    <cellStyle name="Comma 3 5 2 6 4" xfId="25800"/>
    <cellStyle name="Comma 3 5 2 6 5" xfId="25801"/>
    <cellStyle name="Comma 3 5 2 6 6" xfId="25802"/>
    <cellStyle name="Comma 3 5 2 7" xfId="25803"/>
    <cellStyle name="Comma 3 5 2 7 2" xfId="25804"/>
    <cellStyle name="Comma 3 5 2 7 2 2" xfId="25805"/>
    <cellStyle name="Comma 3 5 2 7 2 3" xfId="25806"/>
    <cellStyle name="Comma 3 5 2 7 3" xfId="25807"/>
    <cellStyle name="Comma 3 5 2 7 4" xfId="25808"/>
    <cellStyle name="Comma 3 5 2 7 5" xfId="25809"/>
    <cellStyle name="Comma 3 5 2 7 6" xfId="25810"/>
    <cellStyle name="Comma 3 5 2 8" xfId="25811"/>
    <cellStyle name="Comma 3 5 2 8 2" xfId="25812"/>
    <cellStyle name="Comma 3 5 2 8 2 2" xfId="25813"/>
    <cellStyle name="Comma 3 5 2 8 2 3" xfId="25814"/>
    <cellStyle name="Comma 3 5 2 8 3" xfId="25815"/>
    <cellStyle name="Comma 3 5 2 8 4" xfId="25816"/>
    <cellStyle name="Comma 3 5 2 8 5" xfId="25817"/>
    <cellStyle name="Comma 3 5 2 8 6" xfId="25818"/>
    <cellStyle name="Comma 3 5 2 9" xfId="25819"/>
    <cellStyle name="Comma 3 5 2 9 2" xfId="25820"/>
    <cellStyle name="Comma 3 5 2 9 3" xfId="25821"/>
    <cellStyle name="Comma 3 5 3" xfId="25822"/>
    <cellStyle name="Comma 3 5 3 10" xfId="25823"/>
    <cellStyle name="Comma 3 5 3 2" xfId="25824"/>
    <cellStyle name="Comma 3 5 3 2 2" xfId="25825"/>
    <cellStyle name="Comma 3 5 3 2 2 2" xfId="25826"/>
    <cellStyle name="Comma 3 5 3 2 2 2 2" xfId="25827"/>
    <cellStyle name="Comma 3 5 3 2 2 2 3" xfId="25828"/>
    <cellStyle name="Comma 3 5 3 2 2 3" xfId="25829"/>
    <cellStyle name="Comma 3 5 3 2 2 4" xfId="25830"/>
    <cellStyle name="Comma 3 5 3 2 2 5" xfId="25831"/>
    <cellStyle name="Comma 3 5 3 2 2 6" xfId="25832"/>
    <cellStyle name="Comma 3 5 3 2 3" xfId="25833"/>
    <cellStyle name="Comma 3 5 3 2 3 2" xfId="25834"/>
    <cellStyle name="Comma 3 5 3 2 3 2 2" xfId="25835"/>
    <cellStyle name="Comma 3 5 3 2 3 2 3" xfId="25836"/>
    <cellStyle name="Comma 3 5 3 2 3 3" xfId="25837"/>
    <cellStyle name="Comma 3 5 3 2 3 4" xfId="25838"/>
    <cellStyle name="Comma 3 5 3 2 3 5" xfId="25839"/>
    <cellStyle name="Comma 3 5 3 2 3 6" xfId="25840"/>
    <cellStyle name="Comma 3 5 3 2 4" xfId="25841"/>
    <cellStyle name="Comma 3 5 3 2 4 2" xfId="25842"/>
    <cellStyle name="Comma 3 5 3 2 4 3" xfId="25843"/>
    <cellStyle name="Comma 3 5 3 2 5" xfId="25844"/>
    <cellStyle name="Comma 3 5 3 2 6" xfId="25845"/>
    <cellStyle name="Comma 3 5 3 2 7" xfId="25846"/>
    <cellStyle name="Comma 3 5 3 2 8" xfId="25847"/>
    <cellStyle name="Comma 3 5 3 3" xfId="25848"/>
    <cellStyle name="Comma 3 5 3 3 2" xfId="25849"/>
    <cellStyle name="Comma 3 5 3 3 2 2" xfId="25850"/>
    <cellStyle name="Comma 3 5 3 3 2 2 2" xfId="25851"/>
    <cellStyle name="Comma 3 5 3 3 2 2 3" xfId="25852"/>
    <cellStyle name="Comma 3 5 3 3 2 3" xfId="25853"/>
    <cellStyle name="Comma 3 5 3 3 2 4" xfId="25854"/>
    <cellStyle name="Comma 3 5 3 3 2 5" xfId="25855"/>
    <cellStyle name="Comma 3 5 3 3 2 6" xfId="25856"/>
    <cellStyle name="Comma 3 5 3 3 3" xfId="25857"/>
    <cellStyle name="Comma 3 5 3 3 3 2" xfId="25858"/>
    <cellStyle name="Comma 3 5 3 3 3 3" xfId="25859"/>
    <cellStyle name="Comma 3 5 3 3 4" xfId="25860"/>
    <cellStyle name="Comma 3 5 3 3 5" xfId="25861"/>
    <cellStyle name="Comma 3 5 3 3 6" xfId="25862"/>
    <cellStyle name="Comma 3 5 3 3 7" xfId="25863"/>
    <cellStyle name="Comma 3 5 3 4" xfId="25864"/>
    <cellStyle name="Comma 3 5 3 4 2" xfId="25865"/>
    <cellStyle name="Comma 3 5 3 4 2 2" xfId="25866"/>
    <cellStyle name="Comma 3 5 3 4 2 3" xfId="25867"/>
    <cellStyle name="Comma 3 5 3 4 3" xfId="25868"/>
    <cellStyle name="Comma 3 5 3 4 4" xfId="25869"/>
    <cellStyle name="Comma 3 5 3 4 5" xfId="25870"/>
    <cellStyle name="Comma 3 5 3 4 6" xfId="25871"/>
    <cellStyle name="Comma 3 5 3 5" xfId="25872"/>
    <cellStyle name="Comma 3 5 3 5 2" xfId="25873"/>
    <cellStyle name="Comma 3 5 3 5 2 2" xfId="25874"/>
    <cellStyle name="Comma 3 5 3 5 2 3" xfId="25875"/>
    <cellStyle name="Comma 3 5 3 5 3" xfId="25876"/>
    <cellStyle name="Comma 3 5 3 5 4" xfId="25877"/>
    <cellStyle name="Comma 3 5 3 5 5" xfId="25878"/>
    <cellStyle name="Comma 3 5 3 5 6" xfId="25879"/>
    <cellStyle name="Comma 3 5 3 6" xfId="25880"/>
    <cellStyle name="Comma 3 5 3 6 2" xfId="25881"/>
    <cellStyle name="Comma 3 5 3 6 3" xfId="25882"/>
    <cellStyle name="Comma 3 5 3 7" xfId="25883"/>
    <cellStyle name="Comma 3 5 3 8" xfId="25884"/>
    <cellStyle name="Comma 3 5 3 9" xfId="25885"/>
    <cellStyle name="Comma 3 5 4" xfId="25886"/>
    <cellStyle name="Comma 3 5 4 2" xfId="25887"/>
    <cellStyle name="Comma 3 5 4 2 2" xfId="25888"/>
    <cellStyle name="Comma 3 5 4 2 2 2" xfId="25889"/>
    <cellStyle name="Comma 3 5 4 2 2 2 2" xfId="25890"/>
    <cellStyle name="Comma 3 5 4 2 2 2 3" xfId="25891"/>
    <cellStyle name="Comma 3 5 4 2 2 3" xfId="25892"/>
    <cellStyle name="Comma 3 5 4 2 2 4" xfId="25893"/>
    <cellStyle name="Comma 3 5 4 2 2 5" xfId="25894"/>
    <cellStyle name="Comma 3 5 4 2 2 6" xfId="25895"/>
    <cellStyle name="Comma 3 5 4 2 3" xfId="25896"/>
    <cellStyle name="Comma 3 5 4 2 3 2" xfId="25897"/>
    <cellStyle name="Comma 3 5 4 2 3 3" xfId="25898"/>
    <cellStyle name="Comma 3 5 4 2 4" xfId="25899"/>
    <cellStyle name="Comma 3 5 4 2 5" xfId="25900"/>
    <cellStyle name="Comma 3 5 4 2 6" xfId="25901"/>
    <cellStyle name="Comma 3 5 4 2 7" xfId="25902"/>
    <cellStyle name="Comma 3 5 4 3" xfId="25903"/>
    <cellStyle name="Comma 3 5 4 3 2" xfId="25904"/>
    <cellStyle name="Comma 3 5 4 3 2 2" xfId="25905"/>
    <cellStyle name="Comma 3 5 4 3 2 3" xfId="25906"/>
    <cellStyle name="Comma 3 5 4 3 3" xfId="25907"/>
    <cellStyle name="Comma 3 5 4 3 4" xfId="25908"/>
    <cellStyle name="Comma 3 5 4 3 5" xfId="25909"/>
    <cellStyle name="Comma 3 5 4 3 6" xfId="25910"/>
    <cellStyle name="Comma 3 5 4 4" xfId="25911"/>
    <cellStyle name="Comma 3 5 4 4 2" xfId="25912"/>
    <cellStyle name="Comma 3 5 4 4 2 2" xfId="25913"/>
    <cellStyle name="Comma 3 5 4 4 2 3" xfId="25914"/>
    <cellStyle name="Comma 3 5 4 4 3" xfId="25915"/>
    <cellStyle name="Comma 3 5 4 4 4" xfId="25916"/>
    <cellStyle name="Comma 3 5 4 4 5" xfId="25917"/>
    <cellStyle name="Comma 3 5 4 4 6" xfId="25918"/>
    <cellStyle name="Comma 3 5 4 5" xfId="25919"/>
    <cellStyle name="Comma 3 5 4 5 2" xfId="25920"/>
    <cellStyle name="Comma 3 5 4 5 3" xfId="25921"/>
    <cellStyle name="Comma 3 5 4 6" xfId="25922"/>
    <cellStyle name="Comma 3 5 4 7" xfId="25923"/>
    <cellStyle name="Comma 3 5 4 8" xfId="25924"/>
    <cellStyle name="Comma 3 5 4 9" xfId="25925"/>
    <cellStyle name="Comma 3 5 5" xfId="25926"/>
    <cellStyle name="Comma 3 5 5 2" xfId="25927"/>
    <cellStyle name="Comma 3 5 5 2 2" xfId="25928"/>
    <cellStyle name="Comma 3 5 5 2 2 2" xfId="25929"/>
    <cellStyle name="Comma 3 5 5 2 2 3" xfId="25930"/>
    <cellStyle name="Comma 3 5 5 2 3" xfId="25931"/>
    <cellStyle name="Comma 3 5 5 2 4" xfId="25932"/>
    <cellStyle name="Comma 3 5 5 2 5" xfId="25933"/>
    <cellStyle name="Comma 3 5 5 2 6" xfId="25934"/>
    <cellStyle name="Comma 3 5 5 3" xfId="25935"/>
    <cellStyle name="Comma 3 5 5 3 2" xfId="25936"/>
    <cellStyle name="Comma 3 5 5 3 3" xfId="25937"/>
    <cellStyle name="Comma 3 5 5 4" xfId="25938"/>
    <cellStyle name="Comma 3 5 5 5" xfId="25939"/>
    <cellStyle name="Comma 3 5 5 6" xfId="25940"/>
    <cellStyle name="Comma 3 5 5 7" xfId="25941"/>
    <cellStyle name="Comma 3 5 6" xfId="25942"/>
    <cellStyle name="Comma 3 5 6 2" xfId="25943"/>
    <cellStyle name="Comma 3 5 6 2 2" xfId="25944"/>
    <cellStyle name="Comma 3 5 6 2 3" xfId="25945"/>
    <cellStyle name="Comma 3 5 6 3" xfId="25946"/>
    <cellStyle name="Comma 3 5 6 4" xfId="25947"/>
    <cellStyle name="Comma 3 5 6 5" xfId="25948"/>
    <cellStyle name="Comma 3 5 6 6" xfId="25949"/>
    <cellStyle name="Comma 3 5 7" xfId="25950"/>
    <cellStyle name="Comma 3 5 7 2" xfId="25951"/>
    <cellStyle name="Comma 3 5 7 2 2" xfId="25952"/>
    <cellStyle name="Comma 3 5 7 2 3" xfId="25953"/>
    <cellStyle name="Comma 3 5 7 3" xfId="25954"/>
    <cellStyle name="Comma 3 5 7 4" xfId="25955"/>
    <cellStyle name="Comma 3 5 7 5" xfId="25956"/>
    <cellStyle name="Comma 3 5 7 6" xfId="25957"/>
    <cellStyle name="Comma 3 5 8" xfId="25958"/>
    <cellStyle name="Comma 3 5 8 2" xfId="25959"/>
    <cellStyle name="Comma 3 5 8 2 2" xfId="25960"/>
    <cellStyle name="Comma 3 5 8 2 3" xfId="25961"/>
    <cellStyle name="Comma 3 5 8 3" xfId="25962"/>
    <cellStyle name="Comma 3 5 8 4" xfId="25963"/>
    <cellStyle name="Comma 3 5 8 5" xfId="25964"/>
    <cellStyle name="Comma 3 5 8 6" xfId="25965"/>
    <cellStyle name="Comma 3 5 9" xfId="25966"/>
    <cellStyle name="Comma 3 5 9 2" xfId="25967"/>
    <cellStyle name="Comma 3 5 9 2 2" xfId="25968"/>
    <cellStyle name="Comma 3 5 9 2 3" xfId="25969"/>
    <cellStyle name="Comma 3 5 9 3" xfId="25970"/>
    <cellStyle name="Comma 3 5 9 4" xfId="25971"/>
    <cellStyle name="Comma 3 5 9 5" xfId="25972"/>
    <cellStyle name="Comma 3 5 9 6" xfId="25973"/>
    <cellStyle name="Comma 3 6" xfId="357"/>
    <cellStyle name="Comma 3 6 10" xfId="25974"/>
    <cellStyle name="Comma 3 6 11" xfId="25975"/>
    <cellStyle name="Comma 3 6 12" xfId="25976"/>
    <cellStyle name="Comma 3 6 13" xfId="25977"/>
    <cellStyle name="Comma 3 6 2" xfId="25978"/>
    <cellStyle name="Comma 3 6 2 10" xfId="25979"/>
    <cellStyle name="Comma 3 6 2 2" xfId="25980"/>
    <cellStyle name="Comma 3 6 2 2 2" xfId="25981"/>
    <cellStyle name="Comma 3 6 2 2 2 2" xfId="25982"/>
    <cellStyle name="Comma 3 6 2 2 2 2 2" xfId="25983"/>
    <cellStyle name="Comma 3 6 2 2 2 2 3" xfId="25984"/>
    <cellStyle name="Comma 3 6 2 2 2 3" xfId="25985"/>
    <cellStyle name="Comma 3 6 2 2 2 4" xfId="25986"/>
    <cellStyle name="Comma 3 6 2 2 2 5" xfId="25987"/>
    <cellStyle name="Comma 3 6 2 2 2 6" xfId="25988"/>
    <cellStyle name="Comma 3 6 2 2 3" xfId="25989"/>
    <cellStyle name="Comma 3 6 2 2 3 2" xfId="25990"/>
    <cellStyle name="Comma 3 6 2 2 3 2 2" xfId="25991"/>
    <cellStyle name="Comma 3 6 2 2 3 2 3" xfId="25992"/>
    <cellStyle name="Comma 3 6 2 2 3 3" xfId="25993"/>
    <cellStyle name="Comma 3 6 2 2 3 4" xfId="25994"/>
    <cellStyle name="Comma 3 6 2 2 3 5" xfId="25995"/>
    <cellStyle name="Comma 3 6 2 2 3 6" xfId="25996"/>
    <cellStyle name="Comma 3 6 2 2 4" xfId="25997"/>
    <cellStyle name="Comma 3 6 2 2 4 2" xfId="25998"/>
    <cellStyle name="Comma 3 6 2 2 4 3" xfId="25999"/>
    <cellStyle name="Comma 3 6 2 2 5" xfId="26000"/>
    <cellStyle name="Comma 3 6 2 2 6" xfId="26001"/>
    <cellStyle name="Comma 3 6 2 2 7" xfId="26002"/>
    <cellStyle name="Comma 3 6 2 2 8" xfId="26003"/>
    <cellStyle name="Comma 3 6 2 3" xfId="26004"/>
    <cellStyle name="Comma 3 6 2 3 2" xfId="26005"/>
    <cellStyle name="Comma 3 6 2 3 2 2" xfId="26006"/>
    <cellStyle name="Comma 3 6 2 3 2 2 2" xfId="26007"/>
    <cellStyle name="Comma 3 6 2 3 2 2 3" xfId="26008"/>
    <cellStyle name="Comma 3 6 2 3 2 3" xfId="26009"/>
    <cellStyle name="Comma 3 6 2 3 2 4" xfId="26010"/>
    <cellStyle name="Comma 3 6 2 3 2 5" xfId="26011"/>
    <cellStyle name="Comma 3 6 2 3 2 6" xfId="26012"/>
    <cellStyle name="Comma 3 6 2 3 3" xfId="26013"/>
    <cellStyle name="Comma 3 6 2 3 3 2" xfId="26014"/>
    <cellStyle name="Comma 3 6 2 3 3 3" xfId="26015"/>
    <cellStyle name="Comma 3 6 2 3 4" xfId="26016"/>
    <cellStyle name="Comma 3 6 2 3 5" xfId="26017"/>
    <cellStyle name="Comma 3 6 2 3 6" xfId="26018"/>
    <cellStyle name="Comma 3 6 2 3 7" xfId="26019"/>
    <cellStyle name="Comma 3 6 2 4" xfId="26020"/>
    <cellStyle name="Comma 3 6 2 4 2" xfId="26021"/>
    <cellStyle name="Comma 3 6 2 4 2 2" xfId="26022"/>
    <cellStyle name="Comma 3 6 2 4 2 3" xfId="26023"/>
    <cellStyle name="Comma 3 6 2 4 3" xfId="26024"/>
    <cellStyle name="Comma 3 6 2 4 4" xfId="26025"/>
    <cellStyle name="Comma 3 6 2 4 5" xfId="26026"/>
    <cellStyle name="Comma 3 6 2 4 6" xfId="26027"/>
    <cellStyle name="Comma 3 6 2 5" xfId="26028"/>
    <cellStyle name="Comma 3 6 2 5 2" xfId="26029"/>
    <cellStyle name="Comma 3 6 2 5 2 2" xfId="26030"/>
    <cellStyle name="Comma 3 6 2 5 2 3" xfId="26031"/>
    <cellStyle name="Comma 3 6 2 5 3" xfId="26032"/>
    <cellStyle name="Comma 3 6 2 5 4" xfId="26033"/>
    <cellStyle name="Comma 3 6 2 5 5" xfId="26034"/>
    <cellStyle name="Comma 3 6 2 5 6" xfId="26035"/>
    <cellStyle name="Comma 3 6 2 6" xfId="26036"/>
    <cellStyle name="Comma 3 6 2 6 2" xfId="26037"/>
    <cellStyle name="Comma 3 6 2 6 3" xfId="26038"/>
    <cellStyle name="Comma 3 6 2 7" xfId="26039"/>
    <cellStyle name="Comma 3 6 2 8" xfId="26040"/>
    <cellStyle name="Comma 3 6 2 9" xfId="26041"/>
    <cellStyle name="Comma 3 6 3" xfId="26042"/>
    <cellStyle name="Comma 3 6 3 2" xfId="26043"/>
    <cellStyle name="Comma 3 6 3 2 2" xfId="26044"/>
    <cellStyle name="Comma 3 6 3 2 2 2" xfId="26045"/>
    <cellStyle name="Comma 3 6 3 2 2 2 2" xfId="26046"/>
    <cellStyle name="Comma 3 6 3 2 2 2 3" xfId="26047"/>
    <cellStyle name="Comma 3 6 3 2 2 3" xfId="26048"/>
    <cellStyle name="Comma 3 6 3 2 2 4" xfId="26049"/>
    <cellStyle name="Comma 3 6 3 2 2 5" xfId="26050"/>
    <cellStyle name="Comma 3 6 3 2 2 6" xfId="26051"/>
    <cellStyle name="Comma 3 6 3 2 3" xfId="26052"/>
    <cellStyle name="Comma 3 6 3 2 3 2" xfId="26053"/>
    <cellStyle name="Comma 3 6 3 2 3 3" xfId="26054"/>
    <cellStyle name="Comma 3 6 3 2 4" xfId="26055"/>
    <cellStyle name="Comma 3 6 3 2 5" xfId="26056"/>
    <cellStyle name="Comma 3 6 3 2 6" xfId="26057"/>
    <cellStyle name="Comma 3 6 3 2 7" xfId="26058"/>
    <cellStyle name="Comma 3 6 3 3" xfId="26059"/>
    <cellStyle name="Comma 3 6 3 3 2" xfId="26060"/>
    <cellStyle name="Comma 3 6 3 3 2 2" xfId="26061"/>
    <cellStyle name="Comma 3 6 3 3 2 3" xfId="26062"/>
    <cellStyle name="Comma 3 6 3 3 3" xfId="26063"/>
    <cellStyle name="Comma 3 6 3 3 4" xfId="26064"/>
    <cellStyle name="Comma 3 6 3 3 5" xfId="26065"/>
    <cellStyle name="Comma 3 6 3 3 6" xfId="26066"/>
    <cellStyle name="Comma 3 6 3 4" xfId="26067"/>
    <cellStyle name="Comma 3 6 3 4 2" xfId="26068"/>
    <cellStyle name="Comma 3 6 3 4 2 2" xfId="26069"/>
    <cellStyle name="Comma 3 6 3 4 2 3" xfId="26070"/>
    <cellStyle name="Comma 3 6 3 4 3" xfId="26071"/>
    <cellStyle name="Comma 3 6 3 4 4" xfId="26072"/>
    <cellStyle name="Comma 3 6 3 4 5" xfId="26073"/>
    <cellStyle name="Comma 3 6 3 4 6" xfId="26074"/>
    <cellStyle name="Comma 3 6 3 5" xfId="26075"/>
    <cellStyle name="Comma 3 6 3 5 2" xfId="26076"/>
    <cellStyle name="Comma 3 6 3 5 3" xfId="26077"/>
    <cellStyle name="Comma 3 6 3 6" xfId="26078"/>
    <cellStyle name="Comma 3 6 3 7" xfId="26079"/>
    <cellStyle name="Comma 3 6 3 8" xfId="26080"/>
    <cellStyle name="Comma 3 6 3 9" xfId="26081"/>
    <cellStyle name="Comma 3 6 4" xfId="26082"/>
    <cellStyle name="Comma 3 6 4 2" xfId="26083"/>
    <cellStyle name="Comma 3 6 4 2 2" xfId="26084"/>
    <cellStyle name="Comma 3 6 4 2 2 2" xfId="26085"/>
    <cellStyle name="Comma 3 6 4 2 2 3" xfId="26086"/>
    <cellStyle name="Comma 3 6 4 2 3" xfId="26087"/>
    <cellStyle name="Comma 3 6 4 2 4" xfId="26088"/>
    <cellStyle name="Comma 3 6 4 2 5" xfId="26089"/>
    <cellStyle name="Comma 3 6 4 2 6" xfId="26090"/>
    <cellStyle name="Comma 3 6 4 3" xfId="26091"/>
    <cellStyle name="Comma 3 6 4 3 2" xfId="26092"/>
    <cellStyle name="Comma 3 6 4 3 3" xfId="26093"/>
    <cellStyle name="Comma 3 6 4 4" xfId="26094"/>
    <cellStyle name="Comma 3 6 4 5" xfId="26095"/>
    <cellStyle name="Comma 3 6 4 6" xfId="26096"/>
    <cellStyle name="Comma 3 6 4 7" xfId="26097"/>
    <cellStyle name="Comma 3 6 5" xfId="26098"/>
    <cellStyle name="Comma 3 6 5 2" xfId="26099"/>
    <cellStyle name="Comma 3 6 5 2 2" xfId="26100"/>
    <cellStyle name="Comma 3 6 5 2 3" xfId="26101"/>
    <cellStyle name="Comma 3 6 5 3" xfId="26102"/>
    <cellStyle name="Comma 3 6 5 4" xfId="26103"/>
    <cellStyle name="Comma 3 6 5 5" xfId="26104"/>
    <cellStyle name="Comma 3 6 5 6" xfId="26105"/>
    <cellStyle name="Comma 3 6 6" xfId="26106"/>
    <cellStyle name="Comma 3 6 6 2" xfId="26107"/>
    <cellStyle name="Comma 3 6 6 2 2" xfId="26108"/>
    <cellStyle name="Comma 3 6 6 2 3" xfId="26109"/>
    <cellStyle name="Comma 3 6 6 3" xfId="26110"/>
    <cellStyle name="Comma 3 6 6 4" xfId="26111"/>
    <cellStyle name="Comma 3 6 6 5" xfId="26112"/>
    <cellStyle name="Comma 3 6 6 6" xfId="26113"/>
    <cellStyle name="Comma 3 6 7" xfId="26114"/>
    <cellStyle name="Comma 3 6 7 2" xfId="26115"/>
    <cellStyle name="Comma 3 6 7 2 2" xfId="26116"/>
    <cellStyle name="Comma 3 6 7 2 3" xfId="26117"/>
    <cellStyle name="Comma 3 6 7 3" xfId="26118"/>
    <cellStyle name="Comma 3 6 7 4" xfId="26119"/>
    <cellStyle name="Comma 3 6 7 5" xfId="26120"/>
    <cellStyle name="Comma 3 6 7 6" xfId="26121"/>
    <cellStyle name="Comma 3 6 8" xfId="26122"/>
    <cellStyle name="Comma 3 6 8 2" xfId="26123"/>
    <cellStyle name="Comma 3 6 8 2 2" xfId="26124"/>
    <cellStyle name="Comma 3 6 8 2 3" xfId="26125"/>
    <cellStyle name="Comma 3 6 8 3" xfId="26126"/>
    <cellStyle name="Comma 3 6 8 4" xfId="26127"/>
    <cellStyle name="Comma 3 6 8 5" xfId="26128"/>
    <cellStyle name="Comma 3 6 8 6" xfId="26129"/>
    <cellStyle name="Comma 3 6 9" xfId="26130"/>
    <cellStyle name="Comma 3 6 9 2" xfId="26131"/>
    <cellStyle name="Comma 3 6 9 3" xfId="26132"/>
    <cellStyle name="Comma 3 7" xfId="358"/>
    <cellStyle name="Comma 3 7 10" xfId="26133"/>
    <cellStyle name="Comma 3 7 11" xfId="26134"/>
    <cellStyle name="Comma 3 7 2" xfId="26135"/>
    <cellStyle name="Comma 3 7 2 2" xfId="26136"/>
    <cellStyle name="Comma 3 7 2 2 2" xfId="26137"/>
    <cellStyle name="Comma 3 7 2 2 2 2" xfId="26138"/>
    <cellStyle name="Comma 3 7 2 2 2 3" xfId="26139"/>
    <cellStyle name="Comma 3 7 2 2 3" xfId="26140"/>
    <cellStyle name="Comma 3 7 2 2 4" xfId="26141"/>
    <cellStyle name="Comma 3 7 2 2 5" xfId="26142"/>
    <cellStyle name="Comma 3 7 2 2 6" xfId="26143"/>
    <cellStyle name="Comma 3 7 2 3" xfId="26144"/>
    <cellStyle name="Comma 3 7 2 3 2" xfId="26145"/>
    <cellStyle name="Comma 3 7 2 3 2 2" xfId="26146"/>
    <cellStyle name="Comma 3 7 2 3 2 3" xfId="26147"/>
    <cellStyle name="Comma 3 7 2 3 3" xfId="26148"/>
    <cellStyle name="Comma 3 7 2 3 4" xfId="26149"/>
    <cellStyle name="Comma 3 7 2 3 5" xfId="26150"/>
    <cellStyle name="Comma 3 7 2 3 6" xfId="26151"/>
    <cellStyle name="Comma 3 7 2 4" xfId="26152"/>
    <cellStyle name="Comma 3 7 2 4 2" xfId="26153"/>
    <cellStyle name="Comma 3 7 2 4 3" xfId="26154"/>
    <cellStyle name="Comma 3 7 2 5" xfId="26155"/>
    <cellStyle name="Comma 3 7 2 6" xfId="26156"/>
    <cellStyle name="Comma 3 7 2 7" xfId="26157"/>
    <cellStyle name="Comma 3 7 2 8" xfId="26158"/>
    <cellStyle name="Comma 3 7 3" xfId="26159"/>
    <cellStyle name="Comma 3 7 3 2" xfId="26160"/>
    <cellStyle name="Comma 3 7 3 2 2" xfId="26161"/>
    <cellStyle name="Comma 3 7 3 2 2 2" xfId="26162"/>
    <cellStyle name="Comma 3 7 3 2 2 3" xfId="26163"/>
    <cellStyle name="Comma 3 7 3 2 3" xfId="26164"/>
    <cellStyle name="Comma 3 7 3 2 4" xfId="26165"/>
    <cellStyle name="Comma 3 7 3 2 5" xfId="26166"/>
    <cellStyle name="Comma 3 7 3 2 6" xfId="26167"/>
    <cellStyle name="Comma 3 7 3 3" xfId="26168"/>
    <cellStyle name="Comma 3 7 3 3 2" xfId="26169"/>
    <cellStyle name="Comma 3 7 3 3 3" xfId="26170"/>
    <cellStyle name="Comma 3 7 3 4" xfId="26171"/>
    <cellStyle name="Comma 3 7 3 5" xfId="26172"/>
    <cellStyle name="Comma 3 7 3 6" xfId="26173"/>
    <cellStyle name="Comma 3 7 3 7" xfId="26174"/>
    <cellStyle name="Comma 3 7 4" xfId="26175"/>
    <cellStyle name="Comma 3 7 4 2" xfId="26176"/>
    <cellStyle name="Comma 3 7 4 2 2" xfId="26177"/>
    <cellStyle name="Comma 3 7 4 2 3" xfId="26178"/>
    <cellStyle name="Comma 3 7 4 3" xfId="26179"/>
    <cellStyle name="Comma 3 7 4 4" xfId="26180"/>
    <cellStyle name="Comma 3 7 4 5" xfId="26181"/>
    <cellStyle name="Comma 3 7 4 6" xfId="26182"/>
    <cellStyle name="Comma 3 7 5" xfId="26183"/>
    <cellStyle name="Comma 3 7 5 2" xfId="26184"/>
    <cellStyle name="Comma 3 7 5 2 2" xfId="26185"/>
    <cellStyle name="Comma 3 7 5 2 3" xfId="26186"/>
    <cellStyle name="Comma 3 7 5 3" xfId="26187"/>
    <cellStyle name="Comma 3 7 5 4" xfId="26188"/>
    <cellStyle name="Comma 3 7 5 5" xfId="26189"/>
    <cellStyle name="Comma 3 7 5 6" xfId="26190"/>
    <cellStyle name="Comma 3 7 6" xfId="26191"/>
    <cellStyle name="Comma 3 7 6 2" xfId="26192"/>
    <cellStyle name="Comma 3 7 6 2 2" xfId="26193"/>
    <cellStyle name="Comma 3 7 6 2 3" xfId="26194"/>
    <cellStyle name="Comma 3 7 6 3" xfId="26195"/>
    <cellStyle name="Comma 3 7 6 4" xfId="26196"/>
    <cellStyle name="Comma 3 7 6 5" xfId="26197"/>
    <cellStyle name="Comma 3 7 6 6" xfId="26198"/>
    <cellStyle name="Comma 3 7 7" xfId="26199"/>
    <cellStyle name="Comma 3 7 7 2" xfId="26200"/>
    <cellStyle name="Comma 3 7 7 3" xfId="26201"/>
    <cellStyle name="Comma 3 7 8" xfId="26202"/>
    <cellStyle name="Comma 3 7 9" xfId="26203"/>
    <cellStyle name="Comma 3 8" xfId="26204"/>
    <cellStyle name="Comma 3 8 10" xfId="26205"/>
    <cellStyle name="Comma 3 8 2" xfId="26206"/>
    <cellStyle name="Comma 3 8 2 2" xfId="26207"/>
    <cellStyle name="Comma 3 8 2 2 2" xfId="26208"/>
    <cellStyle name="Comma 3 8 2 2 2 2" xfId="26209"/>
    <cellStyle name="Comma 3 8 2 2 2 3" xfId="26210"/>
    <cellStyle name="Comma 3 8 2 2 3" xfId="26211"/>
    <cellStyle name="Comma 3 8 2 2 4" xfId="26212"/>
    <cellStyle name="Comma 3 8 2 2 5" xfId="26213"/>
    <cellStyle name="Comma 3 8 2 2 6" xfId="26214"/>
    <cellStyle name="Comma 3 8 2 3" xfId="26215"/>
    <cellStyle name="Comma 3 8 2 3 2" xfId="26216"/>
    <cellStyle name="Comma 3 8 2 3 3" xfId="26217"/>
    <cellStyle name="Comma 3 8 2 4" xfId="26218"/>
    <cellStyle name="Comma 3 8 2 5" xfId="26219"/>
    <cellStyle name="Comma 3 8 2 6" xfId="26220"/>
    <cellStyle name="Comma 3 8 2 7" xfId="26221"/>
    <cellStyle name="Comma 3 8 3" xfId="26222"/>
    <cellStyle name="Comma 3 8 3 2" xfId="26223"/>
    <cellStyle name="Comma 3 8 3 2 2" xfId="26224"/>
    <cellStyle name="Comma 3 8 3 2 3" xfId="26225"/>
    <cellStyle name="Comma 3 8 3 3" xfId="26226"/>
    <cellStyle name="Comma 3 8 3 4" xfId="26227"/>
    <cellStyle name="Comma 3 8 3 5" xfId="26228"/>
    <cellStyle name="Comma 3 8 3 6" xfId="26229"/>
    <cellStyle name="Comma 3 8 4" xfId="26230"/>
    <cellStyle name="Comma 3 8 4 2" xfId="26231"/>
    <cellStyle name="Comma 3 8 4 2 2" xfId="26232"/>
    <cellStyle name="Comma 3 8 4 2 3" xfId="26233"/>
    <cellStyle name="Comma 3 8 4 3" xfId="26234"/>
    <cellStyle name="Comma 3 8 4 4" xfId="26235"/>
    <cellStyle name="Comma 3 8 4 5" xfId="26236"/>
    <cellStyle name="Comma 3 8 4 6" xfId="26237"/>
    <cellStyle name="Comma 3 8 5" xfId="26238"/>
    <cellStyle name="Comma 3 8 5 2" xfId="26239"/>
    <cellStyle name="Comma 3 8 5 2 2" xfId="26240"/>
    <cellStyle name="Comma 3 8 5 2 3" xfId="26241"/>
    <cellStyle name="Comma 3 8 5 3" xfId="26242"/>
    <cellStyle name="Comma 3 8 5 4" xfId="26243"/>
    <cellStyle name="Comma 3 8 5 5" xfId="26244"/>
    <cellStyle name="Comma 3 8 5 6" xfId="26245"/>
    <cellStyle name="Comma 3 8 6" xfId="26246"/>
    <cellStyle name="Comma 3 8 6 2" xfId="26247"/>
    <cellStyle name="Comma 3 8 6 3" xfId="26248"/>
    <cellStyle name="Comma 3 8 7" xfId="26249"/>
    <cellStyle name="Comma 3 8 8" xfId="26250"/>
    <cellStyle name="Comma 3 8 9" xfId="26251"/>
    <cellStyle name="Comma 3 9" xfId="26252"/>
    <cellStyle name="Comma 3 9 2" xfId="26253"/>
    <cellStyle name="Comma 3 9 2 2" xfId="26254"/>
    <cellStyle name="Comma 3 9 2 2 2" xfId="26255"/>
    <cellStyle name="Comma 3 9 2 2 3" xfId="26256"/>
    <cellStyle name="Comma 3 9 2 3" xfId="26257"/>
    <cellStyle name="Comma 3 9 2 4" xfId="26258"/>
    <cellStyle name="Comma 3 9 2 5" xfId="26259"/>
    <cellStyle name="Comma 3 9 2 6" xfId="26260"/>
    <cellStyle name="Comma 3 9 3" xfId="26261"/>
    <cellStyle name="Comma 3 9 3 2" xfId="26262"/>
    <cellStyle name="Comma 3 9 3 2 2" xfId="26263"/>
    <cellStyle name="Comma 3 9 3 2 3" xfId="26264"/>
    <cellStyle name="Comma 3 9 3 3" xfId="26265"/>
    <cellStyle name="Comma 3 9 3 4" xfId="26266"/>
    <cellStyle name="Comma 3 9 3 5" xfId="26267"/>
    <cellStyle name="Comma 3 9 3 6" xfId="26268"/>
    <cellStyle name="Comma 3 9 4" xfId="26269"/>
    <cellStyle name="Comma 3 9 4 2" xfId="26270"/>
    <cellStyle name="Comma 3 9 4 3" xfId="26271"/>
    <cellStyle name="Comma 3 9 5" xfId="26272"/>
    <cellStyle name="Comma 3 9 6" xfId="26273"/>
    <cellStyle name="Comma 3 9 7" xfId="26274"/>
    <cellStyle name="Comma 3 9 8" xfId="26275"/>
    <cellStyle name="Comma 4" xfId="90"/>
    <cellStyle name="Comma 4 2" xfId="91"/>
    <cellStyle name="Comma 4 2 2" xfId="26276"/>
    <cellStyle name="Comma 4 2 2 2" xfId="26277"/>
    <cellStyle name="Comma 4 2 2 3" xfId="26278"/>
    <cellStyle name="Comma 4 2 3" xfId="26279"/>
    <cellStyle name="Comma 4 2 4" xfId="26280"/>
    <cellStyle name="Comma 4 2 5" xfId="26281"/>
    <cellStyle name="Comma 4 2 6" xfId="26282"/>
    <cellStyle name="Comma 4 3" xfId="26283"/>
    <cellStyle name="Comma 4 4" xfId="26284"/>
    <cellStyle name="Comma 4 5" xfId="26285"/>
    <cellStyle name="Comma 5" xfId="92"/>
    <cellStyle name="Comma 5 2" xfId="26286"/>
    <cellStyle name="Comma 5 2 2" xfId="26287"/>
    <cellStyle name="Comma 5 2 2 2" xfId="26288"/>
    <cellStyle name="Comma 5 2 2 2 2" xfId="26289"/>
    <cellStyle name="Comma 5 2 2 2 3" xfId="26290"/>
    <cellStyle name="Comma 5 2 2 3" xfId="26291"/>
    <cellStyle name="Comma 5 2 2 4" xfId="26292"/>
    <cellStyle name="Comma 5 2 2 5" xfId="26293"/>
    <cellStyle name="Comma 5 2 2 6" xfId="26294"/>
    <cellStyle name="Comma 5 2 3" xfId="26295"/>
    <cellStyle name="Comma 5 2 3 2" xfId="26296"/>
    <cellStyle name="Comma 5 2 3 3" xfId="26297"/>
    <cellStyle name="Comma 5 2 4" xfId="26298"/>
    <cellStyle name="Comma 5 2 5" xfId="26299"/>
    <cellStyle name="Comma 5 2 6" xfId="26300"/>
    <cellStyle name="Comma 5 2 7" xfId="26301"/>
    <cellStyle name="Comma 5 3" xfId="26302"/>
    <cellStyle name="Comma 5 3 2" xfId="26303"/>
    <cellStyle name="Comma 5 3 2 2" xfId="26304"/>
    <cellStyle name="Comma 5 3 2 3" xfId="26305"/>
    <cellStyle name="Comma 5 3 3" xfId="26306"/>
    <cellStyle name="Comma 5 3 4" xfId="26307"/>
    <cellStyle name="Comma 5 3 5" xfId="26308"/>
    <cellStyle name="Comma 5 3 6" xfId="26309"/>
    <cellStyle name="Comma 5 4" xfId="26310"/>
    <cellStyle name="Comma 6" xfId="93"/>
    <cellStyle name="Comma 6 2" xfId="359"/>
    <cellStyle name="Comma 6 2 2" xfId="360"/>
    <cellStyle name="Comma 6 3" xfId="361"/>
    <cellStyle name="Comma 6 4" xfId="26311"/>
    <cellStyle name="Comma 7" xfId="94"/>
    <cellStyle name="Comma 7 2" xfId="362"/>
    <cellStyle name="Comma 7 2 2" xfId="363"/>
    <cellStyle name="Comma 7 3" xfId="364"/>
    <cellStyle name="Comma 8" xfId="95"/>
    <cellStyle name="Comma 8 2" xfId="26312"/>
    <cellStyle name="Comma 8 3" xfId="26313"/>
    <cellStyle name="Comma 9" xfId="96"/>
    <cellStyle name="Comma 9 2" xfId="26314"/>
    <cellStyle name="Comma 9 2 2" xfId="26315"/>
    <cellStyle name="Comma 9 2 2 2" xfId="26316"/>
    <cellStyle name="Comma 9 2 2 3" xfId="26317"/>
    <cellStyle name="Comma 9 2 3" xfId="26318"/>
    <cellStyle name="Comma 9 2 4" xfId="26319"/>
    <cellStyle name="Comma 9 2 5" xfId="26320"/>
    <cellStyle name="Comma 9 2 6" xfId="26321"/>
    <cellStyle name="Comma 9 3" xfId="26322"/>
    <cellStyle name="Comma(0)" xfId="26323"/>
    <cellStyle name="Comma(0) 2" xfId="26324"/>
    <cellStyle name="Comma(0) 3" xfId="26325"/>
    <cellStyle name="Comma(0) 4" xfId="26326"/>
    <cellStyle name="Comma(1)" xfId="26327"/>
    <cellStyle name="Comma(1) 2" xfId="26328"/>
    <cellStyle name="Comma(1) 3" xfId="26329"/>
    <cellStyle name="Comma0" xfId="26330"/>
    <cellStyle name="Comma0 2" xfId="26331"/>
    <cellStyle name="Comma0 3" xfId="26332"/>
    <cellStyle name="Comment" xfId="26333"/>
    <cellStyle name="Corner heading" xfId="26334"/>
    <cellStyle name="Currency" xfId="1" builtinId="4"/>
    <cellStyle name="Currency [0] 2" xfId="26335"/>
    <cellStyle name="Currency [0] 2 2" xfId="26336"/>
    <cellStyle name="Currency [0] 3" xfId="26337"/>
    <cellStyle name="Currency [0] 4" xfId="26338"/>
    <cellStyle name="Currency [0] 4 2" xfId="26339"/>
    <cellStyle name="Currency [1]" xfId="26340"/>
    <cellStyle name="Currency [1] 2" xfId="26341"/>
    <cellStyle name="Currency [1] 3" xfId="26342"/>
    <cellStyle name="Currency [1] 4" xfId="26343"/>
    <cellStyle name="Currency 10" xfId="26344"/>
    <cellStyle name="Currency 11" xfId="26345"/>
    <cellStyle name="Currency 2" xfId="97"/>
    <cellStyle name="Currency 2 10" xfId="26346"/>
    <cellStyle name="Currency 2 10 2" xfId="26347"/>
    <cellStyle name="Currency 2 10 2 2" xfId="26348"/>
    <cellStyle name="Currency 2 10 2 3" xfId="26349"/>
    <cellStyle name="Currency 2 10 3" xfId="26350"/>
    <cellStyle name="Currency 2 10 4" xfId="26351"/>
    <cellStyle name="Currency 2 10 5" xfId="26352"/>
    <cellStyle name="Currency 2 10 6" xfId="26353"/>
    <cellStyle name="Currency 2 11" xfId="26354"/>
    <cellStyle name="Currency 2 11 2" xfId="26355"/>
    <cellStyle name="Currency 2 11 2 2" xfId="26356"/>
    <cellStyle name="Currency 2 11 2 3" xfId="26357"/>
    <cellStyle name="Currency 2 11 3" xfId="26358"/>
    <cellStyle name="Currency 2 11 4" xfId="26359"/>
    <cellStyle name="Currency 2 11 5" xfId="26360"/>
    <cellStyle name="Currency 2 11 6" xfId="26361"/>
    <cellStyle name="Currency 2 12" xfId="26362"/>
    <cellStyle name="Currency 2 12 2" xfId="26363"/>
    <cellStyle name="Currency 2 12 2 2" xfId="26364"/>
    <cellStyle name="Currency 2 12 2 3" xfId="26365"/>
    <cellStyle name="Currency 2 12 3" xfId="26366"/>
    <cellStyle name="Currency 2 12 4" xfId="26367"/>
    <cellStyle name="Currency 2 12 5" xfId="26368"/>
    <cellStyle name="Currency 2 12 6" xfId="26369"/>
    <cellStyle name="Currency 2 13" xfId="26370"/>
    <cellStyle name="Currency 2 13 2" xfId="26371"/>
    <cellStyle name="Currency 2 13 3" xfId="26372"/>
    <cellStyle name="Currency 2 14" xfId="26373"/>
    <cellStyle name="Currency 2 15" xfId="26374"/>
    <cellStyle name="Currency 2 16" xfId="26375"/>
    <cellStyle name="Currency 2 17" xfId="26376"/>
    <cellStyle name="Currency 2 2" xfId="98"/>
    <cellStyle name="Currency 2 2 10" xfId="26377"/>
    <cellStyle name="Currency 2 2 10 2" xfId="26378"/>
    <cellStyle name="Currency 2 2 10 2 2" xfId="26379"/>
    <cellStyle name="Currency 2 2 10 2 3" xfId="26380"/>
    <cellStyle name="Currency 2 2 10 3" xfId="26381"/>
    <cellStyle name="Currency 2 2 10 4" xfId="26382"/>
    <cellStyle name="Currency 2 2 10 5" xfId="26383"/>
    <cellStyle name="Currency 2 2 10 6" xfId="26384"/>
    <cellStyle name="Currency 2 2 11" xfId="26385"/>
    <cellStyle name="Currency 2 2 11 2" xfId="26386"/>
    <cellStyle name="Currency 2 2 11 2 2" xfId="26387"/>
    <cellStyle name="Currency 2 2 11 2 3" xfId="26388"/>
    <cellStyle name="Currency 2 2 11 3" xfId="26389"/>
    <cellStyle name="Currency 2 2 11 4" xfId="26390"/>
    <cellStyle name="Currency 2 2 11 5" xfId="26391"/>
    <cellStyle name="Currency 2 2 11 6" xfId="26392"/>
    <cellStyle name="Currency 2 2 12" xfId="26393"/>
    <cellStyle name="Currency 2 2 12 2" xfId="26394"/>
    <cellStyle name="Currency 2 2 12 3" xfId="26395"/>
    <cellStyle name="Currency 2 2 13" xfId="26396"/>
    <cellStyle name="Currency 2 2 14" xfId="26397"/>
    <cellStyle name="Currency 2 2 15" xfId="26398"/>
    <cellStyle name="Currency 2 2 16" xfId="26399"/>
    <cellStyle name="Currency 2 2 2" xfId="26400"/>
    <cellStyle name="Currency 2 2 2 10" xfId="26401"/>
    <cellStyle name="Currency 2 2 2 10 2" xfId="26402"/>
    <cellStyle name="Currency 2 2 2 10 3" xfId="26403"/>
    <cellStyle name="Currency 2 2 2 11" xfId="26404"/>
    <cellStyle name="Currency 2 2 2 12" xfId="26405"/>
    <cellStyle name="Currency 2 2 2 13" xfId="26406"/>
    <cellStyle name="Currency 2 2 2 14" xfId="26407"/>
    <cellStyle name="Currency 2 2 2 2" xfId="26408"/>
    <cellStyle name="Currency 2 2 2 2 10" xfId="26409"/>
    <cellStyle name="Currency 2 2 2 2 11" xfId="26410"/>
    <cellStyle name="Currency 2 2 2 2 12" xfId="26411"/>
    <cellStyle name="Currency 2 2 2 2 13" xfId="26412"/>
    <cellStyle name="Currency 2 2 2 2 2" xfId="26413"/>
    <cellStyle name="Currency 2 2 2 2 2 10" xfId="26414"/>
    <cellStyle name="Currency 2 2 2 2 2 2" xfId="26415"/>
    <cellStyle name="Currency 2 2 2 2 2 2 2" xfId="26416"/>
    <cellStyle name="Currency 2 2 2 2 2 2 2 2" xfId="26417"/>
    <cellStyle name="Currency 2 2 2 2 2 2 2 2 2" xfId="26418"/>
    <cellStyle name="Currency 2 2 2 2 2 2 2 2 3" xfId="26419"/>
    <cellStyle name="Currency 2 2 2 2 2 2 2 3" xfId="26420"/>
    <cellStyle name="Currency 2 2 2 2 2 2 2 4" xfId="26421"/>
    <cellStyle name="Currency 2 2 2 2 2 2 2 5" xfId="26422"/>
    <cellStyle name="Currency 2 2 2 2 2 2 2 6" xfId="26423"/>
    <cellStyle name="Currency 2 2 2 2 2 2 3" xfId="26424"/>
    <cellStyle name="Currency 2 2 2 2 2 2 3 2" xfId="26425"/>
    <cellStyle name="Currency 2 2 2 2 2 2 3 2 2" xfId="26426"/>
    <cellStyle name="Currency 2 2 2 2 2 2 3 2 3" xfId="26427"/>
    <cellStyle name="Currency 2 2 2 2 2 2 3 3" xfId="26428"/>
    <cellStyle name="Currency 2 2 2 2 2 2 3 4" xfId="26429"/>
    <cellStyle name="Currency 2 2 2 2 2 2 3 5" xfId="26430"/>
    <cellStyle name="Currency 2 2 2 2 2 2 3 6" xfId="26431"/>
    <cellStyle name="Currency 2 2 2 2 2 2 4" xfId="26432"/>
    <cellStyle name="Currency 2 2 2 2 2 2 4 2" xfId="26433"/>
    <cellStyle name="Currency 2 2 2 2 2 2 4 3" xfId="26434"/>
    <cellStyle name="Currency 2 2 2 2 2 2 5" xfId="26435"/>
    <cellStyle name="Currency 2 2 2 2 2 2 6" xfId="26436"/>
    <cellStyle name="Currency 2 2 2 2 2 2 7" xfId="26437"/>
    <cellStyle name="Currency 2 2 2 2 2 2 8" xfId="26438"/>
    <cellStyle name="Currency 2 2 2 2 2 3" xfId="26439"/>
    <cellStyle name="Currency 2 2 2 2 2 3 2" xfId="26440"/>
    <cellStyle name="Currency 2 2 2 2 2 3 2 2" xfId="26441"/>
    <cellStyle name="Currency 2 2 2 2 2 3 2 2 2" xfId="26442"/>
    <cellStyle name="Currency 2 2 2 2 2 3 2 2 3" xfId="26443"/>
    <cellStyle name="Currency 2 2 2 2 2 3 2 3" xfId="26444"/>
    <cellStyle name="Currency 2 2 2 2 2 3 2 4" xfId="26445"/>
    <cellStyle name="Currency 2 2 2 2 2 3 2 5" xfId="26446"/>
    <cellStyle name="Currency 2 2 2 2 2 3 2 6" xfId="26447"/>
    <cellStyle name="Currency 2 2 2 2 2 3 3" xfId="26448"/>
    <cellStyle name="Currency 2 2 2 2 2 3 3 2" xfId="26449"/>
    <cellStyle name="Currency 2 2 2 2 2 3 3 3" xfId="26450"/>
    <cellStyle name="Currency 2 2 2 2 2 3 4" xfId="26451"/>
    <cellStyle name="Currency 2 2 2 2 2 3 5" xfId="26452"/>
    <cellStyle name="Currency 2 2 2 2 2 3 6" xfId="26453"/>
    <cellStyle name="Currency 2 2 2 2 2 3 7" xfId="26454"/>
    <cellStyle name="Currency 2 2 2 2 2 4" xfId="26455"/>
    <cellStyle name="Currency 2 2 2 2 2 4 2" xfId="26456"/>
    <cellStyle name="Currency 2 2 2 2 2 4 2 2" xfId="26457"/>
    <cellStyle name="Currency 2 2 2 2 2 4 2 3" xfId="26458"/>
    <cellStyle name="Currency 2 2 2 2 2 4 3" xfId="26459"/>
    <cellStyle name="Currency 2 2 2 2 2 4 4" xfId="26460"/>
    <cellStyle name="Currency 2 2 2 2 2 4 5" xfId="26461"/>
    <cellStyle name="Currency 2 2 2 2 2 4 6" xfId="26462"/>
    <cellStyle name="Currency 2 2 2 2 2 5" xfId="26463"/>
    <cellStyle name="Currency 2 2 2 2 2 5 2" xfId="26464"/>
    <cellStyle name="Currency 2 2 2 2 2 5 2 2" xfId="26465"/>
    <cellStyle name="Currency 2 2 2 2 2 5 2 3" xfId="26466"/>
    <cellStyle name="Currency 2 2 2 2 2 5 3" xfId="26467"/>
    <cellStyle name="Currency 2 2 2 2 2 5 4" xfId="26468"/>
    <cellStyle name="Currency 2 2 2 2 2 5 5" xfId="26469"/>
    <cellStyle name="Currency 2 2 2 2 2 5 6" xfId="26470"/>
    <cellStyle name="Currency 2 2 2 2 2 6" xfId="26471"/>
    <cellStyle name="Currency 2 2 2 2 2 6 2" xfId="26472"/>
    <cellStyle name="Currency 2 2 2 2 2 6 3" xfId="26473"/>
    <cellStyle name="Currency 2 2 2 2 2 7" xfId="26474"/>
    <cellStyle name="Currency 2 2 2 2 2 8" xfId="26475"/>
    <cellStyle name="Currency 2 2 2 2 2 9" xfId="26476"/>
    <cellStyle name="Currency 2 2 2 2 3" xfId="26477"/>
    <cellStyle name="Currency 2 2 2 2 3 2" xfId="26478"/>
    <cellStyle name="Currency 2 2 2 2 3 2 2" xfId="26479"/>
    <cellStyle name="Currency 2 2 2 2 3 2 2 2" xfId="26480"/>
    <cellStyle name="Currency 2 2 2 2 3 2 2 2 2" xfId="26481"/>
    <cellStyle name="Currency 2 2 2 2 3 2 2 2 3" xfId="26482"/>
    <cellStyle name="Currency 2 2 2 2 3 2 2 3" xfId="26483"/>
    <cellStyle name="Currency 2 2 2 2 3 2 2 4" xfId="26484"/>
    <cellStyle name="Currency 2 2 2 2 3 2 2 5" xfId="26485"/>
    <cellStyle name="Currency 2 2 2 2 3 2 2 6" xfId="26486"/>
    <cellStyle name="Currency 2 2 2 2 3 2 3" xfId="26487"/>
    <cellStyle name="Currency 2 2 2 2 3 2 3 2" xfId="26488"/>
    <cellStyle name="Currency 2 2 2 2 3 2 3 3" xfId="26489"/>
    <cellStyle name="Currency 2 2 2 2 3 2 4" xfId="26490"/>
    <cellStyle name="Currency 2 2 2 2 3 2 5" xfId="26491"/>
    <cellStyle name="Currency 2 2 2 2 3 2 6" xfId="26492"/>
    <cellStyle name="Currency 2 2 2 2 3 2 7" xfId="26493"/>
    <cellStyle name="Currency 2 2 2 2 3 3" xfId="26494"/>
    <cellStyle name="Currency 2 2 2 2 3 3 2" xfId="26495"/>
    <cellStyle name="Currency 2 2 2 2 3 3 2 2" xfId="26496"/>
    <cellStyle name="Currency 2 2 2 2 3 3 2 3" xfId="26497"/>
    <cellStyle name="Currency 2 2 2 2 3 3 3" xfId="26498"/>
    <cellStyle name="Currency 2 2 2 2 3 3 4" xfId="26499"/>
    <cellStyle name="Currency 2 2 2 2 3 3 5" xfId="26500"/>
    <cellStyle name="Currency 2 2 2 2 3 3 6" xfId="26501"/>
    <cellStyle name="Currency 2 2 2 2 3 4" xfId="26502"/>
    <cellStyle name="Currency 2 2 2 2 3 4 2" xfId="26503"/>
    <cellStyle name="Currency 2 2 2 2 3 4 2 2" xfId="26504"/>
    <cellStyle name="Currency 2 2 2 2 3 4 2 3" xfId="26505"/>
    <cellStyle name="Currency 2 2 2 2 3 4 3" xfId="26506"/>
    <cellStyle name="Currency 2 2 2 2 3 4 4" xfId="26507"/>
    <cellStyle name="Currency 2 2 2 2 3 4 5" xfId="26508"/>
    <cellStyle name="Currency 2 2 2 2 3 4 6" xfId="26509"/>
    <cellStyle name="Currency 2 2 2 2 3 5" xfId="26510"/>
    <cellStyle name="Currency 2 2 2 2 3 5 2" xfId="26511"/>
    <cellStyle name="Currency 2 2 2 2 3 5 3" xfId="26512"/>
    <cellStyle name="Currency 2 2 2 2 3 6" xfId="26513"/>
    <cellStyle name="Currency 2 2 2 2 3 7" xfId="26514"/>
    <cellStyle name="Currency 2 2 2 2 3 8" xfId="26515"/>
    <cellStyle name="Currency 2 2 2 2 3 9" xfId="26516"/>
    <cellStyle name="Currency 2 2 2 2 4" xfId="26517"/>
    <cellStyle name="Currency 2 2 2 2 4 2" xfId="26518"/>
    <cellStyle name="Currency 2 2 2 2 4 2 2" xfId="26519"/>
    <cellStyle name="Currency 2 2 2 2 4 2 2 2" xfId="26520"/>
    <cellStyle name="Currency 2 2 2 2 4 2 2 3" xfId="26521"/>
    <cellStyle name="Currency 2 2 2 2 4 2 3" xfId="26522"/>
    <cellStyle name="Currency 2 2 2 2 4 2 4" xfId="26523"/>
    <cellStyle name="Currency 2 2 2 2 4 2 5" xfId="26524"/>
    <cellStyle name="Currency 2 2 2 2 4 2 6" xfId="26525"/>
    <cellStyle name="Currency 2 2 2 2 4 3" xfId="26526"/>
    <cellStyle name="Currency 2 2 2 2 4 3 2" xfId="26527"/>
    <cellStyle name="Currency 2 2 2 2 4 3 3" xfId="26528"/>
    <cellStyle name="Currency 2 2 2 2 4 4" xfId="26529"/>
    <cellStyle name="Currency 2 2 2 2 4 5" xfId="26530"/>
    <cellStyle name="Currency 2 2 2 2 4 6" xfId="26531"/>
    <cellStyle name="Currency 2 2 2 2 4 7" xfId="26532"/>
    <cellStyle name="Currency 2 2 2 2 5" xfId="26533"/>
    <cellStyle name="Currency 2 2 2 2 5 2" xfId="26534"/>
    <cellStyle name="Currency 2 2 2 2 5 2 2" xfId="26535"/>
    <cellStyle name="Currency 2 2 2 2 5 2 3" xfId="26536"/>
    <cellStyle name="Currency 2 2 2 2 5 3" xfId="26537"/>
    <cellStyle name="Currency 2 2 2 2 5 4" xfId="26538"/>
    <cellStyle name="Currency 2 2 2 2 5 5" xfId="26539"/>
    <cellStyle name="Currency 2 2 2 2 5 6" xfId="26540"/>
    <cellStyle name="Currency 2 2 2 2 6" xfId="26541"/>
    <cellStyle name="Currency 2 2 2 2 6 2" xfId="26542"/>
    <cellStyle name="Currency 2 2 2 2 6 2 2" xfId="26543"/>
    <cellStyle name="Currency 2 2 2 2 6 2 3" xfId="26544"/>
    <cellStyle name="Currency 2 2 2 2 6 3" xfId="26545"/>
    <cellStyle name="Currency 2 2 2 2 6 4" xfId="26546"/>
    <cellStyle name="Currency 2 2 2 2 6 5" xfId="26547"/>
    <cellStyle name="Currency 2 2 2 2 6 6" xfId="26548"/>
    <cellStyle name="Currency 2 2 2 2 7" xfId="26549"/>
    <cellStyle name="Currency 2 2 2 2 7 2" xfId="26550"/>
    <cellStyle name="Currency 2 2 2 2 7 2 2" xfId="26551"/>
    <cellStyle name="Currency 2 2 2 2 7 2 3" xfId="26552"/>
    <cellStyle name="Currency 2 2 2 2 7 3" xfId="26553"/>
    <cellStyle name="Currency 2 2 2 2 7 4" xfId="26554"/>
    <cellStyle name="Currency 2 2 2 2 7 5" xfId="26555"/>
    <cellStyle name="Currency 2 2 2 2 7 6" xfId="26556"/>
    <cellStyle name="Currency 2 2 2 2 8" xfId="26557"/>
    <cellStyle name="Currency 2 2 2 2 8 2" xfId="26558"/>
    <cellStyle name="Currency 2 2 2 2 8 2 2" xfId="26559"/>
    <cellStyle name="Currency 2 2 2 2 8 2 3" xfId="26560"/>
    <cellStyle name="Currency 2 2 2 2 8 3" xfId="26561"/>
    <cellStyle name="Currency 2 2 2 2 8 4" xfId="26562"/>
    <cellStyle name="Currency 2 2 2 2 8 5" xfId="26563"/>
    <cellStyle name="Currency 2 2 2 2 8 6" xfId="26564"/>
    <cellStyle name="Currency 2 2 2 2 9" xfId="26565"/>
    <cellStyle name="Currency 2 2 2 2 9 2" xfId="26566"/>
    <cellStyle name="Currency 2 2 2 2 9 3" xfId="26567"/>
    <cellStyle name="Currency 2 2 2 3" xfId="26568"/>
    <cellStyle name="Currency 2 2 2 3 10" xfId="26569"/>
    <cellStyle name="Currency 2 2 2 3 2" xfId="26570"/>
    <cellStyle name="Currency 2 2 2 3 2 2" xfId="26571"/>
    <cellStyle name="Currency 2 2 2 3 2 2 2" xfId="26572"/>
    <cellStyle name="Currency 2 2 2 3 2 2 2 2" xfId="26573"/>
    <cellStyle name="Currency 2 2 2 3 2 2 2 3" xfId="26574"/>
    <cellStyle name="Currency 2 2 2 3 2 2 3" xfId="26575"/>
    <cellStyle name="Currency 2 2 2 3 2 2 4" xfId="26576"/>
    <cellStyle name="Currency 2 2 2 3 2 2 5" xfId="26577"/>
    <cellStyle name="Currency 2 2 2 3 2 2 6" xfId="26578"/>
    <cellStyle name="Currency 2 2 2 3 2 3" xfId="26579"/>
    <cellStyle name="Currency 2 2 2 3 2 3 2" xfId="26580"/>
    <cellStyle name="Currency 2 2 2 3 2 3 2 2" xfId="26581"/>
    <cellStyle name="Currency 2 2 2 3 2 3 2 3" xfId="26582"/>
    <cellStyle name="Currency 2 2 2 3 2 3 3" xfId="26583"/>
    <cellStyle name="Currency 2 2 2 3 2 3 4" xfId="26584"/>
    <cellStyle name="Currency 2 2 2 3 2 3 5" xfId="26585"/>
    <cellStyle name="Currency 2 2 2 3 2 3 6" xfId="26586"/>
    <cellStyle name="Currency 2 2 2 3 2 4" xfId="26587"/>
    <cellStyle name="Currency 2 2 2 3 2 4 2" xfId="26588"/>
    <cellStyle name="Currency 2 2 2 3 2 4 3" xfId="26589"/>
    <cellStyle name="Currency 2 2 2 3 2 5" xfId="26590"/>
    <cellStyle name="Currency 2 2 2 3 2 6" xfId="26591"/>
    <cellStyle name="Currency 2 2 2 3 2 7" xfId="26592"/>
    <cellStyle name="Currency 2 2 2 3 2 8" xfId="26593"/>
    <cellStyle name="Currency 2 2 2 3 3" xfId="26594"/>
    <cellStyle name="Currency 2 2 2 3 3 2" xfId="26595"/>
    <cellStyle name="Currency 2 2 2 3 3 2 2" xfId="26596"/>
    <cellStyle name="Currency 2 2 2 3 3 2 2 2" xfId="26597"/>
    <cellStyle name="Currency 2 2 2 3 3 2 2 3" xfId="26598"/>
    <cellStyle name="Currency 2 2 2 3 3 2 3" xfId="26599"/>
    <cellStyle name="Currency 2 2 2 3 3 2 4" xfId="26600"/>
    <cellStyle name="Currency 2 2 2 3 3 2 5" xfId="26601"/>
    <cellStyle name="Currency 2 2 2 3 3 2 6" xfId="26602"/>
    <cellStyle name="Currency 2 2 2 3 3 3" xfId="26603"/>
    <cellStyle name="Currency 2 2 2 3 3 3 2" xfId="26604"/>
    <cellStyle name="Currency 2 2 2 3 3 3 3" xfId="26605"/>
    <cellStyle name="Currency 2 2 2 3 3 4" xfId="26606"/>
    <cellStyle name="Currency 2 2 2 3 3 5" xfId="26607"/>
    <cellStyle name="Currency 2 2 2 3 3 6" xfId="26608"/>
    <cellStyle name="Currency 2 2 2 3 3 7" xfId="26609"/>
    <cellStyle name="Currency 2 2 2 3 4" xfId="26610"/>
    <cellStyle name="Currency 2 2 2 3 4 2" xfId="26611"/>
    <cellStyle name="Currency 2 2 2 3 4 2 2" xfId="26612"/>
    <cellStyle name="Currency 2 2 2 3 4 2 3" xfId="26613"/>
    <cellStyle name="Currency 2 2 2 3 4 3" xfId="26614"/>
    <cellStyle name="Currency 2 2 2 3 4 4" xfId="26615"/>
    <cellStyle name="Currency 2 2 2 3 4 5" xfId="26616"/>
    <cellStyle name="Currency 2 2 2 3 4 6" xfId="26617"/>
    <cellStyle name="Currency 2 2 2 3 5" xfId="26618"/>
    <cellStyle name="Currency 2 2 2 3 5 2" xfId="26619"/>
    <cellStyle name="Currency 2 2 2 3 5 2 2" xfId="26620"/>
    <cellStyle name="Currency 2 2 2 3 5 2 3" xfId="26621"/>
    <cellStyle name="Currency 2 2 2 3 5 3" xfId="26622"/>
    <cellStyle name="Currency 2 2 2 3 5 4" xfId="26623"/>
    <cellStyle name="Currency 2 2 2 3 5 5" xfId="26624"/>
    <cellStyle name="Currency 2 2 2 3 5 6" xfId="26625"/>
    <cellStyle name="Currency 2 2 2 3 6" xfId="26626"/>
    <cellStyle name="Currency 2 2 2 3 6 2" xfId="26627"/>
    <cellStyle name="Currency 2 2 2 3 6 3" xfId="26628"/>
    <cellStyle name="Currency 2 2 2 3 7" xfId="26629"/>
    <cellStyle name="Currency 2 2 2 3 8" xfId="26630"/>
    <cellStyle name="Currency 2 2 2 3 9" xfId="26631"/>
    <cellStyle name="Currency 2 2 2 4" xfId="26632"/>
    <cellStyle name="Currency 2 2 2 4 2" xfId="26633"/>
    <cellStyle name="Currency 2 2 2 4 2 2" xfId="26634"/>
    <cellStyle name="Currency 2 2 2 4 2 2 2" xfId="26635"/>
    <cellStyle name="Currency 2 2 2 4 2 2 2 2" xfId="26636"/>
    <cellStyle name="Currency 2 2 2 4 2 2 2 3" xfId="26637"/>
    <cellStyle name="Currency 2 2 2 4 2 2 3" xfId="26638"/>
    <cellStyle name="Currency 2 2 2 4 2 2 4" xfId="26639"/>
    <cellStyle name="Currency 2 2 2 4 2 2 5" xfId="26640"/>
    <cellStyle name="Currency 2 2 2 4 2 2 6" xfId="26641"/>
    <cellStyle name="Currency 2 2 2 4 2 3" xfId="26642"/>
    <cellStyle name="Currency 2 2 2 4 2 3 2" xfId="26643"/>
    <cellStyle name="Currency 2 2 2 4 2 3 3" xfId="26644"/>
    <cellStyle name="Currency 2 2 2 4 2 4" xfId="26645"/>
    <cellStyle name="Currency 2 2 2 4 2 5" xfId="26646"/>
    <cellStyle name="Currency 2 2 2 4 2 6" xfId="26647"/>
    <cellStyle name="Currency 2 2 2 4 2 7" xfId="26648"/>
    <cellStyle name="Currency 2 2 2 4 3" xfId="26649"/>
    <cellStyle name="Currency 2 2 2 4 3 2" xfId="26650"/>
    <cellStyle name="Currency 2 2 2 4 3 2 2" xfId="26651"/>
    <cellStyle name="Currency 2 2 2 4 3 2 3" xfId="26652"/>
    <cellStyle name="Currency 2 2 2 4 3 3" xfId="26653"/>
    <cellStyle name="Currency 2 2 2 4 3 4" xfId="26654"/>
    <cellStyle name="Currency 2 2 2 4 3 5" xfId="26655"/>
    <cellStyle name="Currency 2 2 2 4 3 6" xfId="26656"/>
    <cellStyle name="Currency 2 2 2 4 4" xfId="26657"/>
    <cellStyle name="Currency 2 2 2 4 4 2" xfId="26658"/>
    <cellStyle name="Currency 2 2 2 4 4 2 2" xfId="26659"/>
    <cellStyle name="Currency 2 2 2 4 4 2 3" xfId="26660"/>
    <cellStyle name="Currency 2 2 2 4 4 3" xfId="26661"/>
    <cellStyle name="Currency 2 2 2 4 4 4" xfId="26662"/>
    <cellStyle name="Currency 2 2 2 4 4 5" xfId="26663"/>
    <cellStyle name="Currency 2 2 2 4 4 6" xfId="26664"/>
    <cellStyle name="Currency 2 2 2 4 5" xfId="26665"/>
    <cellStyle name="Currency 2 2 2 4 5 2" xfId="26666"/>
    <cellStyle name="Currency 2 2 2 4 5 3" xfId="26667"/>
    <cellStyle name="Currency 2 2 2 4 6" xfId="26668"/>
    <cellStyle name="Currency 2 2 2 4 7" xfId="26669"/>
    <cellStyle name="Currency 2 2 2 4 8" xfId="26670"/>
    <cellStyle name="Currency 2 2 2 4 9" xfId="26671"/>
    <cellStyle name="Currency 2 2 2 5" xfId="26672"/>
    <cellStyle name="Currency 2 2 2 5 2" xfId="26673"/>
    <cellStyle name="Currency 2 2 2 5 2 2" xfId="26674"/>
    <cellStyle name="Currency 2 2 2 5 2 2 2" xfId="26675"/>
    <cellStyle name="Currency 2 2 2 5 2 2 3" xfId="26676"/>
    <cellStyle name="Currency 2 2 2 5 2 3" xfId="26677"/>
    <cellStyle name="Currency 2 2 2 5 2 4" xfId="26678"/>
    <cellStyle name="Currency 2 2 2 5 2 5" xfId="26679"/>
    <cellStyle name="Currency 2 2 2 5 2 6" xfId="26680"/>
    <cellStyle name="Currency 2 2 2 5 3" xfId="26681"/>
    <cellStyle name="Currency 2 2 2 5 3 2" xfId="26682"/>
    <cellStyle name="Currency 2 2 2 5 3 3" xfId="26683"/>
    <cellStyle name="Currency 2 2 2 5 4" xfId="26684"/>
    <cellStyle name="Currency 2 2 2 5 5" xfId="26685"/>
    <cellStyle name="Currency 2 2 2 5 6" xfId="26686"/>
    <cellStyle name="Currency 2 2 2 5 7" xfId="26687"/>
    <cellStyle name="Currency 2 2 2 6" xfId="26688"/>
    <cellStyle name="Currency 2 2 2 6 2" xfId="26689"/>
    <cellStyle name="Currency 2 2 2 6 2 2" xfId="26690"/>
    <cellStyle name="Currency 2 2 2 6 2 3" xfId="26691"/>
    <cellStyle name="Currency 2 2 2 6 3" xfId="26692"/>
    <cellStyle name="Currency 2 2 2 6 4" xfId="26693"/>
    <cellStyle name="Currency 2 2 2 6 5" xfId="26694"/>
    <cellStyle name="Currency 2 2 2 6 6" xfId="26695"/>
    <cellStyle name="Currency 2 2 2 7" xfId="26696"/>
    <cellStyle name="Currency 2 2 2 7 2" xfId="26697"/>
    <cellStyle name="Currency 2 2 2 7 2 2" xfId="26698"/>
    <cellStyle name="Currency 2 2 2 7 2 3" xfId="26699"/>
    <cellStyle name="Currency 2 2 2 7 3" xfId="26700"/>
    <cellStyle name="Currency 2 2 2 7 4" xfId="26701"/>
    <cellStyle name="Currency 2 2 2 7 5" xfId="26702"/>
    <cellStyle name="Currency 2 2 2 7 6" xfId="26703"/>
    <cellStyle name="Currency 2 2 2 8" xfId="26704"/>
    <cellStyle name="Currency 2 2 2 8 2" xfId="26705"/>
    <cellStyle name="Currency 2 2 2 8 2 2" xfId="26706"/>
    <cellStyle name="Currency 2 2 2 8 2 3" xfId="26707"/>
    <cellStyle name="Currency 2 2 2 8 3" xfId="26708"/>
    <cellStyle name="Currency 2 2 2 8 4" xfId="26709"/>
    <cellStyle name="Currency 2 2 2 8 5" xfId="26710"/>
    <cellStyle name="Currency 2 2 2 8 6" xfId="26711"/>
    <cellStyle name="Currency 2 2 2 9" xfId="26712"/>
    <cellStyle name="Currency 2 2 2 9 2" xfId="26713"/>
    <cellStyle name="Currency 2 2 2 9 2 2" xfId="26714"/>
    <cellStyle name="Currency 2 2 2 9 2 3" xfId="26715"/>
    <cellStyle name="Currency 2 2 2 9 3" xfId="26716"/>
    <cellStyle name="Currency 2 2 2 9 4" xfId="26717"/>
    <cellStyle name="Currency 2 2 2 9 5" xfId="26718"/>
    <cellStyle name="Currency 2 2 2 9 6" xfId="26719"/>
    <cellStyle name="Currency 2 2 3" xfId="26720"/>
    <cellStyle name="Currency 2 2 3 10" xfId="26721"/>
    <cellStyle name="Currency 2 2 3 10 2" xfId="26722"/>
    <cellStyle name="Currency 2 2 3 10 3" xfId="26723"/>
    <cellStyle name="Currency 2 2 3 11" xfId="26724"/>
    <cellStyle name="Currency 2 2 3 12" xfId="26725"/>
    <cellStyle name="Currency 2 2 3 13" xfId="26726"/>
    <cellStyle name="Currency 2 2 3 14" xfId="26727"/>
    <cellStyle name="Currency 2 2 3 2" xfId="26728"/>
    <cellStyle name="Currency 2 2 3 2 10" xfId="26729"/>
    <cellStyle name="Currency 2 2 3 2 11" xfId="26730"/>
    <cellStyle name="Currency 2 2 3 2 12" xfId="26731"/>
    <cellStyle name="Currency 2 2 3 2 13" xfId="26732"/>
    <cellStyle name="Currency 2 2 3 2 2" xfId="26733"/>
    <cellStyle name="Currency 2 2 3 2 2 10" xfId="26734"/>
    <cellStyle name="Currency 2 2 3 2 2 2" xfId="26735"/>
    <cellStyle name="Currency 2 2 3 2 2 2 2" xfId="26736"/>
    <cellStyle name="Currency 2 2 3 2 2 2 2 2" xfId="26737"/>
    <cellStyle name="Currency 2 2 3 2 2 2 2 2 2" xfId="26738"/>
    <cellStyle name="Currency 2 2 3 2 2 2 2 2 3" xfId="26739"/>
    <cellStyle name="Currency 2 2 3 2 2 2 2 3" xfId="26740"/>
    <cellStyle name="Currency 2 2 3 2 2 2 2 4" xfId="26741"/>
    <cellStyle name="Currency 2 2 3 2 2 2 2 5" xfId="26742"/>
    <cellStyle name="Currency 2 2 3 2 2 2 2 6" xfId="26743"/>
    <cellStyle name="Currency 2 2 3 2 2 2 3" xfId="26744"/>
    <cellStyle name="Currency 2 2 3 2 2 2 3 2" xfId="26745"/>
    <cellStyle name="Currency 2 2 3 2 2 2 3 2 2" xfId="26746"/>
    <cellStyle name="Currency 2 2 3 2 2 2 3 2 3" xfId="26747"/>
    <cellStyle name="Currency 2 2 3 2 2 2 3 3" xfId="26748"/>
    <cellStyle name="Currency 2 2 3 2 2 2 3 4" xfId="26749"/>
    <cellStyle name="Currency 2 2 3 2 2 2 3 5" xfId="26750"/>
    <cellStyle name="Currency 2 2 3 2 2 2 3 6" xfId="26751"/>
    <cellStyle name="Currency 2 2 3 2 2 2 4" xfId="26752"/>
    <cellStyle name="Currency 2 2 3 2 2 2 4 2" xfId="26753"/>
    <cellStyle name="Currency 2 2 3 2 2 2 4 3" xfId="26754"/>
    <cellStyle name="Currency 2 2 3 2 2 2 5" xfId="26755"/>
    <cellStyle name="Currency 2 2 3 2 2 2 6" xfId="26756"/>
    <cellStyle name="Currency 2 2 3 2 2 2 7" xfId="26757"/>
    <cellStyle name="Currency 2 2 3 2 2 2 8" xfId="26758"/>
    <cellStyle name="Currency 2 2 3 2 2 3" xfId="26759"/>
    <cellStyle name="Currency 2 2 3 2 2 3 2" xfId="26760"/>
    <cellStyle name="Currency 2 2 3 2 2 3 2 2" xfId="26761"/>
    <cellStyle name="Currency 2 2 3 2 2 3 2 2 2" xfId="26762"/>
    <cellStyle name="Currency 2 2 3 2 2 3 2 2 3" xfId="26763"/>
    <cellStyle name="Currency 2 2 3 2 2 3 2 3" xfId="26764"/>
    <cellStyle name="Currency 2 2 3 2 2 3 2 4" xfId="26765"/>
    <cellStyle name="Currency 2 2 3 2 2 3 2 5" xfId="26766"/>
    <cellStyle name="Currency 2 2 3 2 2 3 2 6" xfId="26767"/>
    <cellStyle name="Currency 2 2 3 2 2 3 3" xfId="26768"/>
    <cellStyle name="Currency 2 2 3 2 2 3 3 2" xfId="26769"/>
    <cellStyle name="Currency 2 2 3 2 2 3 3 3" xfId="26770"/>
    <cellStyle name="Currency 2 2 3 2 2 3 4" xfId="26771"/>
    <cellStyle name="Currency 2 2 3 2 2 3 5" xfId="26772"/>
    <cellStyle name="Currency 2 2 3 2 2 3 6" xfId="26773"/>
    <cellStyle name="Currency 2 2 3 2 2 3 7" xfId="26774"/>
    <cellStyle name="Currency 2 2 3 2 2 4" xfId="26775"/>
    <cellStyle name="Currency 2 2 3 2 2 4 2" xfId="26776"/>
    <cellStyle name="Currency 2 2 3 2 2 4 2 2" xfId="26777"/>
    <cellStyle name="Currency 2 2 3 2 2 4 2 3" xfId="26778"/>
    <cellStyle name="Currency 2 2 3 2 2 4 3" xfId="26779"/>
    <cellStyle name="Currency 2 2 3 2 2 4 4" xfId="26780"/>
    <cellStyle name="Currency 2 2 3 2 2 4 5" xfId="26781"/>
    <cellStyle name="Currency 2 2 3 2 2 4 6" xfId="26782"/>
    <cellStyle name="Currency 2 2 3 2 2 5" xfId="26783"/>
    <cellStyle name="Currency 2 2 3 2 2 5 2" xfId="26784"/>
    <cellStyle name="Currency 2 2 3 2 2 5 2 2" xfId="26785"/>
    <cellStyle name="Currency 2 2 3 2 2 5 2 3" xfId="26786"/>
    <cellStyle name="Currency 2 2 3 2 2 5 3" xfId="26787"/>
    <cellStyle name="Currency 2 2 3 2 2 5 4" xfId="26788"/>
    <cellStyle name="Currency 2 2 3 2 2 5 5" xfId="26789"/>
    <cellStyle name="Currency 2 2 3 2 2 5 6" xfId="26790"/>
    <cellStyle name="Currency 2 2 3 2 2 6" xfId="26791"/>
    <cellStyle name="Currency 2 2 3 2 2 6 2" xfId="26792"/>
    <cellStyle name="Currency 2 2 3 2 2 6 3" xfId="26793"/>
    <cellStyle name="Currency 2 2 3 2 2 7" xfId="26794"/>
    <cellStyle name="Currency 2 2 3 2 2 8" xfId="26795"/>
    <cellStyle name="Currency 2 2 3 2 2 9" xfId="26796"/>
    <cellStyle name="Currency 2 2 3 2 3" xfId="26797"/>
    <cellStyle name="Currency 2 2 3 2 3 2" xfId="26798"/>
    <cellStyle name="Currency 2 2 3 2 3 2 2" xfId="26799"/>
    <cellStyle name="Currency 2 2 3 2 3 2 2 2" xfId="26800"/>
    <cellStyle name="Currency 2 2 3 2 3 2 2 2 2" xfId="26801"/>
    <cellStyle name="Currency 2 2 3 2 3 2 2 2 3" xfId="26802"/>
    <cellStyle name="Currency 2 2 3 2 3 2 2 3" xfId="26803"/>
    <cellStyle name="Currency 2 2 3 2 3 2 2 4" xfId="26804"/>
    <cellStyle name="Currency 2 2 3 2 3 2 2 5" xfId="26805"/>
    <cellStyle name="Currency 2 2 3 2 3 2 2 6" xfId="26806"/>
    <cellStyle name="Currency 2 2 3 2 3 2 3" xfId="26807"/>
    <cellStyle name="Currency 2 2 3 2 3 2 3 2" xfId="26808"/>
    <cellStyle name="Currency 2 2 3 2 3 2 3 3" xfId="26809"/>
    <cellStyle name="Currency 2 2 3 2 3 2 4" xfId="26810"/>
    <cellStyle name="Currency 2 2 3 2 3 2 5" xfId="26811"/>
    <cellStyle name="Currency 2 2 3 2 3 2 6" xfId="26812"/>
    <cellStyle name="Currency 2 2 3 2 3 2 7" xfId="26813"/>
    <cellStyle name="Currency 2 2 3 2 3 3" xfId="26814"/>
    <cellStyle name="Currency 2 2 3 2 3 3 2" xfId="26815"/>
    <cellStyle name="Currency 2 2 3 2 3 3 2 2" xfId="26816"/>
    <cellStyle name="Currency 2 2 3 2 3 3 2 3" xfId="26817"/>
    <cellStyle name="Currency 2 2 3 2 3 3 3" xfId="26818"/>
    <cellStyle name="Currency 2 2 3 2 3 3 4" xfId="26819"/>
    <cellStyle name="Currency 2 2 3 2 3 3 5" xfId="26820"/>
    <cellStyle name="Currency 2 2 3 2 3 3 6" xfId="26821"/>
    <cellStyle name="Currency 2 2 3 2 3 4" xfId="26822"/>
    <cellStyle name="Currency 2 2 3 2 3 4 2" xfId="26823"/>
    <cellStyle name="Currency 2 2 3 2 3 4 2 2" xfId="26824"/>
    <cellStyle name="Currency 2 2 3 2 3 4 2 3" xfId="26825"/>
    <cellStyle name="Currency 2 2 3 2 3 4 3" xfId="26826"/>
    <cellStyle name="Currency 2 2 3 2 3 4 4" xfId="26827"/>
    <cellStyle name="Currency 2 2 3 2 3 4 5" xfId="26828"/>
    <cellStyle name="Currency 2 2 3 2 3 4 6" xfId="26829"/>
    <cellStyle name="Currency 2 2 3 2 3 5" xfId="26830"/>
    <cellStyle name="Currency 2 2 3 2 3 5 2" xfId="26831"/>
    <cellStyle name="Currency 2 2 3 2 3 5 3" xfId="26832"/>
    <cellStyle name="Currency 2 2 3 2 3 6" xfId="26833"/>
    <cellStyle name="Currency 2 2 3 2 3 7" xfId="26834"/>
    <cellStyle name="Currency 2 2 3 2 3 8" xfId="26835"/>
    <cellStyle name="Currency 2 2 3 2 3 9" xfId="26836"/>
    <cellStyle name="Currency 2 2 3 2 4" xfId="26837"/>
    <cellStyle name="Currency 2 2 3 2 4 2" xfId="26838"/>
    <cellStyle name="Currency 2 2 3 2 4 2 2" xfId="26839"/>
    <cellStyle name="Currency 2 2 3 2 4 2 2 2" xfId="26840"/>
    <cellStyle name="Currency 2 2 3 2 4 2 2 3" xfId="26841"/>
    <cellStyle name="Currency 2 2 3 2 4 2 3" xfId="26842"/>
    <cellStyle name="Currency 2 2 3 2 4 2 4" xfId="26843"/>
    <cellStyle name="Currency 2 2 3 2 4 2 5" xfId="26844"/>
    <cellStyle name="Currency 2 2 3 2 4 2 6" xfId="26845"/>
    <cellStyle name="Currency 2 2 3 2 4 3" xfId="26846"/>
    <cellStyle name="Currency 2 2 3 2 4 3 2" xfId="26847"/>
    <cellStyle name="Currency 2 2 3 2 4 3 3" xfId="26848"/>
    <cellStyle name="Currency 2 2 3 2 4 4" xfId="26849"/>
    <cellStyle name="Currency 2 2 3 2 4 5" xfId="26850"/>
    <cellStyle name="Currency 2 2 3 2 4 6" xfId="26851"/>
    <cellStyle name="Currency 2 2 3 2 4 7" xfId="26852"/>
    <cellStyle name="Currency 2 2 3 2 5" xfId="26853"/>
    <cellStyle name="Currency 2 2 3 2 5 2" xfId="26854"/>
    <cellStyle name="Currency 2 2 3 2 5 2 2" xfId="26855"/>
    <cellStyle name="Currency 2 2 3 2 5 2 3" xfId="26856"/>
    <cellStyle name="Currency 2 2 3 2 5 3" xfId="26857"/>
    <cellStyle name="Currency 2 2 3 2 5 4" xfId="26858"/>
    <cellStyle name="Currency 2 2 3 2 5 5" xfId="26859"/>
    <cellStyle name="Currency 2 2 3 2 5 6" xfId="26860"/>
    <cellStyle name="Currency 2 2 3 2 6" xfId="26861"/>
    <cellStyle name="Currency 2 2 3 2 6 2" xfId="26862"/>
    <cellStyle name="Currency 2 2 3 2 6 2 2" xfId="26863"/>
    <cellStyle name="Currency 2 2 3 2 6 2 3" xfId="26864"/>
    <cellStyle name="Currency 2 2 3 2 6 3" xfId="26865"/>
    <cellStyle name="Currency 2 2 3 2 6 4" xfId="26866"/>
    <cellStyle name="Currency 2 2 3 2 6 5" xfId="26867"/>
    <cellStyle name="Currency 2 2 3 2 6 6" xfId="26868"/>
    <cellStyle name="Currency 2 2 3 2 7" xfId="26869"/>
    <cellStyle name="Currency 2 2 3 2 7 2" xfId="26870"/>
    <cellStyle name="Currency 2 2 3 2 7 2 2" xfId="26871"/>
    <cellStyle name="Currency 2 2 3 2 7 2 3" xfId="26872"/>
    <cellStyle name="Currency 2 2 3 2 7 3" xfId="26873"/>
    <cellStyle name="Currency 2 2 3 2 7 4" xfId="26874"/>
    <cellStyle name="Currency 2 2 3 2 7 5" xfId="26875"/>
    <cellStyle name="Currency 2 2 3 2 7 6" xfId="26876"/>
    <cellStyle name="Currency 2 2 3 2 8" xfId="26877"/>
    <cellStyle name="Currency 2 2 3 2 8 2" xfId="26878"/>
    <cellStyle name="Currency 2 2 3 2 8 2 2" xfId="26879"/>
    <cellStyle name="Currency 2 2 3 2 8 2 3" xfId="26880"/>
    <cellStyle name="Currency 2 2 3 2 8 3" xfId="26881"/>
    <cellStyle name="Currency 2 2 3 2 8 4" xfId="26882"/>
    <cellStyle name="Currency 2 2 3 2 8 5" xfId="26883"/>
    <cellStyle name="Currency 2 2 3 2 8 6" xfId="26884"/>
    <cellStyle name="Currency 2 2 3 2 9" xfId="26885"/>
    <cellStyle name="Currency 2 2 3 2 9 2" xfId="26886"/>
    <cellStyle name="Currency 2 2 3 2 9 3" xfId="26887"/>
    <cellStyle name="Currency 2 2 3 3" xfId="26888"/>
    <cellStyle name="Currency 2 2 3 3 10" xfId="26889"/>
    <cellStyle name="Currency 2 2 3 3 2" xfId="26890"/>
    <cellStyle name="Currency 2 2 3 3 2 2" xfId="26891"/>
    <cellStyle name="Currency 2 2 3 3 2 2 2" xfId="26892"/>
    <cellStyle name="Currency 2 2 3 3 2 2 2 2" xfId="26893"/>
    <cellStyle name="Currency 2 2 3 3 2 2 2 3" xfId="26894"/>
    <cellStyle name="Currency 2 2 3 3 2 2 3" xfId="26895"/>
    <cellStyle name="Currency 2 2 3 3 2 2 4" xfId="26896"/>
    <cellStyle name="Currency 2 2 3 3 2 2 5" xfId="26897"/>
    <cellStyle name="Currency 2 2 3 3 2 2 6" xfId="26898"/>
    <cellStyle name="Currency 2 2 3 3 2 3" xfId="26899"/>
    <cellStyle name="Currency 2 2 3 3 2 3 2" xfId="26900"/>
    <cellStyle name="Currency 2 2 3 3 2 3 2 2" xfId="26901"/>
    <cellStyle name="Currency 2 2 3 3 2 3 2 3" xfId="26902"/>
    <cellStyle name="Currency 2 2 3 3 2 3 3" xfId="26903"/>
    <cellStyle name="Currency 2 2 3 3 2 3 4" xfId="26904"/>
    <cellStyle name="Currency 2 2 3 3 2 3 5" xfId="26905"/>
    <cellStyle name="Currency 2 2 3 3 2 3 6" xfId="26906"/>
    <cellStyle name="Currency 2 2 3 3 2 4" xfId="26907"/>
    <cellStyle name="Currency 2 2 3 3 2 4 2" xfId="26908"/>
    <cellStyle name="Currency 2 2 3 3 2 4 3" xfId="26909"/>
    <cellStyle name="Currency 2 2 3 3 2 5" xfId="26910"/>
    <cellStyle name="Currency 2 2 3 3 2 6" xfId="26911"/>
    <cellStyle name="Currency 2 2 3 3 2 7" xfId="26912"/>
    <cellStyle name="Currency 2 2 3 3 2 8" xfId="26913"/>
    <cellStyle name="Currency 2 2 3 3 3" xfId="26914"/>
    <cellStyle name="Currency 2 2 3 3 3 2" xfId="26915"/>
    <cellStyle name="Currency 2 2 3 3 3 2 2" xfId="26916"/>
    <cellStyle name="Currency 2 2 3 3 3 2 2 2" xfId="26917"/>
    <cellStyle name="Currency 2 2 3 3 3 2 2 3" xfId="26918"/>
    <cellStyle name="Currency 2 2 3 3 3 2 3" xfId="26919"/>
    <cellStyle name="Currency 2 2 3 3 3 2 4" xfId="26920"/>
    <cellStyle name="Currency 2 2 3 3 3 2 5" xfId="26921"/>
    <cellStyle name="Currency 2 2 3 3 3 2 6" xfId="26922"/>
    <cellStyle name="Currency 2 2 3 3 3 3" xfId="26923"/>
    <cellStyle name="Currency 2 2 3 3 3 3 2" xfId="26924"/>
    <cellStyle name="Currency 2 2 3 3 3 3 3" xfId="26925"/>
    <cellStyle name="Currency 2 2 3 3 3 4" xfId="26926"/>
    <cellStyle name="Currency 2 2 3 3 3 5" xfId="26927"/>
    <cellStyle name="Currency 2 2 3 3 3 6" xfId="26928"/>
    <cellStyle name="Currency 2 2 3 3 3 7" xfId="26929"/>
    <cellStyle name="Currency 2 2 3 3 4" xfId="26930"/>
    <cellStyle name="Currency 2 2 3 3 4 2" xfId="26931"/>
    <cellStyle name="Currency 2 2 3 3 4 2 2" xfId="26932"/>
    <cellStyle name="Currency 2 2 3 3 4 2 3" xfId="26933"/>
    <cellStyle name="Currency 2 2 3 3 4 3" xfId="26934"/>
    <cellStyle name="Currency 2 2 3 3 4 4" xfId="26935"/>
    <cellStyle name="Currency 2 2 3 3 4 5" xfId="26936"/>
    <cellStyle name="Currency 2 2 3 3 4 6" xfId="26937"/>
    <cellStyle name="Currency 2 2 3 3 5" xfId="26938"/>
    <cellStyle name="Currency 2 2 3 3 5 2" xfId="26939"/>
    <cellStyle name="Currency 2 2 3 3 5 2 2" xfId="26940"/>
    <cellStyle name="Currency 2 2 3 3 5 2 3" xfId="26941"/>
    <cellStyle name="Currency 2 2 3 3 5 3" xfId="26942"/>
    <cellStyle name="Currency 2 2 3 3 5 4" xfId="26943"/>
    <cellStyle name="Currency 2 2 3 3 5 5" xfId="26944"/>
    <cellStyle name="Currency 2 2 3 3 5 6" xfId="26945"/>
    <cellStyle name="Currency 2 2 3 3 6" xfId="26946"/>
    <cellStyle name="Currency 2 2 3 3 6 2" xfId="26947"/>
    <cellStyle name="Currency 2 2 3 3 6 3" xfId="26948"/>
    <cellStyle name="Currency 2 2 3 3 7" xfId="26949"/>
    <cellStyle name="Currency 2 2 3 3 8" xfId="26950"/>
    <cellStyle name="Currency 2 2 3 3 9" xfId="26951"/>
    <cellStyle name="Currency 2 2 3 4" xfId="26952"/>
    <cellStyle name="Currency 2 2 3 4 2" xfId="26953"/>
    <cellStyle name="Currency 2 2 3 4 2 2" xfId="26954"/>
    <cellStyle name="Currency 2 2 3 4 2 2 2" xfId="26955"/>
    <cellStyle name="Currency 2 2 3 4 2 2 2 2" xfId="26956"/>
    <cellStyle name="Currency 2 2 3 4 2 2 2 3" xfId="26957"/>
    <cellStyle name="Currency 2 2 3 4 2 2 3" xfId="26958"/>
    <cellStyle name="Currency 2 2 3 4 2 2 4" xfId="26959"/>
    <cellStyle name="Currency 2 2 3 4 2 2 5" xfId="26960"/>
    <cellStyle name="Currency 2 2 3 4 2 2 6" xfId="26961"/>
    <cellStyle name="Currency 2 2 3 4 2 3" xfId="26962"/>
    <cellStyle name="Currency 2 2 3 4 2 3 2" xfId="26963"/>
    <cellStyle name="Currency 2 2 3 4 2 3 3" xfId="26964"/>
    <cellStyle name="Currency 2 2 3 4 2 4" xfId="26965"/>
    <cellStyle name="Currency 2 2 3 4 2 5" xfId="26966"/>
    <cellStyle name="Currency 2 2 3 4 2 6" xfId="26967"/>
    <cellStyle name="Currency 2 2 3 4 2 7" xfId="26968"/>
    <cellStyle name="Currency 2 2 3 4 3" xfId="26969"/>
    <cellStyle name="Currency 2 2 3 4 3 2" xfId="26970"/>
    <cellStyle name="Currency 2 2 3 4 3 2 2" xfId="26971"/>
    <cellStyle name="Currency 2 2 3 4 3 2 3" xfId="26972"/>
    <cellStyle name="Currency 2 2 3 4 3 3" xfId="26973"/>
    <cellStyle name="Currency 2 2 3 4 3 4" xfId="26974"/>
    <cellStyle name="Currency 2 2 3 4 3 5" xfId="26975"/>
    <cellStyle name="Currency 2 2 3 4 3 6" xfId="26976"/>
    <cellStyle name="Currency 2 2 3 4 4" xfId="26977"/>
    <cellStyle name="Currency 2 2 3 4 4 2" xfId="26978"/>
    <cellStyle name="Currency 2 2 3 4 4 2 2" xfId="26979"/>
    <cellStyle name="Currency 2 2 3 4 4 2 3" xfId="26980"/>
    <cellStyle name="Currency 2 2 3 4 4 3" xfId="26981"/>
    <cellStyle name="Currency 2 2 3 4 4 4" xfId="26982"/>
    <cellStyle name="Currency 2 2 3 4 4 5" xfId="26983"/>
    <cellStyle name="Currency 2 2 3 4 4 6" xfId="26984"/>
    <cellStyle name="Currency 2 2 3 4 5" xfId="26985"/>
    <cellStyle name="Currency 2 2 3 4 5 2" xfId="26986"/>
    <cellStyle name="Currency 2 2 3 4 5 3" xfId="26987"/>
    <cellStyle name="Currency 2 2 3 4 6" xfId="26988"/>
    <cellStyle name="Currency 2 2 3 4 7" xfId="26989"/>
    <cellStyle name="Currency 2 2 3 4 8" xfId="26990"/>
    <cellStyle name="Currency 2 2 3 4 9" xfId="26991"/>
    <cellStyle name="Currency 2 2 3 5" xfId="26992"/>
    <cellStyle name="Currency 2 2 3 5 2" xfId="26993"/>
    <cellStyle name="Currency 2 2 3 5 2 2" xfId="26994"/>
    <cellStyle name="Currency 2 2 3 5 2 2 2" xfId="26995"/>
    <cellStyle name="Currency 2 2 3 5 2 2 3" xfId="26996"/>
    <cellStyle name="Currency 2 2 3 5 2 3" xfId="26997"/>
    <cellStyle name="Currency 2 2 3 5 2 4" xfId="26998"/>
    <cellStyle name="Currency 2 2 3 5 2 5" xfId="26999"/>
    <cellStyle name="Currency 2 2 3 5 2 6" xfId="27000"/>
    <cellStyle name="Currency 2 2 3 5 3" xfId="27001"/>
    <cellStyle name="Currency 2 2 3 5 3 2" xfId="27002"/>
    <cellStyle name="Currency 2 2 3 5 3 3" xfId="27003"/>
    <cellStyle name="Currency 2 2 3 5 4" xfId="27004"/>
    <cellStyle name="Currency 2 2 3 5 5" xfId="27005"/>
    <cellStyle name="Currency 2 2 3 5 6" xfId="27006"/>
    <cellStyle name="Currency 2 2 3 5 7" xfId="27007"/>
    <cellStyle name="Currency 2 2 3 6" xfId="27008"/>
    <cellStyle name="Currency 2 2 3 6 2" xfId="27009"/>
    <cellStyle name="Currency 2 2 3 6 2 2" xfId="27010"/>
    <cellStyle name="Currency 2 2 3 6 2 3" xfId="27011"/>
    <cellStyle name="Currency 2 2 3 6 3" xfId="27012"/>
    <cellStyle name="Currency 2 2 3 6 4" xfId="27013"/>
    <cellStyle name="Currency 2 2 3 6 5" xfId="27014"/>
    <cellStyle name="Currency 2 2 3 6 6" xfId="27015"/>
    <cellStyle name="Currency 2 2 3 7" xfId="27016"/>
    <cellStyle name="Currency 2 2 3 7 2" xfId="27017"/>
    <cellStyle name="Currency 2 2 3 7 2 2" xfId="27018"/>
    <cellStyle name="Currency 2 2 3 7 2 3" xfId="27019"/>
    <cellStyle name="Currency 2 2 3 7 3" xfId="27020"/>
    <cellStyle name="Currency 2 2 3 7 4" xfId="27021"/>
    <cellStyle name="Currency 2 2 3 7 5" xfId="27022"/>
    <cellStyle name="Currency 2 2 3 7 6" xfId="27023"/>
    <cellStyle name="Currency 2 2 3 8" xfId="27024"/>
    <cellStyle name="Currency 2 2 3 8 2" xfId="27025"/>
    <cellStyle name="Currency 2 2 3 8 2 2" xfId="27026"/>
    <cellStyle name="Currency 2 2 3 8 2 3" xfId="27027"/>
    <cellStyle name="Currency 2 2 3 8 3" xfId="27028"/>
    <cellStyle name="Currency 2 2 3 8 4" xfId="27029"/>
    <cellStyle name="Currency 2 2 3 8 5" xfId="27030"/>
    <cellStyle name="Currency 2 2 3 8 6" xfId="27031"/>
    <cellStyle name="Currency 2 2 3 9" xfId="27032"/>
    <cellStyle name="Currency 2 2 3 9 2" xfId="27033"/>
    <cellStyle name="Currency 2 2 3 9 2 2" xfId="27034"/>
    <cellStyle name="Currency 2 2 3 9 2 3" xfId="27035"/>
    <cellStyle name="Currency 2 2 3 9 3" xfId="27036"/>
    <cellStyle name="Currency 2 2 3 9 4" xfId="27037"/>
    <cellStyle name="Currency 2 2 3 9 5" xfId="27038"/>
    <cellStyle name="Currency 2 2 3 9 6" xfId="27039"/>
    <cellStyle name="Currency 2 2 4" xfId="27040"/>
    <cellStyle name="Currency 2 2 4 10" xfId="27041"/>
    <cellStyle name="Currency 2 2 4 11" xfId="27042"/>
    <cellStyle name="Currency 2 2 4 12" xfId="27043"/>
    <cellStyle name="Currency 2 2 4 13" xfId="27044"/>
    <cellStyle name="Currency 2 2 4 2" xfId="27045"/>
    <cellStyle name="Currency 2 2 4 2 10" xfId="27046"/>
    <cellStyle name="Currency 2 2 4 2 2" xfId="27047"/>
    <cellStyle name="Currency 2 2 4 2 2 2" xfId="27048"/>
    <cellStyle name="Currency 2 2 4 2 2 2 2" xfId="27049"/>
    <cellStyle name="Currency 2 2 4 2 2 2 2 2" xfId="27050"/>
    <cellStyle name="Currency 2 2 4 2 2 2 2 3" xfId="27051"/>
    <cellStyle name="Currency 2 2 4 2 2 2 3" xfId="27052"/>
    <cellStyle name="Currency 2 2 4 2 2 2 4" xfId="27053"/>
    <cellStyle name="Currency 2 2 4 2 2 2 5" xfId="27054"/>
    <cellStyle name="Currency 2 2 4 2 2 2 6" xfId="27055"/>
    <cellStyle name="Currency 2 2 4 2 2 3" xfId="27056"/>
    <cellStyle name="Currency 2 2 4 2 2 3 2" xfId="27057"/>
    <cellStyle name="Currency 2 2 4 2 2 3 2 2" xfId="27058"/>
    <cellStyle name="Currency 2 2 4 2 2 3 2 3" xfId="27059"/>
    <cellStyle name="Currency 2 2 4 2 2 3 3" xfId="27060"/>
    <cellStyle name="Currency 2 2 4 2 2 3 4" xfId="27061"/>
    <cellStyle name="Currency 2 2 4 2 2 3 5" xfId="27062"/>
    <cellStyle name="Currency 2 2 4 2 2 3 6" xfId="27063"/>
    <cellStyle name="Currency 2 2 4 2 2 4" xfId="27064"/>
    <cellStyle name="Currency 2 2 4 2 2 4 2" xfId="27065"/>
    <cellStyle name="Currency 2 2 4 2 2 4 3" xfId="27066"/>
    <cellStyle name="Currency 2 2 4 2 2 5" xfId="27067"/>
    <cellStyle name="Currency 2 2 4 2 2 6" xfId="27068"/>
    <cellStyle name="Currency 2 2 4 2 2 7" xfId="27069"/>
    <cellStyle name="Currency 2 2 4 2 2 8" xfId="27070"/>
    <cellStyle name="Currency 2 2 4 2 3" xfId="27071"/>
    <cellStyle name="Currency 2 2 4 2 3 2" xfId="27072"/>
    <cellStyle name="Currency 2 2 4 2 3 2 2" xfId="27073"/>
    <cellStyle name="Currency 2 2 4 2 3 2 2 2" xfId="27074"/>
    <cellStyle name="Currency 2 2 4 2 3 2 2 3" xfId="27075"/>
    <cellStyle name="Currency 2 2 4 2 3 2 3" xfId="27076"/>
    <cellStyle name="Currency 2 2 4 2 3 2 4" xfId="27077"/>
    <cellStyle name="Currency 2 2 4 2 3 2 5" xfId="27078"/>
    <cellStyle name="Currency 2 2 4 2 3 2 6" xfId="27079"/>
    <cellStyle name="Currency 2 2 4 2 3 3" xfId="27080"/>
    <cellStyle name="Currency 2 2 4 2 3 3 2" xfId="27081"/>
    <cellStyle name="Currency 2 2 4 2 3 3 3" xfId="27082"/>
    <cellStyle name="Currency 2 2 4 2 3 4" xfId="27083"/>
    <cellStyle name="Currency 2 2 4 2 3 5" xfId="27084"/>
    <cellStyle name="Currency 2 2 4 2 3 6" xfId="27085"/>
    <cellStyle name="Currency 2 2 4 2 3 7" xfId="27086"/>
    <cellStyle name="Currency 2 2 4 2 4" xfId="27087"/>
    <cellStyle name="Currency 2 2 4 2 4 2" xfId="27088"/>
    <cellStyle name="Currency 2 2 4 2 4 2 2" xfId="27089"/>
    <cellStyle name="Currency 2 2 4 2 4 2 3" xfId="27090"/>
    <cellStyle name="Currency 2 2 4 2 4 3" xfId="27091"/>
    <cellStyle name="Currency 2 2 4 2 4 4" xfId="27092"/>
    <cellStyle name="Currency 2 2 4 2 4 5" xfId="27093"/>
    <cellStyle name="Currency 2 2 4 2 4 6" xfId="27094"/>
    <cellStyle name="Currency 2 2 4 2 5" xfId="27095"/>
    <cellStyle name="Currency 2 2 4 2 5 2" xfId="27096"/>
    <cellStyle name="Currency 2 2 4 2 5 2 2" xfId="27097"/>
    <cellStyle name="Currency 2 2 4 2 5 2 3" xfId="27098"/>
    <cellStyle name="Currency 2 2 4 2 5 3" xfId="27099"/>
    <cellStyle name="Currency 2 2 4 2 5 4" xfId="27100"/>
    <cellStyle name="Currency 2 2 4 2 5 5" xfId="27101"/>
    <cellStyle name="Currency 2 2 4 2 5 6" xfId="27102"/>
    <cellStyle name="Currency 2 2 4 2 6" xfId="27103"/>
    <cellStyle name="Currency 2 2 4 2 6 2" xfId="27104"/>
    <cellStyle name="Currency 2 2 4 2 6 3" xfId="27105"/>
    <cellStyle name="Currency 2 2 4 2 7" xfId="27106"/>
    <cellStyle name="Currency 2 2 4 2 8" xfId="27107"/>
    <cellStyle name="Currency 2 2 4 2 9" xfId="27108"/>
    <cellStyle name="Currency 2 2 4 3" xfId="27109"/>
    <cellStyle name="Currency 2 2 4 3 2" xfId="27110"/>
    <cellStyle name="Currency 2 2 4 3 2 2" xfId="27111"/>
    <cellStyle name="Currency 2 2 4 3 2 2 2" xfId="27112"/>
    <cellStyle name="Currency 2 2 4 3 2 2 2 2" xfId="27113"/>
    <cellStyle name="Currency 2 2 4 3 2 2 2 3" xfId="27114"/>
    <cellStyle name="Currency 2 2 4 3 2 2 3" xfId="27115"/>
    <cellStyle name="Currency 2 2 4 3 2 2 4" xfId="27116"/>
    <cellStyle name="Currency 2 2 4 3 2 2 5" xfId="27117"/>
    <cellStyle name="Currency 2 2 4 3 2 2 6" xfId="27118"/>
    <cellStyle name="Currency 2 2 4 3 2 3" xfId="27119"/>
    <cellStyle name="Currency 2 2 4 3 2 3 2" xfId="27120"/>
    <cellStyle name="Currency 2 2 4 3 2 3 3" xfId="27121"/>
    <cellStyle name="Currency 2 2 4 3 2 4" xfId="27122"/>
    <cellStyle name="Currency 2 2 4 3 2 5" xfId="27123"/>
    <cellStyle name="Currency 2 2 4 3 2 6" xfId="27124"/>
    <cellStyle name="Currency 2 2 4 3 2 7" xfId="27125"/>
    <cellStyle name="Currency 2 2 4 3 3" xfId="27126"/>
    <cellStyle name="Currency 2 2 4 3 3 2" xfId="27127"/>
    <cellStyle name="Currency 2 2 4 3 3 2 2" xfId="27128"/>
    <cellStyle name="Currency 2 2 4 3 3 2 3" xfId="27129"/>
    <cellStyle name="Currency 2 2 4 3 3 3" xfId="27130"/>
    <cellStyle name="Currency 2 2 4 3 3 4" xfId="27131"/>
    <cellStyle name="Currency 2 2 4 3 3 5" xfId="27132"/>
    <cellStyle name="Currency 2 2 4 3 3 6" xfId="27133"/>
    <cellStyle name="Currency 2 2 4 3 4" xfId="27134"/>
    <cellStyle name="Currency 2 2 4 3 4 2" xfId="27135"/>
    <cellStyle name="Currency 2 2 4 3 4 2 2" xfId="27136"/>
    <cellStyle name="Currency 2 2 4 3 4 2 3" xfId="27137"/>
    <cellStyle name="Currency 2 2 4 3 4 3" xfId="27138"/>
    <cellStyle name="Currency 2 2 4 3 4 4" xfId="27139"/>
    <cellStyle name="Currency 2 2 4 3 4 5" xfId="27140"/>
    <cellStyle name="Currency 2 2 4 3 4 6" xfId="27141"/>
    <cellStyle name="Currency 2 2 4 3 5" xfId="27142"/>
    <cellStyle name="Currency 2 2 4 3 5 2" xfId="27143"/>
    <cellStyle name="Currency 2 2 4 3 5 3" xfId="27144"/>
    <cellStyle name="Currency 2 2 4 3 6" xfId="27145"/>
    <cellStyle name="Currency 2 2 4 3 7" xfId="27146"/>
    <cellStyle name="Currency 2 2 4 3 8" xfId="27147"/>
    <cellStyle name="Currency 2 2 4 3 9" xfId="27148"/>
    <cellStyle name="Currency 2 2 4 4" xfId="27149"/>
    <cellStyle name="Currency 2 2 4 4 2" xfId="27150"/>
    <cellStyle name="Currency 2 2 4 4 2 2" xfId="27151"/>
    <cellStyle name="Currency 2 2 4 4 2 2 2" xfId="27152"/>
    <cellStyle name="Currency 2 2 4 4 2 2 3" xfId="27153"/>
    <cellStyle name="Currency 2 2 4 4 2 3" xfId="27154"/>
    <cellStyle name="Currency 2 2 4 4 2 4" xfId="27155"/>
    <cellStyle name="Currency 2 2 4 4 2 5" xfId="27156"/>
    <cellStyle name="Currency 2 2 4 4 2 6" xfId="27157"/>
    <cellStyle name="Currency 2 2 4 4 3" xfId="27158"/>
    <cellStyle name="Currency 2 2 4 4 3 2" xfId="27159"/>
    <cellStyle name="Currency 2 2 4 4 3 3" xfId="27160"/>
    <cellStyle name="Currency 2 2 4 4 4" xfId="27161"/>
    <cellStyle name="Currency 2 2 4 4 5" xfId="27162"/>
    <cellStyle name="Currency 2 2 4 4 6" xfId="27163"/>
    <cellStyle name="Currency 2 2 4 4 7" xfId="27164"/>
    <cellStyle name="Currency 2 2 4 5" xfId="27165"/>
    <cellStyle name="Currency 2 2 4 5 2" xfId="27166"/>
    <cellStyle name="Currency 2 2 4 5 2 2" xfId="27167"/>
    <cellStyle name="Currency 2 2 4 5 2 3" xfId="27168"/>
    <cellStyle name="Currency 2 2 4 5 3" xfId="27169"/>
    <cellStyle name="Currency 2 2 4 5 4" xfId="27170"/>
    <cellStyle name="Currency 2 2 4 5 5" xfId="27171"/>
    <cellStyle name="Currency 2 2 4 5 6" xfId="27172"/>
    <cellStyle name="Currency 2 2 4 6" xfId="27173"/>
    <cellStyle name="Currency 2 2 4 6 2" xfId="27174"/>
    <cellStyle name="Currency 2 2 4 6 2 2" xfId="27175"/>
    <cellStyle name="Currency 2 2 4 6 2 3" xfId="27176"/>
    <cellStyle name="Currency 2 2 4 6 3" xfId="27177"/>
    <cellStyle name="Currency 2 2 4 6 4" xfId="27178"/>
    <cellStyle name="Currency 2 2 4 6 5" xfId="27179"/>
    <cellStyle name="Currency 2 2 4 6 6" xfId="27180"/>
    <cellStyle name="Currency 2 2 4 7" xfId="27181"/>
    <cellStyle name="Currency 2 2 4 7 2" xfId="27182"/>
    <cellStyle name="Currency 2 2 4 7 2 2" xfId="27183"/>
    <cellStyle name="Currency 2 2 4 7 2 3" xfId="27184"/>
    <cellStyle name="Currency 2 2 4 7 3" xfId="27185"/>
    <cellStyle name="Currency 2 2 4 7 4" xfId="27186"/>
    <cellStyle name="Currency 2 2 4 7 5" xfId="27187"/>
    <cellStyle name="Currency 2 2 4 7 6" xfId="27188"/>
    <cellStyle name="Currency 2 2 4 8" xfId="27189"/>
    <cellStyle name="Currency 2 2 4 8 2" xfId="27190"/>
    <cellStyle name="Currency 2 2 4 8 2 2" xfId="27191"/>
    <cellStyle name="Currency 2 2 4 8 2 3" xfId="27192"/>
    <cellStyle name="Currency 2 2 4 8 3" xfId="27193"/>
    <cellStyle name="Currency 2 2 4 8 4" xfId="27194"/>
    <cellStyle name="Currency 2 2 4 8 5" xfId="27195"/>
    <cellStyle name="Currency 2 2 4 8 6" xfId="27196"/>
    <cellStyle name="Currency 2 2 4 9" xfId="27197"/>
    <cellStyle name="Currency 2 2 4 9 2" xfId="27198"/>
    <cellStyle name="Currency 2 2 4 9 3" xfId="27199"/>
    <cellStyle name="Currency 2 2 5" xfId="27200"/>
    <cellStyle name="Currency 2 2 5 10" xfId="27201"/>
    <cellStyle name="Currency 2 2 5 2" xfId="27202"/>
    <cellStyle name="Currency 2 2 5 2 2" xfId="27203"/>
    <cellStyle name="Currency 2 2 5 2 2 2" xfId="27204"/>
    <cellStyle name="Currency 2 2 5 2 2 2 2" xfId="27205"/>
    <cellStyle name="Currency 2 2 5 2 2 2 3" xfId="27206"/>
    <cellStyle name="Currency 2 2 5 2 2 3" xfId="27207"/>
    <cellStyle name="Currency 2 2 5 2 2 4" xfId="27208"/>
    <cellStyle name="Currency 2 2 5 2 2 5" xfId="27209"/>
    <cellStyle name="Currency 2 2 5 2 2 6" xfId="27210"/>
    <cellStyle name="Currency 2 2 5 2 3" xfId="27211"/>
    <cellStyle name="Currency 2 2 5 2 3 2" xfId="27212"/>
    <cellStyle name="Currency 2 2 5 2 3 2 2" xfId="27213"/>
    <cellStyle name="Currency 2 2 5 2 3 2 3" xfId="27214"/>
    <cellStyle name="Currency 2 2 5 2 3 3" xfId="27215"/>
    <cellStyle name="Currency 2 2 5 2 3 4" xfId="27216"/>
    <cellStyle name="Currency 2 2 5 2 3 5" xfId="27217"/>
    <cellStyle name="Currency 2 2 5 2 3 6" xfId="27218"/>
    <cellStyle name="Currency 2 2 5 2 4" xfId="27219"/>
    <cellStyle name="Currency 2 2 5 2 4 2" xfId="27220"/>
    <cellStyle name="Currency 2 2 5 2 4 3" xfId="27221"/>
    <cellStyle name="Currency 2 2 5 2 5" xfId="27222"/>
    <cellStyle name="Currency 2 2 5 2 6" xfId="27223"/>
    <cellStyle name="Currency 2 2 5 2 7" xfId="27224"/>
    <cellStyle name="Currency 2 2 5 2 8" xfId="27225"/>
    <cellStyle name="Currency 2 2 5 3" xfId="27226"/>
    <cellStyle name="Currency 2 2 5 3 2" xfId="27227"/>
    <cellStyle name="Currency 2 2 5 3 2 2" xfId="27228"/>
    <cellStyle name="Currency 2 2 5 3 2 2 2" xfId="27229"/>
    <cellStyle name="Currency 2 2 5 3 2 2 3" xfId="27230"/>
    <cellStyle name="Currency 2 2 5 3 2 3" xfId="27231"/>
    <cellStyle name="Currency 2 2 5 3 2 4" xfId="27232"/>
    <cellStyle name="Currency 2 2 5 3 2 5" xfId="27233"/>
    <cellStyle name="Currency 2 2 5 3 2 6" xfId="27234"/>
    <cellStyle name="Currency 2 2 5 3 3" xfId="27235"/>
    <cellStyle name="Currency 2 2 5 3 3 2" xfId="27236"/>
    <cellStyle name="Currency 2 2 5 3 3 3" xfId="27237"/>
    <cellStyle name="Currency 2 2 5 3 4" xfId="27238"/>
    <cellStyle name="Currency 2 2 5 3 5" xfId="27239"/>
    <cellStyle name="Currency 2 2 5 3 6" xfId="27240"/>
    <cellStyle name="Currency 2 2 5 3 7" xfId="27241"/>
    <cellStyle name="Currency 2 2 5 4" xfId="27242"/>
    <cellStyle name="Currency 2 2 5 4 2" xfId="27243"/>
    <cellStyle name="Currency 2 2 5 4 2 2" xfId="27244"/>
    <cellStyle name="Currency 2 2 5 4 2 3" xfId="27245"/>
    <cellStyle name="Currency 2 2 5 4 3" xfId="27246"/>
    <cellStyle name="Currency 2 2 5 4 4" xfId="27247"/>
    <cellStyle name="Currency 2 2 5 4 5" xfId="27248"/>
    <cellStyle name="Currency 2 2 5 4 6" xfId="27249"/>
    <cellStyle name="Currency 2 2 5 5" xfId="27250"/>
    <cellStyle name="Currency 2 2 5 5 2" xfId="27251"/>
    <cellStyle name="Currency 2 2 5 5 2 2" xfId="27252"/>
    <cellStyle name="Currency 2 2 5 5 2 3" xfId="27253"/>
    <cellStyle name="Currency 2 2 5 5 3" xfId="27254"/>
    <cellStyle name="Currency 2 2 5 5 4" xfId="27255"/>
    <cellStyle name="Currency 2 2 5 5 5" xfId="27256"/>
    <cellStyle name="Currency 2 2 5 5 6" xfId="27257"/>
    <cellStyle name="Currency 2 2 5 6" xfId="27258"/>
    <cellStyle name="Currency 2 2 5 6 2" xfId="27259"/>
    <cellStyle name="Currency 2 2 5 6 3" xfId="27260"/>
    <cellStyle name="Currency 2 2 5 7" xfId="27261"/>
    <cellStyle name="Currency 2 2 5 8" xfId="27262"/>
    <cellStyle name="Currency 2 2 5 9" xfId="27263"/>
    <cellStyle name="Currency 2 2 6" xfId="27264"/>
    <cellStyle name="Currency 2 2 6 2" xfId="27265"/>
    <cellStyle name="Currency 2 2 6 2 2" xfId="27266"/>
    <cellStyle name="Currency 2 2 6 2 2 2" xfId="27267"/>
    <cellStyle name="Currency 2 2 6 2 2 2 2" xfId="27268"/>
    <cellStyle name="Currency 2 2 6 2 2 2 3" xfId="27269"/>
    <cellStyle name="Currency 2 2 6 2 2 3" xfId="27270"/>
    <cellStyle name="Currency 2 2 6 2 2 4" xfId="27271"/>
    <cellStyle name="Currency 2 2 6 2 2 5" xfId="27272"/>
    <cellStyle name="Currency 2 2 6 2 2 6" xfId="27273"/>
    <cellStyle name="Currency 2 2 6 2 3" xfId="27274"/>
    <cellStyle name="Currency 2 2 6 2 3 2" xfId="27275"/>
    <cellStyle name="Currency 2 2 6 2 3 3" xfId="27276"/>
    <cellStyle name="Currency 2 2 6 2 4" xfId="27277"/>
    <cellStyle name="Currency 2 2 6 2 5" xfId="27278"/>
    <cellStyle name="Currency 2 2 6 2 6" xfId="27279"/>
    <cellStyle name="Currency 2 2 6 2 7" xfId="27280"/>
    <cellStyle name="Currency 2 2 6 3" xfId="27281"/>
    <cellStyle name="Currency 2 2 6 3 2" xfId="27282"/>
    <cellStyle name="Currency 2 2 6 3 2 2" xfId="27283"/>
    <cellStyle name="Currency 2 2 6 3 2 3" xfId="27284"/>
    <cellStyle name="Currency 2 2 6 3 3" xfId="27285"/>
    <cellStyle name="Currency 2 2 6 3 4" xfId="27286"/>
    <cellStyle name="Currency 2 2 6 3 5" xfId="27287"/>
    <cellStyle name="Currency 2 2 6 3 6" xfId="27288"/>
    <cellStyle name="Currency 2 2 6 4" xfId="27289"/>
    <cellStyle name="Currency 2 2 6 4 2" xfId="27290"/>
    <cellStyle name="Currency 2 2 6 4 2 2" xfId="27291"/>
    <cellStyle name="Currency 2 2 6 4 2 3" xfId="27292"/>
    <cellStyle name="Currency 2 2 6 4 3" xfId="27293"/>
    <cellStyle name="Currency 2 2 6 4 4" xfId="27294"/>
    <cellStyle name="Currency 2 2 6 4 5" xfId="27295"/>
    <cellStyle name="Currency 2 2 6 4 6" xfId="27296"/>
    <cellStyle name="Currency 2 2 6 5" xfId="27297"/>
    <cellStyle name="Currency 2 2 6 5 2" xfId="27298"/>
    <cellStyle name="Currency 2 2 6 5 3" xfId="27299"/>
    <cellStyle name="Currency 2 2 6 6" xfId="27300"/>
    <cellStyle name="Currency 2 2 6 7" xfId="27301"/>
    <cellStyle name="Currency 2 2 6 8" xfId="27302"/>
    <cellStyle name="Currency 2 2 6 9" xfId="27303"/>
    <cellStyle name="Currency 2 2 7" xfId="27304"/>
    <cellStyle name="Currency 2 2 7 2" xfId="27305"/>
    <cellStyle name="Currency 2 2 7 2 2" xfId="27306"/>
    <cellStyle name="Currency 2 2 7 2 2 2" xfId="27307"/>
    <cellStyle name="Currency 2 2 7 2 2 3" xfId="27308"/>
    <cellStyle name="Currency 2 2 7 2 3" xfId="27309"/>
    <cellStyle name="Currency 2 2 7 2 4" xfId="27310"/>
    <cellStyle name="Currency 2 2 7 2 5" xfId="27311"/>
    <cellStyle name="Currency 2 2 7 2 6" xfId="27312"/>
    <cellStyle name="Currency 2 2 7 3" xfId="27313"/>
    <cellStyle name="Currency 2 2 7 3 2" xfId="27314"/>
    <cellStyle name="Currency 2 2 7 3 3" xfId="27315"/>
    <cellStyle name="Currency 2 2 7 4" xfId="27316"/>
    <cellStyle name="Currency 2 2 7 5" xfId="27317"/>
    <cellStyle name="Currency 2 2 7 6" xfId="27318"/>
    <cellStyle name="Currency 2 2 7 7" xfId="27319"/>
    <cellStyle name="Currency 2 2 8" xfId="27320"/>
    <cellStyle name="Currency 2 2 8 2" xfId="27321"/>
    <cellStyle name="Currency 2 2 8 2 2" xfId="27322"/>
    <cellStyle name="Currency 2 2 8 2 3" xfId="27323"/>
    <cellStyle name="Currency 2 2 8 3" xfId="27324"/>
    <cellStyle name="Currency 2 2 8 4" xfId="27325"/>
    <cellStyle name="Currency 2 2 8 5" xfId="27326"/>
    <cellStyle name="Currency 2 2 8 6" xfId="27327"/>
    <cellStyle name="Currency 2 2 9" xfId="27328"/>
    <cellStyle name="Currency 2 2 9 2" xfId="27329"/>
    <cellStyle name="Currency 2 2 9 2 2" xfId="27330"/>
    <cellStyle name="Currency 2 2 9 2 3" xfId="27331"/>
    <cellStyle name="Currency 2 2 9 3" xfId="27332"/>
    <cellStyle name="Currency 2 2 9 4" xfId="27333"/>
    <cellStyle name="Currency 2 2 9 5" xfId="27334"/>
    <cellStyle name="Currency 2 2 9 6" xfId="27335"/>
    <cellStyle name="Currency 2 3" xfId="27336"/>
    <cellStyle name="Currency 2 3 10" xfId="27337"/>
    <cellStyle name="Currency 2 3 10 2" xfId="27338"/>
    <cellStyle name="Currency 2 3 10 3" xfId="27339"/>
    <cellStyle name="Currency 2 3 11" xfId="27340"/>
    <cellStyle name="Currency 2 3 12" xfId="27341"/>
    <cellStyle name="Currency 2 3 13" xfId="27342"/>
    <cellStyle name="Currency 2 3 14" xfId="27343"/>
    <cellStyle name="Currency 2 3 2" xfId="27344"/>
    <cellStyle name="Currency 2 3 2 10" xfId="27345"/>
    <cellStyle name="Currency 2 3 2 11" xfId="27346"/>
    <cellStyle name="Currency 2 3 2 12" xfId="27347"/>
    <cellStyle name="Currency 2 3 2 13" xfId="27348"/>
    <cellStyle name="Currency 2 3 2 2" xfId="27349"/>
    <cellStyle name="Currency 2 3 2 2 10" xfId="27350"/>
    <cellStyle name="Currency 2 3 2 2 2" xfId="27351"/>
    <cellStyle name="Currency 2 3 2 2 2 2" xfId="27352"/>
    <cellStyle name="Currency 2 3 2 2 2 2 2" xfId="27353"/>
    <cellStyle name="Currency 2 3 2 2 2 2 2 2" xfId="27354"/>
    <cellStyle name="Currency 2 3 2 2 2 2 2 3" xfId="27355"/>
    <cellStyle name="Currency 2 3 2 2 2 2 3" xfId="27356"/>
    <cellStyle name="Currency 2 3 2 2 2 2 4" xfId="27357"/>
    <cellStyle name="Currency 2 3 2 2 2 2 5" xfId="27358"/>
    <cellStyle name="Currency 2 3 2 2 2 2 6" xfId="27359"/>
    <cellStyle name="Currency 2 3 2 2 2 3" xfId="27360"/>
    <cellStyle name="Currency 2 3 2 2 2 3 2" xfId="27361"/>
    <cellStyle name="Currency 2 3 2 2 2 3 2 2" xfId="27362"/>
    <cellStyle name="Currency 2 3 2 2 2 3 2 3" xfId="27363"/>
    <cellStyle name="Currency 2 3 2 2 2 3 3" xfId="27364"/>
    <cellStyle name="Currency 2 3 2 2 2 3 4" xfId="27365"/>
    <cellStyle name="Currency 2 3 2 2 2 3 5" xfId="27366"/>
    <cellStyle name="Currency 2 3 2 2 2 3 6" xfId="27367"/>
    <cellStyle name="Currency 2 3 2 2 2 4" xfId="27368"/>
    <cellStyle name="Currency 2 3 2 2 2 4 2" xfId="27369"/>
    <cellStyle name="Currency 2 3 2 2 2 4 3" xfId="27370"/>
    <cellStyle name="Currency 2 3 2 2 2 5" xfId="27371"/>
    <cellStyle name="Currency 2 3 2 2 2 6" xfId="27372"/>
    <cellStyle name="Currency 2 3 2 2 2 7" xfId="27373"/>
    <cellStyle name="Currency 2 3 2 2 2 8" xfId="27374"/>
    <cellStyle name="Currency 2 3 2 2 3" xfId="27375"/>
    <cellStyle name="Currency 2 3 2 2 3 2" xfId="27376"/>
    <cellStyle name="Currency 2 3 2 2 3 2 2" xfId="27377"/>
    <cellStyle name="Currency 2 3 2 2 3 2 2 2" xfId="27378"/>
    <cellStyle name="Currency 2 3 2 2 3 2 2 3" xfId="27379"/>
    <cellStyle name="Currency 2 3 2 2 3 2 3" xfId="27380"/>
    <cellStyle name="Currency 2 3 2 2 3 2 4" xfId="27381"/>
    <cellStyle name="Currency 2 3 2 2 3 2 5" xfId="27382"/>
    <cellStyle name="Currency 2 3 2 2 3 2 6" xfId="27383"/>
    <cellStyle name="Currency 2 3 2 2 3 3" xfId="27384"/>
    <cellStyle name="Currency 2 3 2 2 3 3 2" xfId="27385"/>
    <cellStyle name="Currency 2 3 2 2 3 3 3" xfId="27386"/>
    <cellStyle name="Currency 2 3 2 2 3 4" xfId="27387"/>
    <cellStyle name="Currency 2 3 2 2 3 5" xfId="27388"/>
    <cellStyle name="Currency 2 3 2 2 3 6" xfId="27389"/>
    <cellStyle name="Currency 2 3 2 2 3 7" xfId="27390"/>
    <cellStyle name="Currency 2 3 2 2 4" xfId="27391"/>
    <cellStyle name="Currency 2 3 2 2 4 2" xfId="27392"/>
    <cellStyle name="Currency 2 3 2 2 4 2 2" xfId="27393"/>
    <cellStyle name="Currency 2 3 2 2 4 2 3" xfId="27394"/>
    <cellStyle name="Currency 2 3 2 2 4 3" xfId="27395"/>
    <cellStyle name="Currency 2 3 2 2 4 4" xfId="27396"/>
    <cellStyle name="Currency 2 3 2 2 4 5" xfId="27397"/>
    <cellStyle name="Currency 2 3 2 2 4 6" xfId="27398"/>
    <cellStyle name="Currency 2 3 2 2 5" xfId="27399"/>
    <cellStyle name="Currency 2 3 2 2 5 2" xfId="27400"/>
    <cellStyle name="Currency 2 3 2 2 5 2 2" xfId="27401"/>
    <cellStyle name="Currency 2 3 2 2 5 2 3" xfId="27402"/>
    <cellStyle name="Currency 2 3 2 2 5 3" xfId="27403"/>
    <cellStyle name="Currency 2 3 2 2 5 4" xfId="27404"/>
    <cellStyle name="Currency 2 3 2 2 5 5" xfId="27405"/>
    <cellStyle name="Currency 2 3 2 2 5 6" xfId="27406"/>
    <cellStyle name="Currency 2 3 2 2 6" xfId="27407"/>
    <cellStyle name="Currency 2 3 2 2 6 2" xfId="27408"/>
    <cellStyle name="Currency 2 3 2 2 6 3" xfId="27409"/>
    <cellStyle name="Currency 2 3 2 2 7" xfId="27410"/>
    <cellStyle name="Currency 2 3 2 2 8" xfId="27411"/>
    <cellStyle name="Currency 2 3 2 2 9" xfId="27412"/>
    <cellStyle name="Currency 2 3 2 3" xfId="27413"/>
    <cellStyle name="Currency 2 3 2 3 2" xfId="27414"/>
    <cellStyle name="Currency 2 3 2 3 2 2" xfId="27415"/>
    <cellStyle name="Currency 2 3 2 3 2 2 2" xfId="27416"/>
    <cellStyle name="Currency 2 3 2 3 2 2 2 2" xfId="27417"/>
    <cellStyle name="Currency 2 3 2 3 2 2 2 3" xfId="27418"/>
    <cellStyle name="Currency 2 3 2 3 2 2 3" xfId="27419"/>
    <cellStyle name="Currency 2 3 2 3 2 2 4" xfId="27420"/>
    <cellStyle name="Currency 2 3 2 3 2 2 5" xfId="27421"/>
    <cellStyle name="Currency 2 3 2 3 2 2 6" xfId="27422"/>
    <cellStyle name="Currency 2 3 2 3 2 3" xfId="27423"/>
    <cellStyle name="Currency 2 3 2 3 2 3 2" xfId="27424"/>
    <cellStyle name="Currency 2 3 2 3 2 3 3" xfId="27425"/>
    <cellStyle name="Currency 2 3 2 3 2 4" xfId="27426"/>
    <cellStyle name="Currency 2 3 2 3 2 5" xfId="27427"/>
    <cellStyle name="Currency 2 3 2 3 2 6" xfId="27428"/>
    <cellStyle name="Currency 2 3 2 3 2 7" xfId="27429"/>
    <cellStyle name="Currency 2 3 2 3 3" xfId="27430"/>
    <cellStyle name="Currency 2 3 2 3 3 2" xfId="27431"/>
    <cellStyle name="Currency 2 3 2 3 3 2 2" xfId="27432"/>
    <cellStyle name="Currency 2 3 2 3 3 2 3" xfId="27433"/>
    <cellStyle name="Currency 2 3 2 3 3 3" xfId="27434"/>
    <cellStyle name="Currency 2 3 2 3 3 4" xfId="27435"/>
    <cellStyle name="Currency 2 3 2 3 3 5" xfId="27436"/>
    <cellStyle name="Currency 2 3 2 3 3 6" xfId="27437"/>
    <cellStyle name="Currency 2 3 2 3 4" xfId="27438"/>
    <cellStyle name="Currency 2 3 2 3 4 2" xfId="27439"/>
    <cellStyle name="Currency 2 3 2 3 4 2 2" xfId="27440"/>
    <cellStyle name="Currency 2 3 2 3 4 2 3" xfId="27441"/>
    <cellStyle name="Currency 2 3 2 3 4 3" xfId="27442"/>
    <cellStyle name="Currency 2 3 2 3 4 4" xfId="27443"/>
    <cellStyle name="Currency 2 3 2 3 4 5" xfId="27444"/>
    <cellStyle name="Currency 2 3 2 3 4 6" xfId="27445"/>
    <cellStyle name="Currency 2 3 2 3 5" xfId="27446"/>
    <cellStyle name="Currency 2 3 2 3 5 2" xfId="27447"/>
    <cellStyle name="Currency 2 3 2 3 5 3" xfId="27448"/>
    <cellStyle name="Currency 2 3 2 3 6" xfId="27449"/>
    <cellStyle name="Currency 2 3 2 3 7" xfId="27450"/>
    <cellStyle name="Currency 2 3 2 3 8" xfId="27451"/>
    <cellStyle name="Currency 2 3 2 3 9" xfId="27452"/>
    <cellStyle name="Currency 2 3 2 4" xfId="27453"/>
    <cellStyle name="Currency 2 3 2 4 2" xfId="27454"/>
    <cellStyle name="Currency 2 3 2 4 2 2" xfId="27455"/>
    <cellStyle name="Currency 2 3 2 4 2 2 2" xfId="27456"/>
    <cellStyle name="Currency 2 3 2 4 2 2 3" xfId="27457"/>
    <cellStyle name="Currency 2 3 2 4 2 3" xfId="27458"/>
    <cellStyle name="Currency 2 3 2 4 2 4" xfId="27459"/>
    <cellStyle name="Currency 2 3 2 4 2 5" xfId="27460"/>
    <cellStyle name="Currency 2 3 2 4 2 6" xfId="27461"/>
    <cellStyle name="Currency 2 3 2 4 3" xfId="27462"/>
    <cellStyle name="Currency 2 3 2 4 3 2" xfId="27463"/>
    <cellStyle name="Currency 2 3 2 4 3 3" xfId="27464"/>
    <cellStyle name="Currency 2 3 2 4 4" xfId="27465"/>
    <cellStyle name="Currency 2 3 2 4 5" xfId="27466"/>
    <cellStyle name="Currency 2 3 2 4 6" xfId="27467"/>
    <cellStyle name="Currency 2 3 2 4 7" xfId="27468"/>
    <cellStyle name="Currency 2 3 2 5" xfId="27469"/>
    <cellStyle name="Currency 2 3 2 5 2" xfId="27470"/>
    <cellStyle name="Currency 2 3 2 5 2 2" xfId="27471"/>
    <cellStyle name="Currency 2 3 2 5 2 3" xfId="27472"/>
    <cellStyle name="Currency 2 3 2 5 3" xfId="27473"/>
    <cellStyle name="Currency 2 3 2 5 4" xfId="27474"/>
    <cellStyle name="Currency 2 3 2 5 5" xfId="27475"/>
    <cellStyle name="Currency 2 3 2 5 6" xfId="27476"/>
    <cellStyle name="Currency 2 3 2 6" xfId="27477"/>
    <cellStyle name="Currency 2 3 2 6 2" xfId="27478"/>
    <cellStyle name="Currency 2 3 2 6 2 2" xfId="27479"/>
    <cellStyle name="Currency 2 3 2 6 2 3" xfId="27480"/>
    <cellStyle name="Currency 2 3 2 6 3" xfId="27481"/>
    <cellStyle name="Currency 2 3 2 6 4" xfId="27482"/>
    <cellStyle name="Currency 2 3 2 6 5" xfId="27483"/>
    <cellStyle name="Currency 2 3 2 6 6" xfId="27484"/>
    <cellStyle name="Currency 2 3 2 7" xfId="27485"/>
    <cellStyle name="Currency 2 3 2 7 2" xfId="27486"/>
    <cellStyle name="Currency 2 3 2 7 2 2" xfId="27487"/>
    <cellStyle name="Currency 2 3 2 7 2 3" xfId="27488"/>
    <cellStyle name="Currency 2 3 2 7 3" xfId="27489"/>
    <cellStyle name="Currency 2 3 2 7 4" xfId="27490"/>
    <cellStyle name="Currency 2 3 2 7 5" xfId="27491"/>
    <cellStyle name="Currency 2 3 2 7 6" xfId="27492"/>
    <cellStyle name="Currency 2 3 2 8" xfId="27493"/>
    <cellStyle name="Currency 2 3 2 8 2" xfId="27494"/>
    <cellStyle name="Currency 2 3 2 8 2 2" xfId="27495"/>
    <cellStyle name="Currency 2 3 2 8 2 3" xfId="27496"/>
    <cellStyle name="Currency 2 3 2 8 3" xfId="27497"/>
    <cellStyle name="Currency 2 3 2 8 4" xfId="27498"/>
    <cellStyle name="Currency 2 3 2 8 5" xfId="27499"/>
    <cellStyle name="Currency 2 3 2 8 6" xfId="27500"/>
    <cellStyle name="Currency 2 3 2 9" xfId="27501"/>
    <cellStyle name="Currency 2 3 2 9 2" xfId="27502"/>
    <cellStyle name="Currency 2 3 2 9 3" xfId="27503"/>
    <cellStyle name="Currency 2 3 3" xfId="27504"/>
    <cellStyle name="Currency 2 3 3 10" xfId="27505"/>
    <cellStyle name="Currency 2 3 3 2" xfId="27506"/>
    <cellStyle name="Currency 2 3 3 2 2" xfId="27507"/>
    <cellStyle name="Currency 2 3 3 2 2 2" xfId="27508"/>
    <cellStyle name="Currency 2 3 3 2 2 2 2" xfId="27509"/>
    <cellStyle name="Currency 2 3 3 2 2 2 3" xfId="27510"/>
    <cellStyle name="Currency 2 3 3 2 2 3" xfId="27511"/>
    <cellStyle name="Currency 2 3 3 2 2 4" xfId="27512"/>
    <cellStyle name="Currency 2 3 3 2 2 5" xfId="27513"/>
    <cellStyle name="Currency 2 3 3 2 2 6" xfId="27514"/>
    <cellStyle name="Currency 2 3 3 2 3" xfId="27515"/>
    <cellStyle name="Currency 2 3 3 2 3 2" xfId="27516"/>
    <cellStyle name="Currency 2 3 3 2 3 2 2" xfId="27517"/>
    <cellStyle name="Currency 2 3 3 2 3 2 3" xfId="27518"/>
    <cellStyle name="Currency 2 3 3 2 3 3" xfId="27519"/>
    <cellStyle name="Currency 2 3 3 2 3 4" xfId="27520"/>
    <cellStyle name="Currency 2 3 3 2 3 5" xfId="27521"/>
    <cellStyle name="Currency 2 3 3 2 3 6" xfId="27522"/>
    <cellStyle name="Currency 2 3 3 2 4" xfId="27523"/>
    <cellStyle name="Currency 2 3 3 2 4 2" xfId="27524"/>
    <cellStyle name="Currency 2 3 3 2 4 3" xfId="27525"/>
    <cellStyle name="Currency 2 3 3 2 5" xfId="27526"/>
    <cellStyle name="Currency 2 3 3 2 6" xfId="27527"/>
    <cellStyle name="Currency 2 3 3 2 7" xfId="27528"/>
    <cellStyle name="Currency 2 3 3 2 8" xfId="27529"/>
    <cellStyle name="Currency 2 3 3 3" xfId="27530"/>
    <cellStyle name="Currency 2 3 3 3 2" xfId="27531"/>
    <cellStyle name="Currency 2 3 3 3 2 2" xfId="27532"/>
    <cellStyle name="Currency 2 3 3 3 2 2 2" xfId="27533"/>
    <cellStyle name="Currency 2 3 3 3 2 2 3" xfId="27534"/>
    <cellStyle name="Currency 2 3 3 3 2 3" xfId="27535"/>
    <cellStyle name="Currency 2 3 3 3 2 4" xfId="27536"/>
    <cellStyle name="Currency 2 3 3 3 2 5" xfId="27537"/>
    <cellStyle name="Currency 2 3 3 3 2 6" xfId="27538"/>
    <cellStyle name="Currency 2 3 3 3 3" xfId="27539"/>
    <cellStyle name="Currency 2 3 3 3 3 2" xfId="27540"/>
    <cellStyle name="Currency 2 3 3 3 3 3" xfId="27541"/>
    <cellStyle name="Currency 2 3 3 3 4" xfId="27542"/>
    <cellStyle name="Currency 2 3 3 3 5" xfId="27543"/>
    <cellStyle name="Currency 2 3 3 3 6" xfId="27544"/>
    <cellStyle name="Currency 2 3 3 3 7" xfId="27545"/>
    <cellStyle name="Currency 2 3 3 4" xfId="27546"/>
    <cellStyle name="Currency 2 3 3 4 2" xfId="27547"/>
    <cellStyle name="Currency 2 3 3 4 2 2" xfId="27548"/>
    <cellStyle name="Currency 2 3 3 4 2 3" xfId="27549"/>
    <cellStyle name="Currency 2 3 3 4 3" xfId="27550"/>
    <cellStyle name="Currency 2 3 3 4 4" xfId="27551"/>
    <cellStyle name="Currency 2 3 3 4 5" xfId="27552"/>
    <cellStyle name="Currency 2 3 3 4 6" xfId="27553"/>
    <cellStyle name="Currency 2 3 3 5" xfId="27554"/>
    <cellStyle name="Currency 2 3 3 5 2" xfId="27555"/>
    <cellStyle name="Currency 2 3 3 5 2 2" xfId="27556"/>
    <cellStyle name="Currency 2 3 3 5 2 3" xfId="27557"/>
    <cellStyle name="Currency 2 3 3 5 3" xfId="27558"/>
    <cellStyle name="Currency 2 3 3 5 4" xfId="27559"/>
    <cellStyle name="Currency 2 3 3 5 5" xfId="27560"/>
    <cellStyle name="Currency 2 3 3 5 6" xfId="27561"/>
    <cellStyle name="Currency 2 3 3 6" xfId="27562"/>
    <cellStyle name="Currency 2 3 3 6 2" xfId="27563"/>
    <cellStyle name="Currency 2 3 3 6 3" xfId="27564"/>
    <cellStyle name="Currency 2 3 3 7" xfId="27565"/>
    <cellStyle name="Currency 2 3 3 8" xfId="27566"/>
    <cellStyle name="Currency 2 3 3 9" xfId="27567"/>
    <cellStyle name="Currency 2 3 4" xfId="27568"/>
    <cellStyle name="Currency 2 3 4 2" xfId="27569"/>
    <cellStyle name="Currency 2 3 4 2 2" xfId="27570"/>
    <cellStyle name="Currency 2 3 4 2 2 2" xfId="27571"/>
    <cellStyle name="Currency 2 3 4 2 2 2 2" xfId="27572"/>
    <cellStyle name="Currency 2 3 4 2 2 2 3" xfId="27573"/>
    <cellStyle name="Currency 2 3 4 2 2 3" xfId="27574"/>
    <cellStyle name="Currency 2 3 4 2 2 4" xfId="27575"/>
    <cellStyle name="Currency 2 3 4 2 2 5" xfId="27576"/>
    <cellStyle name="Currency 2 3 4 2 2 6" xfId="27577"/>
    <cellStyle name="Currency 2 3 4 2 3" xfId="27578"/>
    <cellStyle name="Currency 2 3 4 2 3 2" xfId="27579"/>
    <cellStyle name="Currency 2 3 4 2 3 3" xfId="27580"/>
    <cellStyle name="Currency 2 3 4 2 4" xfId="27581"/>
    <cellStyle name="Currency 2 3 4 2 5" xfId="27582"/>
    <cellStyle name="Currency 2 3 4 2 6" xfId="27583"/>
    <cellStyle name="Currency 2 3 4 2 7" xfId="27584"/>
    <cellStyle name="Currency 2 3 4 3" xfId="27585"/>
    <cellStyle name="Currency 2 3 4 3 2" xfId="27586"/>
    <cellStyle name="Currency 2 3 4 3 2 2" xfId="27587"/>
    <cellStyle name="Currency 2 3 4 3 2 3" xfId="27588"/>
    <cellStyle name="Currency 2 3 4 3 3" xfId="27589"/>
    <cellStyle name="Currency 2 3 4 3 4" xfId="27590"/>
    <cellStyle name="Currency 2 3 4 3 5" xfId="27591"/>
    <cellStyle name="Currency 2 3 4 3 6" xfId="27592"/>
    <cellStyle name="Currency 2 3 4 4" xfId="27593"/>
    <cellStyle name="Currency 2 3 4 4 2" xfId="27594"/>
    <cellStyle name="Currency 2 3 4 4 2 2" xfId="27595"/>
    <cellStyle name="Currency 2 3 4 4 2 3" xfId="27596"/>
    <cellStyle name="Currency 2 3 4 4 3" xfId="27597"/>
    <cellStyle name="Currency 2 3 4 4 4" xfId="27598"/>
    <cellStyle name="Currency 2 3 4 4 5" xfId="27599"/>
    <cellStyle name="Currency 2 3 4 4 6" xfId="27600"/>
    <cellStyle name="Currency 2 3 4 5" xfId="27601"/>
    <cellStyle name="Currency 2 3 4 5 2" xfId="27602"/>
    <cellStyle name="Currency 2 3 4 5 3" xfId="27603"/>
    <cellStyle name="Currency 2 3 4 6" xfId="27604"/>
    <cellStyle name="Currency 2 3 4 7" xfId="27605"/>
    <cellStyle name="Currency 2 3 4 8" xfId="27606"/>
    <cellStyle name="Currency 2 3 4 9" xfId="27607"/>
    <cellStyle name="Currency 2 3 5" xfId="27608"/>
    <cellStyle name="Currency 2 3 5 2" xfId="27609"/>
    <cellStyle name="Currency 2 3 5 2 2" xfId="27610"/>
    <cellStyle name="Currency 2 3 5 2 2 2" xfId="27611"/>
    <cellStyle name="Currency 2 3 5 2 2 3" xfId="27612"/>
    <cellStyle name="Currency 2 3 5 2 3" xfId="27613"/>
    <cellStyle name="Currency 2 3 5 2 4" xfId="27614"/>
    <cellStyle name="Currency 2 3 5 2 5" xfId="27615"/>
    <cellStyle name="Currency 2 3 5 2 6" xfId="27616"/>
    <cellStyle name="Currency 2 3 5 3" xfId="27617"/>
    <cellStyle name="Currency 2 3 5 3 2" xfId="27618"/>
    <cellStyle name="Currency 2 3 5 3 3" xfId="27619"/>
    <cellStyle name="Currency 2 3 5 4" xfId="27620"/>
    <cellStyle name="Currency 2 3 5 5" xfId="27621"/>
    <cellStyle name="Currency 2 3 5 6" xfId="27622"/>
    <cellStyle name="Currency 2 3 5 7" xfId="27623"/>
    <cellStyle name="Currency 2 3 6" xfId="27624"/>
    <cellStyle name="Currency 2 3 6 2" xfId="27625"/>
    <cellStyle name="Currency 2 3 6 2 2" xfId="27626"/>
    <cellStyle name="Currency 2 3 6 2 3" xfId="27627"/>
    <cellStyle name="Currency 2 3 6 3" xfId="27628"/>
    <cellStyle name="Currency 2 3 6 4" xfId="27629"/>
    <cellStyle name="Currency 2 3 6 5" xfId="27630"/>
    <cellStyle name="Currency 2 3 6 6" xfId="27631"/>
    <cellStyle name="Currency 2 3 7" xfId="27632"/>
    <cellStyle name="Currency 2 3 7 2" xfId="27633"/>
    <cellStyle name="Currency 2 3 7 2 2" xfId="27634"/>
    <cellStyle name="Currency 2 3 7 2 3" xfId="27635"/>
    <cellStyle name="Currency 2 3 7 3" xfId="27636"/>
    <cellStyle name="Currency 2 3 7 4" xfId="27637"/>
    <cellStyle name="Currency 2 3 7 5" xfId="27638"/>
    <cellStyle name="Currency 2 3 7 6" xfId="27639"/>
    <cellStyle name="Currency 2 3 8" xfId="27640"/>
    <cellStyle name="Currency 2 3 8 2" xfId="27641"/>
    <cellStyle name="Currency 2 3 8 2 2" xfId="27642"/>
    <cellStyle name="Currency 2 3 8 2 3" xfId="27643"/>
    <cellStyle name="Currency 2 3 8 3" xfId="27644"/>
    <cellStyle name="Currency 2 3 8 4" xfId="27645"/>
    <cellStyle name="Currency 2 3 8 5" xfId="27646"/>
    <cellStyle name="Currency 2 3 8 6" xfId="27647"/>
    <cellStyle name="Currency 2 3 9" xfId="27648"/>
    <cellStyle name="Currency 2 3 9 2" xfId="27649"/>
    <cellStyle name="Currency 2 3 9 2 2" xfId="27650"/>
    <cellStyle name="Currency 2 3 9 2 3" xfId="27651"/>
    <cellStyle name="Currency 2 3 9 3" xfId="27652"/>
    <cellStyle name="Currency 2 3 9 4" xfId="27653"/>
    <cellStyle name="Currency 2 3 9 5" xfId="27654"/>
    <cellStyle name="Currency 2 3 9 6" xfId="27655"/>
    <cellStyle name="Currency 2 4" xfId="27656"/>
    <cellStyle name="Currency 2 4 10" xfId="27657"/>
    <cellStyle name="Currency 2 4 10 2" xfId="27658"/>
    <cellStyle name="Currency 2 4 10 3" xfId="27659"/>
    <cellStyle name="Currency 2 4 11" xfId="27660"/>
    <cellStyle name="Currency 2 4 12" xfId="27661"/>
    <cellStyle name="Currency 2 4 13" xfId="27662"/>
    <cellStyle name="Currency 2 4 14" xfId="27663"/>
    <cellStyle name="Currency 2 4 2" xfId="27664"/>
    <cellStyle name="Currency 2 4 2 10" xfId="27665"/>
    <cellStyle name="Currency 2 4 2 11" xfId="27666"/>
    <cellStyle name="Currency 2 4 2 12" xfId="27667"/>
    <cellStyle name="Currency 2 4 2 13" xfId="27668"/>
    <cellStyle name="Currency 2 4 2 2" xfId="27669"/>
    <cellStyle name="Currency 2 4 2 2 10" xfId="27670"/>
    <cellStyle name="Currency 2 4 2 2 2" xfId="27671"/>
    <cellStyle name="Currency 2 4 2 2 2 2" xfId="27672"/>
    <cellStyle name="Currency 2 4 2 2 2 2 2" xfId="27673"/>
    <cellStyle name="Currency 2 4 2 2 2 2 2 2" xfId="27674"/>
    <cellStyle name="Currency 2 4 2 2 2 2 2 3" xfId="27675"/>
    <cellStyle name="Currency 2 4 2 2 2 2 3" xfId="27676"/>
    <cellStyle name="Currency 2 4 2 2 2 2 4" xfId="27677"/>
    <cellStyle name="Currency 2 4 2 2 2 2 5" xfId="27678"/>
    <cellStyle name="Currency 2 4 2 2 2 2 6" xfId="27679"/>
    <cellStyle name="Currency 2 4 2 2 2 3" xfId="27680"/>
    <cellStyle name="Currency 2 4 2 2 2 3 2" xfId="27681"/>
    <cellStyle name="Currency 2 4 2 2 2 3 2 2" xfId="27682"/>
    <cellStyle name="Currency 2 4 2 2 2 3 2 3" xfId="27683"/>
    <cellStyle name="Currency 2 4 2 2 2 3 3" xfId="27684"/>
    <cellStyle name="Currency 2 4 2 2 2 3 4" xfId="27685"/>
    <cellStyle name="Currency 2 4 2 2 2 3 5" xfId="27686"/>
    <cellStyle name="Currency 2 4 2 2 2 3 6" xfId="27687"/>
    <cellStyle name="Currency 2 4 2 2 2 4" xfId="27688"/>
    <cellStyle name="Currency 2 4 2 2 2 4 2" xfId="27689"/>
    <cellStyle name="Currency 2 4 2 2 2 4 3" xfId="27690"/>
    <cellStyle name="Currency 2 4 2 2 2 5" xfId="27691"/>
    <cellStyle name="Currency 2 4 2 2 2 6" xfId="27692"/>
    <cellStyle name="Currency 2 4 2 2 2 7" xfId="27693"/>
    <cellStyle name="Currency 2 4 2 2 2 8" xfId="27694"/>
    <cellStyle name="Currency 2 4 2 2 3" xfId="27695"/>
    <cellStyle name="Currency 2 4 2 2 3 2" xfId="27696"/>
    <cellStyle name="Currency 2 4 2 2 3 2 2" xfId="27697"/>
    <cellStyle name="Currency 2 4 2 2 3 2 2 2" xfId="27698"/>
    <cellStyle name="Currency 2 4 2 2 3 2 2 3" xfId="27699"/>
    <cellStyle name="Currency 2 4 2 2 3 2 3" xfId="27700"/>
    <cellStyle name="Currency 2 4 2 2 3 2 4" xfId="27701"/>
    <cellStyle name="Currency 2 4 2 2 3 2 5" xfId="27702"/>
    <cellStyle name="Currency 2 4 2 2 3 2 6" xfId="27703"/>
    <cellStyle name="Currency 2 4 2 2 3 3" xfId="27704"/>
    <cellStyle name="Currency 2 4 2 2 3 3 2" xfId="27705"/>
    <cellStyle name="Currency 2 4 2 2 3 3 3" xfId="27706"/>
    <cellStyle name="Currency 2 4 2 2 3 4" xfId="27707"/>
    <cellStyle name="Currency 2 4 2 2 3 5" xfId="27708"/>
    <cellStyle name="Currency 2 4 2 2 3 6" xfId="27709"/>
    <cellStyle name="Currency 2 4 2 2 3 7" xfId="27710"/>
    <cellStyle name="Currency 2 4 2 2 4" xfId="27711"/>
    <cellStyle name="Currency 2 4 2 2 4 2" xfId="27712"/>
    <cellStyle name="Currency 2 4 2 2 4 2 2" xfId="27713"/>
    <cellStyle name="Currency 2 4 2 2 4 2 3" xfId="27714"/>
    <cellStyle name="Currency 2 4 2 2 4 3" xfId="27715"/>
    <cellStyle name="Currency 2 4 2 2 4 4" xfId="27716"/>
    <cellStyle name="Currency 2 4 2 2 4 5" xfId="27717"/>
    <cellStyle name="Currency 2 4 2 2 4 6" xfId="27718"/>
    <cellStyle name="Currency 2 4 2 2 5" xfId="27719"/>
    <cellStyle name="Currency 2 4 2 2 5 2" xfId="27720"/>
    <cellStyle name="Currency 2 4 2 2 5 2 2" xfId="27721"/>
    <cellStyle name="Currency 2 4 2 2 5 2 3" xfId="27722"/>
    <cellStyle name="Currency 2 4 2 2 5 3" xfId="27723"/>
    <cellStyle name="Currency 2 4 2 2 5 4" xfId="27724"/>
    <cellStyle name="Currency 2 4 2 2 5 5" xfId="27725"/>
    <cellStyle name="Currency 2 4 2 2 5 6" xfId="27726"/>
    <cellStyle name="Currency 2 4 2 2 6" xfId="27727"/>
    <cellStyle name="Currency 2 4 2 2 6 2" xfId="27728"/>
    <cellStyle name="Currency 2 4 2 2 6 3" xfId="27729"/>
    <cellStyle name="Currency 2 4 2 2 7" xfId="27730"/>
    <cellStyle name="Currency 2 4 2 2 8" xfId="27731"/>
    <cellStyle name="Currency 2 4 2 2 9" xfId="27732"/>
    <cellStyle name="Currency 2 4 2 3" xfId="27733"/>
    <cellStyle name="Currency 2 4 2 3 2" xfId="27734"/>
    <cellStyle name="Currency 2 4 2 3 2 2" xfId="27735"/>
    <cellStyle name="Currency 2 4 2 3 2 2 2" xfId="27736"/>
    <cellStyle name="Currency 2 4 2 3 2 2 2 2" xfId="27737"/>
    <cellStyle name="Currency 2 4 2 3 2 2 2 3" xfId="27738"/>
    <cellStyle name="Currency 2 4 2 3 2 2 3" xfId="27739"/>
    <cellStyle name="Currency 2 4 2 3 2 2 4" xfId="27740"/>
    <cellStyle name="Currency 2 4 2 3 2 2 5" xfId="27741"/>
    <cellStyle name="Currency 2 4 2 3 2 2 6" xfId="27742"/>
    <cellStyle name="Currency 2 4 2 3 2 3" xfId="27743"/>
    <cellStyle name="Currency 2 4 2 3 2 3 2" xfId="27744"/>
    <cellStyle name="Currency 2 4 2 3 2 3 3" xfId="27745"/>
    <cellStyle name="Currency 2 4 2 3 2 4" xfId="27746"/>
    <cellStyle name="Currency 2 4 2 3 2 5" xfId="27747"/>
    <cellStyle name="Currency 2 4 2 3 2 6" xfId="27748"/>
    <cellStyle name="Currency 2 4 2 3 2 7" xfId="27749"/>
    <cellStyle name="Currency 2 4 2 3 3" xfId="27750"/>
    <cellStyle name="Currency 2 4 2 3 3 2" xfId="27751"/>
    <cellStyle name="Currency 2 4 2 3 3 2 2" xfId="27752"/>
    <cellStyle name="Currency 2 4 2 3 3 2 3" xfId="27753"/>
    <cellStyle name="Currency 2 4 2 3 3 3" xfId="27754"/>
    <cellStyle name="Currency 2 4 2 3 3 4" xfId="27755"/>
    <cellStyle name="Currency 2 4 2 3 3 5" xfId="27756"/>
    <cellStyle name="Currency 2 4 2 3 3 6" xfId="27757"/>
    <cellStyle name="Currency 2 4 2 3 4" xfId="27758"/>
    <cellStyle name="Currency 2 4 2 3 4 2" xfId="27759"/>
    <cellStyle name="Currency 2 4 2 3 4 2 2" xfId="27760"/>
    <cellStyle name="Currency 2 4 2 3 4 2 3" xfId="27761"/>
    <cellStyle name="Currency 2 4 2 3 4 3" xfId="27762"/>
    <cellStyle name="Currency 2 4 2 3 4 4" xfId="27763"/>
    <cellStyle name="Currency 2 4 2 3 4 5" xfId="27764"/>
    <cellStyle name="Currency 2 4 2 3 4 6" xfId="27765"/>
    <cellStyle name="Currency 2 4 2 3 5" xfId="27766"/>
    <cellStyle name="Currency 2 4 2 3 5 2" xfId="27767"/>
    <cellStyle name="Currency 2 4 2 3 5 3" xfId="27768"/>
    <cellStyle name="Currency 2 4 2 3 6" xfId="27769"/>
    <cellStyle name="Currency 2 4 2 3 7" xfId="27770"/>
    <cellStyle name="Currency 2 4 2 3 8" xfId="27771"/>
    <cellStyle name="Currency 2 4 2 3 9" xfId="27772"/>
    <cellStyle name="Currency 2 4 2 4" xfId="27773"/>
    <cellStyle name="Currency 2 4 2 4 2" xfId="27774"/>
    <cellStyle name="Currency 2 4 2 4 2 2" xfId="27775"/>
    <cellStyle name="Currency 2 4 2 4 2 2 2" xfId="27776"/>
    <cellStyle name="Currency 2 4 2 4 2 2 3" xfId="27777"/>
    <cellStyle name="Currency 2 4 2 4 2 3" xfId="27778"/>
    <cellStyle name="Currency 2 4 2 4 2 4" xfId="27779"/>
    <cellStyle name="Currency 2 4 2 4 2 5" xfId="27780"/>
    <cellStyle name="Currency 2 4 2 4 2 6" xfId="27781"/>
    <cellStyle name="Currency 2 4 2 4 3" xfId="27782"/>
    <cellStyle name="Currency 2 4 2 4 3 2" xfId="27783"/>
    <cellStyle name="Currency 2 4 2 4 3 3" xfId="27784"/>
    <cellStyle name="Currency 2 4 2 4 4" xfId="27785"/>
    <cellStyle name="Currency 2 4 2 4 5" xfId="27786"/>
    <cellStyle name="Currency 2 4 2 4 6" xfId="27787"/>
    <cellStyle name="Currency 2 4 2 4 7" xfId="27788"/>
    <cellStyle name="Currency 2 4 2 5" xfId="27789"/>
    <cellStyle name="Currency 2 4 2 5 2" xfId="27790"/>
    <cellStyle name="Currency 2 4 2 5 2 2" xfId="27791"/>
    <cellStyle name="Currency 2 4 2 5 2 3" xfId="27792"/>
    <cellStyle name="Currency 2 4 2 5 3" xfId="27793"/>
    <cellStyle name="Currency 2 4 2 5 4" xfId="27794"/>
    <cellStyle name="Currency 2 4 2 5 5" xfId="27795"/>
    <cellStyle name="Currency 2 4 2 5 6" xfId="27796"/>
    <cellStyle name="Currency 2 4 2 6" xfId="27797"/>
    <cellStyle name="Currency 2 4 2 6 2" xfId="27798"/>
    <cellStyle name="Currency 2 4 2 6 2 2" xfId="27799"/>
    <cellStyle name="Currency 2 4 2 6 2 3" xfId="27800"/>
    <cellStyle name="Currency 2 4 2 6 3" xfId="27801"/>
    <cellStyle name="Currency 2 4 2 6 4" xfId="27802"/>
    <cellStyle name="Currency 2 4 2 6 5" xfId="27803"/>
    <cellStyle name="Currency 2 4 2 6 6" xfId="27804"/>
    <cellStyle name="Currency 2 4 2 7" xfId="27805"/>
    <cellStyle name="Currency 2 4 2 7 2" xfId="27806"/>
    <cellStyle name="Currency 2 4 2 7 2 2" xfId="27807"/>
    <cellStyle name="Currency 2 4 2 7 2 3" xfId="27808"/>
    <cellStyle name="Currency 2 4 2 7 3" xfId="27809"/>
    <cellStyle name="Currency 2 4 2 7 4" xfId="27810"/>
    <cellStyle name="Currency 2 4 2 7 5" xfId="27811"/>
    <cellStyle name="Currency 2 4 2 7 6" xfId="27812"/>
    <cellStyle name="Currency 2 4 2 8" xfId="27813"/>
    <cellStyle name="Currency 2 4 2 8 2" xfId="27814"/>
    <cellStyle name="Currency 2 4 2 8 2 2" xfId="27815"/>
    <cellStyle name="Currency 2 4 2 8 2 3" xfId="27816"/>
    <cellStyle name="Currency 2 4 2 8 3" xfId="27817"/>
    <cellStyle name="Currency 2 4 2 8 4" xfId="27818"/>
    <cellStyle name="Currency 2 4 2 8 5" xfId="27819"/>
    <cellStyle name="Currency 2 4 2 8 6" xfId="27820"/>
    <cellStyle name="Currency 2 4 2 9" xfId="27821"/>
    <cellStyle name="Currency 2 4 2 9 2" xfId="27822"/>
    <cellStyle name="Currency 2 4 2 9 3" xfId="27823"/>
    <cellStyle name="Currency 2 4 3" xfId="27824"/>
    <cellStyle name="Currency 2 4 3 10" xfId="27825"/>
    <cellStyle name="Currency 2 4 3 2" xfId="27826"/>
    <cellStyle name="Currency 2 4 3 2 2" xfId="27827"/>
    <cellStyle name="Currency 2 4 3 2 2 2" xfId="27828"/>
    <cellStyle name="Currency 2 4 3 2 2 2 2" xfId="27829"/>
    <cellStyle name="Currency 2 4 3 2 2 2 3" xfId="27830"/>
    <cellStyle name="Currency 2 4 3 2 2 3" xfId="27831"/>
    <cellStyle name="Currency 2 4 3 2 2 4" xfId="27832"/>
    <cellStyle name="Currency 2 4 3 2 2 5" xfId="27833"/>
    <cellStyle name="Currency 2 4 3 2 2 6" xfId="27834"/>
    <cellStyle name="Currency 2 4 3 2 3" xfId="27835"/>
    <cellStyle name="Currency 2 4 3 2 3 2" xfId="27836"/>
    <cellStyle name="Currency 2 4 3 2 3 2 2" xfId="27837"/>
    <cellStyle name="Currency 2 4 3 2 3 2 3" xfId="27838"/>
    <cellStyle name="Currency 2 4 3 2 3 3" xfId="27839"/>
    <cellStyle name="Currency 2 4 3 2 3 4" xfId="27840"/>
    <cellStyle name="Currency 2 4 3 2 3 5" xfId="27841"/>
    <cellStyle name="Currency 2 4 3 2 3 6" xfId="27842"/>
    <cellStyle name="Currency 2 4 3 2 4" xfId="27843"/>
    <cellStyle name="Currency 2 4 3 2 4 2" xfId="27844"/>
    <cellStyle name="Currency 2 4 3 2 4 3" xfId="27845"/>
    <cellStyle name="Currency 2 4 3 2 5" xfId="27846"/>
    <cellStyle name="Currency 2 4 3 2 6" xfId="27847"/>
    <cellStyle name="Currency 2 4 3 2 7" xfId="27848"/>
    <cellStyle name="Currency 2 4 3 2 8" xfId="27849"/>
    <cellStyle name="Currency 2 4 3 3" xfId="27850"/>
    <cellStyle name="Currency 2 4 3 3 2" xfId="27851"/>
    <cellStyle name="Currency 2 4 3 3 2 2" xfId="27852"/>
    <cellStyle name="Currency 2 4 3 3 2 2 2" xfId="27853"/>
    <cellStyle name="Currency 2 4 3 3 2 2 3" xfId="27854"/>
    <cellStyle name="Currency 2 4 3 3 2 3" xfId="27855"/>
    <cellStyle name="Currency 2 4 3 3 2 4" xfId="27856"/>
    <cellStyle name="Currency 2 4 3 3 2 5" xfId="27857"/>
    <cellStyle name="Currency 2 4 3 3 2 6" xfId="27858"/>
    <cellStyle name="Currency 2 4 3 3 3" xfId="27859"/>
    <cellStyle name="Currency 2 4 3 3 3 2" xfId="27860"/>
    <cellStyle name="Currency 2 4 3 3 3 3" xfId="27861"/>
    <cellStyle name="Currency 2 4 3 3 4" xfId="27862"/>
    <cellStyle name="Currency 2 4 3 3 5" xfId="27863"/>
    <cellStyle name="Currency 2 4 3 3 6" xfId="27864"/>
    <cellStyle name="Currency 2 4 3 3 7" xfId="27865"/>
    <cellStyle name="Currency 2 4 3 4" xfId="27866"/>
    <cellStyle name="Currency 2 4 3 4 2" xfId="27867"/>
    <cellStyle name="Currency 2 4 3 4 2 2" xfId="27868"/>
    <cellStyle name="Currency 2 4 3 4 2 3" xfId="27869"/>
    <cellStyle name="Currency 2 4 3 4 3" xfId="27870"/>
    <cellStyle name="Currency 2 4 3 4 4" xfId="27871"/>
    <cellStyle name="Currency 2 4 3 4 5" xfId="27872"/>
    <cellStyle name="Currency 2 4 3 4 6" xfId="27873"/>
    <cellStyle name="Currency 2 4 3 5" xfId="27874"/>
    <cellStyle name="Currency 2 4 3 5 2" xfId="27875"/>
    <cellStyle name="Currency 2 4 3 5 2 2" xfId="27876"/>
    <cellStyle name="Currency 2 4 3 5 2 3" xfId="27877"/>
    <cellStyle name="Currency 2 4 3 5 3" xfId="27878"/>
    <cellStyle name="Currency 2 4 3 5 4" xfId="27879"/>
    <cellStyle name="Currency 2 4 3 5 5" xfId="27880"/>
    <cellStyle name="Currency 2 4 3 5 6" xfId="27881"/>
    <cellStyle name="Currency 2 4 3 6" xfId="27882"/>
    <cellStyle name="Currency 2 4 3 6 2" xfId="27883"/>
    <cellStyle name="Currency 2 4 3 6 3" xfId="27884"/>
    <cellStyle name="Currency 2 4 3 7" xfId="27885"/>
    <cellStyle name="Currency 2 4 3 8" xfId="27886"/>
    <cellStyle name="Currency 2 4 3 9" xfId="27887"/>
    <cellStyle name="Currency 2 4 4" xfId="27888"/>
    <cellStyle name="Currency 2 4 4 2" xfId="27889"/>
    <cellStyle name="Currency 2 4 4 2 2" xfId="27890"/>
    <cellStyle name="Currency 2 4 4 2 2 2" xfId="27891"/>
    <cellStyle name="Currency 2 4 4 2 2 2 2" xfId="27892"/>
    <cellStyle name="Currency 2 4 4 2 2 2 3" xfId="27893"/>
    <cellStyle name="Currency 2 4 4 2 2 3" xfId="27894"/>
    <cellStyle name="Currency 2 4 4 2 2 4" xfId="27895"/>
    <cellStyle name="Currency 2 4 4 2 2 5" xfId="27896"/>
    <cellStyle name="Currency 2 4 4 2 2 6" xfId="27897"/>
    <cellStyle name="Currency 2 4 4 2 3" xfId="27898"/>
    <cellStyle name="Currency 2 4 4 2 3 2" xfId="27899"/>
    <cellStyle name="Currency 2 4 4 2 3 3" xfId="27900"/>
    <cellStyle name="Currency 2 4 4 2 4" xfId="27901"/>
    <cellStyle name="Currency 2 4 4 2 5" xfId="27902"/>
    <cellStyle name="Currency 2 4 4 2 6" xfId="27903"/>
    <cellStyle name="Currency 2 4 4 2 7" xfId="27904"/>
    <cellStyle name="Currency 2 4 4 3" xfId="27905"/>
    <cellStyle name="Currency 2 4 4 3 2" xfId="27906"/>
    <cellStyle name="Currency 2 4 4 3 2 2" xfId="27907"/>
    <cellStyle name="Currency 2 4 4 3 2 3" xfId="27908"/>
    <cellStyle name="Currency 2 4 4 3 3" xfId="27909"/>
    <cellStyle name="Currency 2 4 4 3 4" xfId="27910"/>
    <cellStyle name="Currency 2 4 4 3 5" xfId="27911"/>
    <cellStyle name="Currency 2 4 4 3 6" xfId="27912"/>
    <cellStyle name="Currency 2 4 4 4" xfId="27913"/>
    <cellStyle name="Currency 2 4 4 4 2" xfId="27914"/>
    <cellStyle name="Currency 2 4 4 4 2 2" xfId="27915"/>
    <cellStyle name="Currency 2 4 4 4 2 3" xfId="27916"/>
    <cellStyle name="Currency 2 4 4 4 3" xfId="27917"/>
    <cellStyle name="Currency 2 4 4 4 4" xfId="27918"/>
    <cellStyle name="Currency 2 4 4 4 5" xfId="27919"/>
    <cellStyle name="Currency 2 4 4 4 6" xfId="27920"/>
    <cellStyle name="Currency 2 4 4 5" xfId="27921"/>
    <cellStyle name="Currency 2 4 4 5 2" xfId="27922"/>
    <cellStyle name="Currency 2 4 4 5 3" xfId="27923"/>
    <cellStyle name="Currency 2 4 4 6" xfId="27924"/>
    <cellStyle name="Currency 2 4 4 7" xfId="27925"/>
    <cellStyle name="Currency 2 4 4 8" xfId="27926"/>
    <cellStyle name="Currency 2 4 4 9" xfId="27927"/>
    <cellStyle name="Currency 2 4 5" xfId="27928"/>
    <cellStyle name="Currency 2 4 5 2" xfId="27929"/>
    <cellStyle name="Currency 2 4 5 2 2" xfId="27930"/>
    <cellStyle name="Currency 2 4 5 2 2 2" xfId="27931"/>
    <cellStyle name="Currency 2 4 5 2 2 3" xfId="27932"/>
    <cellStyle name="Currency 2 4 5 2 3" xfId="27933"/>
    <cellStyle name="Currency 2 4 5 2 4" xfId="27934"/>
    <cellStyle name="Currency 2 4 5 2 5" xfId="27935"/>
    <cellStyle name="Currency 2 4 5 2 6" xfId="27936"/>
    <cellStyle name="Currency 2 4 5 3" xfId="27937"/>
    <cellStyle name="Currency 2 4 5 3 2" xfId="27938"/>
    <cellStyle name="Currency 2 4 5 3 3" xfId="27939"/>
    <cellStyle name="Currency 2 4 5 4" xfId="27940"/>
    <cellStyle name="Currency 2 4 5 5" xfId="27941"/>
    <cellStyle name="Currency 2 4 5 6" xfId="27942"/>
    <cellStyle name="Currency 2 4 5 7" xfId="27943"/>
    <cellStyle name="Currency 2 4 6" xfId="27944"/>
    <cellStyle name="Currency 2 4 6 2" xfId="27945"/>
    <cellStyle name="Currency 2 4 6 2 2" xfId="27946"/>
    <cellStyle name="Currency 2 4 6 2 3" xfId="27947"/>
    <cellStyle name="Currency 2 4 6 3" xfId="27948"/>
    <cellStyle name="Currency 2 4 6 4" xfId="27949"/>
    <cellStyle name="Currency 2 4 6 5" xfId="27950"/>
    <cellStyle name="Currency 2 4 6 6" xfId="27951"/>
    <cellStyle name="Currency 2 4 7" xfId="27952"/>
    <cellStyle name="Currency 2 4 7 2" xfId="27953"/>
    <cellStyle name="Currency 2 4 7 2 2" xfId="27954"/>
    <cellStyle name="Currency 2 4 7 2 3" xfId="27955"/>
    <cellStyle name="Currency 2 4 7 3" xfId="27956"/>
    <cellStyle name="Currency 2 4 7 4" xfId="27957"/>
    <cellStyle name="Currency 2 4 7 5" xfId="27958"/>
    <cellStyle name="Currency 2 4 7 6" xfId="27959"/>
    <cellStyle name="Currency 2 4 8" xfId="27960"/>
    <cellStyle name="Currency 2 4 8 2" xfId="27961"/>
    <cellStyle name="Currency 2 4 8 2 2" xfId="27962"/>
    <cellStyle name="Currency 2 4 8 2 3" xfId="27963"/>
    <cellStyle name="Currency 2 4 8 3" xfId="27964"/>
    <cellStyle name="Currency 2 4 8 4" xfId="27965"/>
    <cellStyle name="Currency 2 4 8 5" xfId="27966"/>
    <cellStyle name="Currency 2 4 8 6" xfId="27967"/>
    <cellStyle name="Currency 2 4 9" xfId="27968"/>
    <cellStyle name="Currency 2 4 9 2" xfId="27969"/>
    <cellStyle name="Currency 2 4 9 2 2" xfId="27970"/>
    <cellStyle name="Currency 2 4 9 2 3" xfId="27971"/>
    <cellStyle name="Currency 2 4 9 3" xfId="27972"/>
    <cellStyle name="Currency 2 4 9 4" xfId="27973"/>
    <cellStyle name="Currency 2 4 9 5" xfId="27974"/>
    <cellStyle name="Currency 2 4 9 6" xfId="27975"/>
    <cellStyle name="Currency 2 5" xfId="27976"/>
    <cellStyle name="Currency 2 5 10" xfId="27977"/>
    <cellStyle name="Currency 2 5 11" xfId="27978"/>
    <cellStyle name="Currency 2 5 12" xfId="27979"/>
    <cellStyle name="Currency 2 5 13" xfId="27980"/>
    <cellStyle name="Currency 2 5 2" xfId="27981"/>
    <cellStyle name="Currency 2 5 2 10" xfId="27982"/>
    <cellStyle name="Currency 2 5 2 2" xfId="27983"/>
    <cellStyle name="Currency 2 5 2 2 2" xfId="27984"/>
    <cellStyle name="Currency 2 5 2 2 2 2" xfId="27985"/>
    <cellStyle name="Currency 2 5 2 2 2 2 2" xfId="27986"/>
    <cellStyle name="Currency 2 5 2 2 2 2 3" xfId="27987"/>
    <cellStyle name="Currency 2 5 2 2 2 3" xfId="27988"/>
    <cellStyle name="Currency 2 5 2 2 2 4" xfId="27989"/>
    <cellStyle name="Currency 2 5 2 2 2 5" xfId="27990"/>
    <cellStyle name="Currency 2 5 2 2 2 6" xfId="27991"/>
    <cellStyle name="Currency 2 5 2 2 3" xfId="27992"/>
    <cellStyle name="Currency 2 5 2 2 3 2" xfId="27993"/>
    <cellStyle name="Currency 2 5 2 2 3 2 2" xfId="27994"/>
    <cellStyle name="Currency 2 5 2 2 3 2 3" xfId="27995"/>
    <cellStyle name="Currency 2 5 2 2 3 3" xfId="27996"/>
    <cellStyle name="Currency 2 5 2 2 3 4" xfId="27997"/>
    <cellStyle name="Currency 2 5 2 2 3 5" xfId="27998"/>
    <cellStyle name="Currency 2 5 2 2 3 6" xfId="27999"/>
    <cellStyle name="Currency 2 5 2 2 4" xfId="28000"/>
    <cellStyle name="Currency 2 5 2 2 4 2" xfId="28001"/>
    <cellStyle name="Currency 2 5 2 2 4 3" xfId="28002"/>
    <cellStyle name="Currency 2 5 2 2 5" xfId="28003"/>
    <cellStyle name="Currency 2 5 2 2 6" xfId="28004"/>
    <cellStyle name="Currency 2 5 2 2 7" xfId="28005"/>
    <cellStyle name="Currency 2 5 2 2 8" xfId="28006"/>
    <cellStyle name="Currency 2 5 2 3" xfId="28007"/>
    <cellStyle name="Currency 2 5 2 3 2" xfId="28008"/>
    <cellStyle name="Currency 2 5 2 3 2 2" xfId="28009"/>
    <cellStyle name="Currency 2 5 2 3 2 2 2" xfId="28010"/>
    <cellStyle name="Currency 2 5 2 3 2 2 3" xfId="28011"/>
    <cellStyle name="Currency 2 5 2 3 2 3" xfId="28012"/>
    <cellStyle name="Currency 2 5 2 3 2 4" xfId="28013"/>
    <cellStyle name="Currency 2 5 2 3 2 5" xfId="28014"/>
    <cellStyle name="Currency 2 5 2 3 2 6" xfId="28015"/>
    <cellStyle name="Currency 2 5 2 3 3" xfId="28016"/>
    <cellStyle name="Currency 2 5 2 3 3 2" xfId="28017"/>
    <cellStyle name="Currency 2 5 2 3 3 3" xfId="28018"/>
    <cellStyle name="Currency 2 5 2 3 4" xfId="28019"/>
    <cellStyle name="Currency 2 5 2 3 5" xfId="28020"/>
    <cellStyle name="Currency 2 5 2 3 6" xfId="28021"/>
    <cellStyle name="Currency 2 5 2 3 7" xfId="28022"/>
    <cellStyle name="Currency 2 5 2 4" xfId="28023"/>
    <cellStyle name="Currency 2 5 2 4 2" xfId="28024"/>
    <cellStyle name="Currency 2 5 2 4 2 2" xfId="28025"/>
    <cellStyle name="Currency 2 5 2 4 2 3" xfId="28026"/>
    <cellStyle name="Currency 2 5 2 4 3" xfId="28027"/>
    <cellStyle name="Currency 2 5 2 4 4" xfId="28028"/>
    <cellStyle name="Currency 2 5 2 4 5" xfId="28029"/>
    <cellStyle name="Currency 2 5 2 4 6" xfId="28030"/>
    <cellStyle name="Currency 2 5 2 5" xfId="28031"/>
    <cellStyle name="Currency 2 5 2 5 2" xfId="28032"/>
    <cellStyle name="Currency 2 5 2 5 2 2" xfId="28033"/>
    <cellStyle name="Currency 2 5 2 5 2 3" xfId="28034"/>
    <cellStyle name="Currency 2 5 2 5 3" xfId="28035"/>
    <cellStyle name="Currency 2 5 2 5 4" xfId="28036"/>
    <cellStyle name="Currency 2 5 2 5 5" xfId="28037"/>
    <cellStyle name="Currency 2 5 2 5 6" xfId="28038"/>
    <cellStyle name="Currency 2 5 2 6" xfId="28039"/>
    <cellStyle name="Currency 2 5 2 6 2" xfId="28040"/>
    <cellStyle name="Currency 2 5 2 6 3" xfId="28041"/>
    <cellStyle name="Currency 2 5 2 7" xfId="28042"/>
    <cellStyle name="Currency 2 5 2 8" xfId="28043"/>
    <cellStyle name="Currency 2 5 2 9" xfId="28044"/>
    <cellStyle name="Currency 2 5 3" xfId="28045"/>
    <cellStyle name="Currency 2 5 3 2" xfId="28046"/>
    <cellStyle name="Currency 2 5 3 2 2" xfId="28047"/>
    <cellStyle name="Currency 2 5 3 2 2 2" xfId="28048"/>
    <cellStyle name="Currency 2 5 3 2 2 2 2" xfId="28049"/>
    <cellStyle name="Currency 2 5 3 2 2 2 3" xfId="28050"/>
    <cellStyle name="Currency 2 5 3 2 2 3" xfId="28051"/>
    <cellStyle name="Currency 2 5 3 2 2 4" xfId="28052"/>
    <cellStyle name="Currency 2 5 3 2 2 5" xfId="28053"/>
    <cellStyle name="Currency 2 5 3 2 2 6" xfId="28054"/>
    <cellStyle name="Currency 2 5 3 2 3" xfId="28055"/>
    <cellStyle name="Currency 2 5 3 2 3 2" xfId="28056"/>
    <cellStyle name="Currency 2 5 3 2 3 3" xfId="28057"/>
    <cellStyle name="Currency 2 5 3 2 4" xfId="28058"/>
    <cellStyle name="Currency 2 5 3 2 5" xfId="28059"/>
    <cellStyle name="Currency 2 5 3 2 6" xfId="28060"/>
    <cellStyle name="Currency 2 5 3 2 7" xfId="28061"/>
    <cellStyle name="Currency 2 5 3 3" xfId="28062"/>
    <cellStyle name="Currency 2 5 3 3 2" xfId="28063"/>
    <cellStyle name="Currency 2 5 3 3 2 2" xfId="28064"/>
    <cellStyle name="Currency 2 5 3 3 2 3" xfId="28065"/>
    <cellStyle name="Currency 2 5 3 3 3" xfId="28066"/>
    <cellStyle name="Currency 2 5 3 3 4" xfId="28067"/>
    <cellStyle name="Currency 2 5 3 3 5" xfId="28068"/>
    <cellStyle name="Currency 2 5 3 3 6" xfId="28069"/>
    <cellStyle name="Currency 2 5 3 4" xfId="28070"/>
    <cellStyle name="Currency 2 5 3 4 2" xfId="28071"/>
    <cellStyle name="Currency 2 5 3 4 2 2" xfId="28072"/>
    <cellStyle name="Currency 2 5 3 4 2 3" xfId="28073"/>
    <cellStyle name="Currency 2 5 3 4 3" xfId="28074"/>
    <cellStyle name="Currency 2 5 3 4 4" xfId="28075"/>
    <cellStyle name="Currency 2 5 3 4 5" xfId="28076"/>
    <cellStyle name="Currency 2 5 3 4 6" xfId="28077"/>
    <cellStyle name="Currency 2 5 3 5" xfId="28078"/>
    <cellStyle name="Currency 2 5 3 5 2" xfId="28079"/>
    <cellStyle name="Currency 2 5 3 5 3" xfId="28080"/>
    <cellStyle name="Currency 2 5 3 6" xfId="28081"/>
    <cellStyle name="Currency 2 5 3 7" xfId="28082"/>
    <cellStyle name="Currency 2 5 3 8" xfId="28083"/>
    <cellStyle name="Currency 2 5 3 9" xfId="28084"/>
    <cellStyle name="Currency 2 5 4" xfId="28085"/>
    <cellStyle name="Currency 2 5 4 2" xfId="28086"/>
    <cellStyle name="Currency 2 5 4 2 2" xfId="28087"/>
    <cellStyle name="Currency 2 5 4 2 2 2" xfId="28088"/>
    <cellStyle name="Currency 2 5 4 2 2 3" xfId="28089"/>
    <cellStyle name="Currency 2 5 4 2 3" xfId="28090"/>
    <cellStyle name="Currency 2 5 4 2 4" xfId="28091"/>
    <cellStyle name="Currency 2 5 4 2 5" xfId="28092"/>
    <cellStyle name="Currency 2 5 4 2 6" xfId="28093"/>
    <cellStyle name="Currency 2 5 4 3" xfId="28094"/>
    <cellStyle name="Currency 2 5 4 3 2" xfId="28095"/>
    <cellStyle name="Currency 2 5 4 3 3" xfId="28096"/>
    <cellStyle name="Currency 2 5 4 4" xfId="28097"/>
    <cellStyle name="Currency 2 5 4 5" xfId="28098"/>
    <cellStyle name="Currency 2 5 4 6" xfId="28099"/>
    <cellStyle name="Currency 2 5 4 7" xfId="28100"/>
    <cellStyle name="Currency 2 5 5" xfId="28101"/>
    <cellStyle name="Currency 2 5 5 2" xfId="28102"/>
    <cellStyle name="Currency 2 5 5 2 2" xfId="28103"/>
    <cellStyle name="Currency 2 5 5 2 3" xfId="28104"/>
    <cellStyle name="Currency 2 5 5 3" xfId="28105"/>
    <cellStyle name="Currency 2 5 5 4" xfId="28106"/>
    <cellStyle name="Currency 2 5 5 5" xfId="28107"/>
    <cellStyle name="Currency 2 5 5 6" xfId="28108"/>
    <cellStyle name="Currency 2 5 6" xfId="28109"/>
    <cellStyle name="Currency 2 5 6 2" xfId="28110"/>
    <cellStyle name="Currency 2 5 6 2 2" xfId="28111"/>
    <cellStyle name="Currency 2 5 6 2 3" xfId="28112"/>
    <cellStyle name="Currency 2 5 6 3" xfId="28113"/>
    <cellStyle name="Currency 2 5 6 4" xfId="28114"/>
    <cellStyle name="Currency 2 5 6 5" xfId="28115"/>
    <cellStyle name="Currency 2 5 6 6" xfId="28116"/>
    <cellStyle name="Currency 2 5 7" xfId="28117"/>
    <cellStyle name="Currency 2 5 7 2" xfId="28118"/>
    <cellStyle name="Currency 2 5 7 2 2" xfId="28119"/>
    <cellStyle name="Currency 2 5 7 2 3" xfId="28120"/>
    <cellStyle name="Currency 2 5 7 3" xfId="28121"/>
    <cellStyle name="Currency 2 5 7 4" xfId="28122"/>
    <cellStyle name="Currency 2 5 7 5" xfId="28123"/>
    <cellStyle name="Currency 2 5 7 6" xfId="28124"/>
    <cellStyle name="Currency 2 5 8" xfId="28125"/>
    <cellStyle name="Currency 2 5 8 2" xfId="28126"/>
    <cellStyle name="Currency 2 5 8 2 2" xfId="28127"/>
    <cellStyle name="Currency 2 5 8 2 3" xfId="28128"/>
    <cellStyle name="Currency 2 5 8 3" xfId="28129"/>
    <cellStyle name="Currency 2 5 8 4" xfId="28130"/>
    <cellStyle name="Currency 2 5 8 5" xfId="28131"/>
    <cellStyle name="Currency 2 5 8 6" xfId="28132"/>
    <cellStyle name="Currency 2 5 9" xfId="28133"/>
    <cellStyle name="Currency 2 5 9 2" xfId="28134"/>
    <cellStyle name="Currency 2 5 9 3" xfId="28135"/>
    <cellStyle name="Currency 2 6" xfId="28136"/>
    <cellStyle name="Currency 2 6 10" xfId="28137"/>
    <cellStyle name="Currency 2 6 2" xfId="28138"/>
    <cellStyle name="Currency 2 6 2 2" xfId="28139"/>
    <cellStyle name="Currency 2 6 2 2 2" xfId="28140"/>
    <cellStyle name="Currency 2 6 2 2 2 2" xfId="28141"/>
    <cellStyle name="Currency 2 6 2 2 2 3" xfId="28142"/>
    <cellStyle name="Currency 2 6 2 2 3" xfId="28143"/>
    <cellStyle name="Currency 2 6 2 2 4" xfId="28144"/>
    <cellStyle name="Currency 2 6 2 2 5" xfId="28145"/>
    <cellStyle name="Currency 2 6 2 2 6" xfId="28146"/>
    <cellStyle name="Currency 2 6 2 3" xfId="28147"/>
    <cellStyle name="Currency 2 6 2 3 2" xfId="28148"/>
    <cellStyle name="Currency 2 6 2 3 2 2" xfId="28149"/>
    <cellStyle name="Currency 2 6 2 3 2 3" xfId="28150"/>
    <cellStyle name="Currency 2 6 2 3 3" xfId="28151"/>
    <cellStyle name="Currency 2 6 2 3 4" xfId="28152"/>
    <cellStyle name="Currency 2 6 2 3 5" xfId="28153"/>
    <cellStyle name="Currency 2 6 2 3 6" xfId="28154"/>
    <cellStyle name="Currency 2 6 2 4" xfId="28155"/>
    <cellStyle name="Currency 2 6 2 4 2" xfId="28156"/>
    <cellStyle name="Currency 2 6 2 4 3" xfId="28157"/>
    <cellStyle name="Currency 2 6 2 5" xfId="28158"/>
    <cellStyle name="Currency 2 6 2 6" xfId="28159"/>
    <cellStyle name="Currency 2 6 2 7" xfId="28160"/>
    <cellStyle name="Currency 2 6 2 8" xfId="28161"/>
    <cellStyle name="Currency 2 6 3" xfId="28162"/>
    <cellStyle name="Currency 2 6 3 2" xfId="28163"/>
    <cellStyle name="Currency 2 6 3 2 2" xfId="28164"/>
    <cellStyle name="Currency 2 6 3 2 2 2" xfId="28165"/>
    <cellStyle name="Currency 2 6 3 2 2 3" xfId="28166"/>
    <cellStyle name="Currency 2 6 3 2 3" xfId="28167"/>
    <cellStyle name="Currency 2 6 3 2 4" xfId="28168"/>
    <cellStyle name="Currency 2 6 3 2 5" xfId="28169"/>
    <cellStyle name="Currency 2 6 3 2 6" xfId="28170"/>
    <cellStyle name="Currency 2 6 3 3" xfId="28171"/>
    <cellStyle name="Currency 2 6 3 3 2" xfId="28172"/>
    <cellStyle name="Currency 2 6 3 3 3" xfId="28173"/>
    <cellStyle name="Currency 2 6 3 4" xfId="28174"/>
    <cellStyle name="Currency 2 6 3 5" xfId="28175"/>
    <cellStyle name="Currency 2 6 3 6" xfId="28176"/>
    <cellStyle name="Currency 2 6 3 7" xfId="28177"/>
    <cellStyle name="Currency 2 6 4" xfId="28178"/>
    <cellStyle name="Currency 2 6 4 2" xfId="28179"/>
    <cellStyle name="Currency 2 6 4 2 2" xfId="28180"/>
    <cellStyle name="Currency 2 6 4 2 3" xfId="28181"/>
    <cellStyle name="Currency 2 6 4 3" xfId="28182"/>
    <cellStyle name="Currency 2 6 4 4" xfId="28183"/>
    <cellStyle name="Currency 2 6 4 5" xfId="28184"/>
    <cellStyle name="Currency 2 6 4 6" xfId="28185"/>
    <cellStyle name="Currency 2 6 5" xfId="28186"/>
    <cellStyle name="Currency 2 6 5 2" xfId="28187"/>
    <cellStyle name="Currency 2 6 5 2 2" xfId="28188"/>
    <cellStyle name="Currency 2 6 5 2 3" xfId="28189"/>
    <cellStyle name="Currency 2 6 5 3" xfId="28190"/>
    <cellStyle name="Currency 2 6 5 4" xfId="28191"/>
    <cellStyle name="Currency 2 6 5 5" xfId="28192"/>
    <cellStyle name="Currency 2 6 5 6" xfId="28193"/>
    <cellStyle name="Currency 2 6 6" xfId="28194"/>
    <cellStyle name="Currency 2 6 6 2" xfId="28195"/>
    <cellStyle name="Currency 2 6 6 3" xfId="28196"/>
    <cellStyle name="Currency 2 6 7" xfId="28197"/>
    <cellStyle name="Currency 2 6 8" xfId="28198"/>
    <cellStyle name="Currency 2 6 9" xfId="28199"/>
    <cellStyle name="Currency 2 7" xfId="28200"/>
    <cellStyle name="Currency 2 7 2" xfId="28201"/>
    <cellStyle name="Currency 2 7 2 2" xfId="28202"/>
    <cellStyle name="Currency 2 7 2 2 2" xfId="28203"/>
    <cellStyle name="Currency 2 7 2 2 2 2" xfId="28204"/>
    <cellStyle name="Currency 2 7 2 2 2 3" xfId="28205"/>
    <cellStyle name="Currency 2 7 2 2 3" xfId="28206"/>
    <cellStyle name="Currency 2 7 2 2 4" xfId="28207"/>
    <cellStyle name="Currency 2 7 2 2 5" xfId="28208"/>
    <cellStyle name="Currency 2 7 2 2 6" xfId="28209"/>
    <cellStyle name="Currency 2 7 2 3" xfId="28210"/>
    <cellStyle name="Currency 2 7 2 3 2" xfId="28211"/>
    <cellStyle name="Currency 2 7 2 3 3" xfId="28212"/>
    <cellStyle name="Currency 2 7 2 4" xfId="28213"/>
    <cellStyle name="Currency 2 7 2 5" xfId="28214"/>
    <cellStyle name="Currency 2 7 2 6" xfId="28215"/>
    <cellStyle name="Currency 2 7 2 7" xfId="28216"/>
    <cellStyle name="Currency 2 7 3" xfId="28217"/>
    <cellStyle name="Currency 2 7 3 2" xfId="28218"/>
    <cellStyle name="Currency 2 7 3 2 2" xfId="28219"/>
    <cellStyle name="Currency 2 7 3 2 3" xfId="28220"/>
    <cellStyle name="Currency 2 7 3 3" xfId="28221"/>
    <cellStyle name="Currency 2 7 3 4" xfId="28222"/>
    <cellStyle name="Currency 2 7 3 5" xfId="28223"/>
    <cellStyle name="Currency 2 7 3 6" xfId="28224"/>
    <cellStyle name="Currency 2 7 4" xfId="28225"/>
    <cellStyle name="Currency 2 7 4 2" xfId="28226"/>
    <cellStyle name="Currency 2 7 4 2 2" xfId="28227"/>
    <cellStyle name="Currency 2 7 4 2 3" xfId="28228"/>
    <cellStyle name="Currency 2 7 4 3" xfId="28229"/>
    <cellStyle name="Currency 2 7 4 4" xfId="28230"/>
    <cellStyle name="Currency 2 7 4 5" xfId="28231"/>
    <cellStyle name="Currency 2 7 4 6" xfId="28232"/>
    <cellStyle name="Currency 2 7 5" xfId="28233"/>
    <cellStyle name="Currency 2 7 5 2" xfId="28234"/>
    <cellStyle name="Currency 2 7 5 3" xfId="28235"/>
    <cellStyle name="Currency 2 7 6" xfId="28236"/>
    <cellStyle name="Currency 2 7 7" xfId="28237"/>
    <cellStyle name="Currency 2 7 8" xfId="28238"/>
    <cellStyle name="Currency 2 7 9" xfId="28239"/>
    <cellStyle name="Currency 2 8" xfId="28240"/>
    <cellStyle name="Currency 2 8 2" xfId="28241"/>
    <cellStyle name="Currency 2 8 2 2" xfId="28242"/>
    <cellStyle name="Currency 2 8 2 2 2" xfId="28243"/>
    <cellStyle name="Currency 2 8 2 2 3" xfId="28244"/>
    <cellStyle name="Currency 2 8 2 3" xfId="28245"/>
    <cellStyle name="Currency 2 8 2 4" xfId="28246"/>
    <cellStyle name="Currency 2 8 2 5" xfId="28247"/>
    <cellStyle name="Currency 2 8 2 6" xfId="28248"/>
    <cellStyle name="Currency 2 8 3" xfId="28249"/>
    <cellStyle name="Currency 2 8 3 2" xfId="28250"/>
    <cellStyle name="Currency 2 8 3 2 2" xfId="28251"/>
    <cellStyle name="Currency 2 8 3 2 3" xfId="28252"/>
    <cellStyle name="Currency 2 8 3 3" xfId="28253"/>
    <cellStyle name="Currency 2 8 3 4" xfId="28254"/>
    <cellStyle name="Currency 2 8 3 5" xfId="28255"/>
    <cellStyle name="Currency 2 8 3 6" xfId="28256"/>
    <cellStyle name="Currency 2 8 4" xfId="28257"/>
    <cellStyle name="Currency 2 8 4 2" xfId="28258"/>
    <cellStyle name="Currency 2 8 4 3" xfId="28259"/>
    <cellStyle name="Currency 2 8 5" xfId="28260"/>
    <cellStyle name="Currency 2 8 6" xfId="28261"/>
    <cellStyle name="Currency 2 8 7" xfId="28262"/>
    <cellStyle name="Currency 2 8 8" xfId="28263"/>
    <cellStyle name="Currency 2 9" xfId="28264"/>
    <cellStyle name="Currency 2 9 2" xfId="28265"/>
    <cellStyle name="Currency 2 9 2 2" xfId="28266"/>
    <cellStyle name="Currency 2 9 2 3" xfId="28267"/>
    <cellStyle name="Currency 2 9 3" xfId="28268"/>
    <cellStyle name="Currency 2 9 4" xfId="28269"/>
    <cellStyle name="Currency 2 9 5" xfId="28270"/>
    <cellStyle name="Currency 2 9 6" xfId="28271"/>
    <cellStyle name="Currency 3" xfId="99"/>
    <cellStyle name="Currency 3 10" xfId="28272"/>
    <cellStyle name="Currency 3 11" xfId="28273"/>
    <cellStyle name="Currency 3 12" xfId="28274"/>
    <cellStyle name="Currency 3 13" xfId="28275"/>
    <cellStyle name="Currency 3 2" xfId="100"/>
    <cellStyle name="Currency 3 2 10" xfId="28276"/>
    <cellStyle name="Currency 3 2 11" xfId="28277"/>
    <cellStyle name="Currency 3 2 2" xfId="28278"/>
    <cellStyle name="Currency 3 2 2 2" xfId="28279"/>
    <cellStyle name="Currency 3 2 2 2 2" xfId="28280"/>
    <cellStyle name="Currency 3 2 2 2 2 2" xfId="28281"/>
    <cellStyle name="Currency 3 2 2 2 2 3" xfId="28282"/>
    <cellStyle name="Currency 3 2 2 2 3" xfId="28283"/>
    <cellStyle name="Currency 3 2 2 2 4" xfId="28284"/>
    <cellStyle name="Currency 3 2 2 2 5" xfId="28285"/>
    <cellStyle name="Currency 3 2 2 2 6" xfId="28286"/>
    <cellStyle name="Currency 3 2 2 3" xfId="28287"/>
    <cellStyle name="Currency 3 2 2 3 2" xfId="28288"/>
    <cellStyle name="Currency 3 2 2 3 2 2" xfId="28289"/>
    <cellStyle name="Currency 3 2 2 3 2 3" xfId="28290"/>
    <cellStyle name="Currency 3 2 2 3 3" xfId="28291"/>
    <cellStyle name="Currency 3 2 2 3 4" xfId="28292"/>
    <cellStyle name="Currency 3 2 2 3 5" xfId="28293"/>
    <cellStyle name="Currency 3 2 2 3 6" xfId="28294"/>
    <cellStyle name="Currency 3 2 2 4" xfId="28295"/>
    <cellStyle name="Currency 3 2 2 4 2" xfId="28296"/>
    <cellStyle name="Currency 3 2 2 4 3" xfId="28297"/>
    <cellStyle name="Currency 3 2 2 5" xfId="28298"/>
    <cellStyle name="Currency 3 2 2 6" xfId="28299"/>
    <cellStyle name="Currency 3 2 2 7" xfId="28300"/>
    <cellStyle name="Currency 3 2 2 8" xfId="28301"/>
    <cellStyle name="Currency 3 2 3" xfId="28302"/>
    <cellStyle name="Currency 3 2 3 2" xfId="28303"/>
    <cellStyle name="Currency 3 2 3 2 2" xfId="28304"/>
    <cellStyle name="Currency 3 2 3 2 2 2" xfId="28305"/>
    <cellStyle name="Currency 3 2 3 2 2 3" xfId="28306"/>
    <cellStyle name="Currency 3 2 3 2 3" xfId="28307"/>
    <cellStyle name="Currency 3 2 3 2 4" xfId="28308"/>
    <cellStyle name="Currency 3 2 3 2 5" xfId="28309"/>
    <cellStyle name="Currency 3 2 3 2 6" xfId="28310"/>
    <cellStyle name="Currency 3 2 3 3" xfId="28311"/>
    <cellStyle name="Currency 3 2 3 3 2" xfId="28312"/>
    <cellStyle name="Currency 3 2 3 3 3" xfId="28313"/>
    <cellStyle name="Currency 3 2 3 4" xfId="28314"/>
    <cellStyle name="Currency 3 2 3 5" xfId="28315"/>
    <cellStyle name="Currency 3 2 3 6" xfId="28316"/>
    <cellStyle name="Currency 3 2 3 7" xfId="28317"/>
    <cellStyle name="Currency 3 2 4" xfId="28318"/>
    <cellStyle name="Currency 3 2 4 2" xfId="28319"/>
    <cellStyle name="Currency 3 2 4 2 2" xfId="28320"/>
    <cellStyle name="Currency 3 2 4 2 3" xfId="28321"/>
    <cellStyle name="Currency 3 2 4 3" xfId="28322"/>
    <cellStyle name="Currency 3 2 4 4" xfId="28323"/>
    <cellStyle name="Currency 3 2 4 5" xfId="28324"/>
    <cellStyle name="Currency 3 2 4 6" xfId="28325"/>
    <cellStyle name="Currency 3 2 5" xfId="28326"/>
    <cellStyle name="Currency 3 2 5 2" xfId="28327"/>
    <cellStyle name="Currency 3 2 5 2 2" xfId="28328"/>
    <cellStyle name="Currency 3 2 5 2 3" xfId="28329"/>
    <cellStyle name="Currency 3 2 5 3" xfId="28330"/>
    <cellStyle name="Currency 3 2 5 4" xfId="28331"/>
    <cellStyle name="Currency 3 2 5 5" xfId="28332"/>
    <cellStyle name="Currency 3 2 5 6" xfId="28333"/>
    <cellStyle name="Currency 3 2 6" xfId="28334"/>
    <cellStyle name="Currency 3 2 6 2" xfId="28335"/>
    <cellStyle name="Currency 3 2 6 3" xfId="28336"/>
    <cellStyle name="Currency 3 2 7" xfId="28337"/>
    <cellStyle name="Currency 3 2 8" xfId="28338"/>
    <cellStyle name="Currency 3 2 9" xfId="28339"/>
    <cellStyle name="Currency 3 3" xfId="608"/>
    <cellStyle name="Currency 3 3 2" xfId="28340"/>
    <cellStyle name="Currency 3 3 2 2" xfId="28341"/>
    <cellStyle name="Currency 3 3 2 2 2" xfId="28342"/>
    <cellStyle name="Currency 3 3 2 2 2 2" xfId="28343"/>
    <cellStyle name="Currency 3 3 2 2 2 3" xfId="28344"/>
    <cellStyle name="Currency 3 3 2 2 3" xfId="28345"/>
    <cellStyle name="Currency 3 3 2 2 4" xfId="28346"/>
    <cellStyle name="Currency 3 3 2 2 5" xfId="28347"/>
    <cellStyle name="Currency 3 3 2 2 6" xfId="28348"/>
    <cellStyle name="Currency 3 3 2 3" xfId="28349"/>
    <cellStyle name="Currency 3 3 2 3 2" xfId="28350"/>
    <cellStyle name="Currency 3 3 2 3 3" xfId="28351"/>
    <cellStyle name="Currency 3 3 2 4" xfId="28352"/>
    <cellStyle name="Currency 3 3 2 5" xfId="28353"/>
    <cellStyle name="Currency 3 3 2 6" xfId="28354"/>
    <cellStyle name="Currency 3 3 2 7" xfId="28355"/>
    <cellStyle name="Currency 3 3 3" xfId="28356"/>
    <cellStyle name="Currency 3 3 3 2" xfId="28357"/>
    <cellStyle name="Currency 3 3 3 2 2" xfId="28358"/>
    <cellStyle name="Currency 3 3 3 2 3" xfId="28359"/>
    <cellStyle name="Currency 3 3 3 3" xfId="28360"/>
    <cellStyle name="Currency 3 3 3 4" xfId="28361"/>
    <cellStyle name="Currency 3 3 3 5" xfId="28362"/>
    <cellStyle name="Currency 3 3 3 6" xfId="28363"/>
    <cellStyle name="Currency 3 3 4" xfId="28364"/>
    <cellStyle name="Currency 3 3 4 2" xfId="28365"/>
    <cellStyle name="Currency 3 3 4 2 2" xfId="28366"/>
    <cellStyle name="Currency 3 3 4 2 3" xfId="28367"/>
    <cellStyle name="Currency 3 3 4 3" xfId="28368"/>
    <cellStyle name="Currency 3 3 4 4" xfId="28369"/>
    <cellStyle name="Currency 3 3 4 5" xfId="28370"/>
    <cellStyle name="Currency 3 3 4 6" xfId="28371"/>
    <cellStyle name="Currency 3 3 5" xfId="28372"/>
    <cellStyle name="Currency 3 3 5 2" xfId="28373"/>
    <cellStyle name="Currency 3 3 5 3" xfId="28374"/>
    <cellStyle name="Currency 3 3 6" xfId="28375"/>
    <cellStyle name="Currency 3 3 7" xfId="28376"/>
    <cellStyle name="Currency 3 3 8" xfId="28377"/>
    <cellStyle name="Currency 3 3 9" xfId="28378"/>
    <cellStyle name="Currency 3 4" xfId="28379"/>
    <cellStyle name="Currency 3 4 2" xfId="28380"/>
    <cellStyle name="Currency 3 4 2 2" xfId="28381"/>
    <cellStyle name="Currency 3 4 2 2 2" xfId="28382"/>
    <cellStyle name="Currency 3 4 2 2 3" xfId="28383"/>
    <cellStyle name="Currency 3 4 2 3" xfId="28384"/>
    <cellStyle name="Currency 3 4 2 4" xfId="28385"/>
    <cellStyle name="Currency 3 4 2 5" xfId="28386"/>
    <cellStyle name="Currency 3 4 2 6" xfId="28387"/>
    <cellStyle name="Currency 3 4 3" xfId="28388"/>
    <cellStyle name="Currency 3 4 3 2" xfId="28389"/>
    <cellStyle name="Currency 3 4 3 3" xfId="28390"/>
    <cellStyle name="Currency 3 4 4" xfId="28391"/>
    <cellStyle name="Currency 3 4 5" xfId="28392"/>
    <cellStyle name="Currency 3 4 6" xfId="28393"/>
    <cellStyle name="Currency 3 4 7" xfId="28394"/>
    <cellStyle name="Currency 3 5" xfId="28395"/>
    <cellStyle name="Currency 3 5 2" xfId="28396"/>
    <cellStyle name="Currency 3 5 2 2" xfId="28397"/>
    <cellStyle name="Currency 3 5 2 3" xfId="28398"/>
    <cellStyle name="Currency 3 5 3" xfId="28399"/>
    <cellStyle name="Currency 3 5 4" xfId="28400"/>
    <cellStyle name="Currency 3 5 5" xfId="28401"/>
    <cellStyle name="Currency 3 5 6" xfId="28402"/>
    <cellStyle name="Currency 3 6" xfId="28403"/>
    <cellStyle name="Currency 3 6 2" xfId="28404"/>
    <cellStyle name="Currency 3 6 2 2" xfId="28405"/>
    <cellStyle name="Currency 3 6 2 3" xfId="28406"/>
    <cellStyle name="Currency 3 6 3" xfId="28407"/>
    <cellStyle name="Currency 3 6 4" xfId="28408"/>
    <cellStyle name="Currency 3 6 5" xfId="28409"/>
    <cellStyle name="Currency 3 6 6" xfId="28410"/>
    <cellStyle name="Currency 3 7" xfId="28411"/>
    <cellStyle name="Currency 3 7 2" xfId="28412"/>
    <cellStyle name="Currency 3 7 2 2" xfId="28413"/>
    <cellStyle name="Currency 3 7 2 3" xfId="28414"/>
    <cellStyle name="Currency 3 7 3" xfId="28415"/>
    <cellStyle name="Currency 3 7 4" xfId="28416"/>
    <cellStyle name="Currency 3 7 5" xfId="28417"/>
    <cellStyle name="Currency 3 7 6" xfId="28418"/>
    <cellStyle name="Currency 3 8" xfId="28419"/>
    <cellStyle name="Currency 3 8 2" xfId="28420"/>
    <cellStyle name="Currency 3 8 2 2" xfId="28421"/>
    <cellStyle name="Currency 3 8 2 3" xfId="28422"/>
    <cellStyle name="Currency 3 8 3" xfId="28423"/>
    <cellStyle name="Currency 3 8 4" xfId="28424"/>
    <cellStyle name="Currency 3 8 5" xfId="28425"/>
    <cellStyle name="Currency 3 8 6" xfId="28426"/>
    <cellStyle name="Currency 3 9" xfId="28427"/>
    <cellStyle name="Currency 3 9 2" xfId="28428"/>
    <cellStyle name="Currency 3 9 3" xfId="28429"/>
    <cellStyle name="Currency 4" xfId="101"/>
    <cellStyle name="Currency 4 2" xfId="609"/>
    <cellStyle name="Currency 4 2 2" xfId="28430"/>
    <cellStyle name="Currency 4 2 3" xfId="28431"/>
    <cellStyle name="Currency 4 3" xfId="28432"/>
    <cellStyle name="Currency 4 4" xfId="28433"/>
    <cellStyle name="Currency 4 5" xfId="28434"/>
    <cellStyle name="Currency 4 6" xfId="28435"/>
    <cellStyle name="Currency 5" xfId="102"/>
    <cellStyle name="Currency 6" xfId="231"/>
    <cellStyle name="Currency 6 2" xfId="28436"/>
    <cellStyle name="Currency 7" xfId="28437"/>
    <cellStyle name="Currency 8" xfId="28438"/>
    <cellStyle name="Currency 9" xfId="28439"/>
    <cellStyle name="Currency(1)" xfId="28440"/>
    <cellStyle name="Currency(1) 2" xfId="28441"/>
    <cellStyle name="Currency(1) 3" xfId="28442"/>
    <cellStyle name="Currency(1) 4" xfId="28443"/>
    <cellStyle name="Currency0" xfId="28444"/>
    <cellStyle name="Currency0 2" xfId="28445"/>
    <cellStyle name="Currency0 3" xfId="28446"/>
    <cellStyle name="Data" xfId="28447"/>
    <cellStyle name="Data 2" xfId="28448"/>
    <cellStyle name="Data no deci" xfId="28449"/>
    <cellStyle name="Data Superscript" xfId="28450"/>
    <cellStyle name="Data_1-1A-Regular" xfId="28451"/>
    <cellStyle name="DataEntry" xfId="28452"/>
    <cellStyle name="DataEntry 2" xfId="28453"/>
    <cellStyle name="DataEntry%" xfId="28454"/>
    <cellStyle name="DataEntry% 2" xfId="28455"/>
    <cellStyle name="Data-one deci" xfId="28456"/>
    <cellStyle name="Date" xfId="103"/>
    <cellStyle name="Date 10" xfId="28457"/>
    <cellStyle name="DATE 2" xfId="28458"/>
    <cellStyle name="DATE 3" xfId="28459"/>
    <cellStyle name="DATE 4" xfId="28460"/>
    <cellStyle name="Date 5" xfId="28461"/>
    <cellStyle name="Date 6" xfId="28462"/>
    <cellStyle name="Date 7" xfId="28463"/>
    <cellStyle name="Date 8" xfId="28464"/>
    <cellStyle name="Date 9" xfId="28465"/>
    <cellStyle name="date(AM/PM)" xfId="28466"/>
    <cellStyle name="date(AM/PM) 2" xfId="28467"/>
    <cellStyle name="date(AM/PM) 3" xfId="28468"/>
    <cellStyle name="DATE(MO/DAY)" xfId="28469"/>
    <cellStyle name="DATE(MO/DAY) 2" xfId="28470"/>
    <cellStyle name="DATE(MO/DAY) 3" xfId="28471"/>
    <cellStyle name="DATE(MO/DAY) 4" xfId="28472"/>
    <cellStyle name="DATE_1000-20120184-052507" xfId="28473"/>
    <cellStyle name="DealTypeStyle" xfId="28474"/>
    <cellStyle name="Descriptions" xfId="28475"/>
    <cellStyle name="DescriptionsIndent1" xfId="28476"/>
    <cellStyle name="Emphasis 1" xfId="104"/>
    <cellStyle name="Emphasis 2" xfId="105"/>
    <cellStyle name="Emphasis 3" xfId="106"/>
    <cellStyle name="Euro" xfId="28477"/>
    <cellStyle name="Explanatory Text" xfId="18" builtinId="53" customBuiltin="1"/>
    <cellStyle name="Explanatory Text 2" xfId="232"/>
    <cellStyle name="Explanatory Text 3" xfId="28478"/>
    <cellStyle name="Explanatory Text 4" xfId="28479"/>
    <cellStyle name="Explanatory Text 5" xfId="28480"/>
    <cellStyle name="F2" xfId="28481"/>
    <cellStyle name="F3" xfId="28482"/>
    <cellStyle name="F4" xfId="28483"/>
    <cellStyle name="F5" xfId="28484"/>
    <cellStyle name="F6" xfId="28485"/>
    <cellStyle name="F7" xfId="28486"/>
    <cellStyle name="F8" xfId="28487"/>
    <cellStyle name="Fixed" xfId="107"/>
    <cellStyle name="Fixed 2" xfId="28488"/>
    <cellStyle name="Font: Calibri, 9pt regular" xfId="28489"/>
    <cellStyle name="Good" xfId="8" builtinId="26" customBuiltin="1"/>
    <cellStyle name="Good 2" xfId="233"/>
    <cellStyle name="Good 2 2" xfId="28490"/>
    <cellStyle name="Good 3" xfId="28491"/>
    <cellStyle name="Good 4" xfId="28492"/>
    <cellStyle name="Good 5" xfId="28493"/>
    <cellStyle name="Grey" xfId="28494"/>
    <cellStyle name="HEAD" xfId="28495"/>
    <cellStyle name="Header" xfId="28496"/>
    <cellStyle name="Header 2" xfId="28497"/>
    <cellStyle name="Header: bottom row" xfId="28498"/>
    <cellStyle name="Header1" xfId="28499"/>
    <cellStyle name="Header2" xfId="28500"/>
    <cellStyle name="HeaderGroup" xfId="28501"/>
    <cellStyle name="Heading" xfId="28502"/>
    <cellStyle name="Heading 1" xfId="4" builtinId="16" customBuiltin="1"/>
    <cellStyle name="Heading 1 2" xfId="234"/>
    <cellStyle name="Heading 1 2 2" xfId="28503"/>
    <cellStyle name="Heading 1 2 3" xfId="28504"/>
    <cellStyle name="Heading 1 3" xfId="28505"/>
    <cellStyle name="Heading 1 4" xfId="28506"/>
    <cellStyle name="Heading 1 5" xfId="28507"/>
    <cellStyle name="Heading 2" xfId="5" builtinId="17" customBuiltin="1"/>
    <cellStyle name="Heading 2 2" xfId="235"/>
    <cellStyle name="Heading 2 2 2" xfId="28508"/>
    <cellStyle name="Heading 2 2 3" xfId="28509"/>
    <cellStyle name="Heading 2 3" xfId="28510"/>
    <cellStyle name="Heading 2 4" xfId="28511"/>
    <cellStyle name="Heading 2 5" xfId="28512"/>
    <cellStyle name="Heading 3" xfId="6" builtinId="18" customBuiltin="1"/>
    <cellStyle name="Heading 3 2" xfId="236"/>
    <cellStyle name="Heading 3 2 2" xfId="237"/>
    <cellStyle name="Heading 3 3" xfId="28513"/>
    <cellStyle name="Heading 3 4" xfId="28514"/>
    <cellStyle name="Heading 3 5" xfId="28515"/>
    <cellStyle name="Heading 4" xfId="7" builtinId="19" customBuiltin="1"/>
    <cellStyle name="Heading 4 2" xfId="238"/>
    <cellStyle name="Heading 4 3" xfId="28516"/>
    <cellStyle name="Heading 4 4" xfId="28517"/>
    <cellStyle name="Heading 4 5" xfId="28518"/>
    <cellStyle name="Heading1" xfId="108"/>
    <cellStyle name="Heading2" xfId="109"/>
    <cellStyle name="Hed Side" xfId="28519"/>
    <cellStyle name="Hed Side bold" xfId="28520"/>
    <cellStyle name="Hed Side Indent" xfId="28521"/>
    <cellStyle name="Hed Side Regular" xfId="28522"/>
    <cellStyle name="Hed Side_1-1A-Regular" xfId="28523"/>
    <cellStyle name="Hed Top" xfId="28524"/>
    <cellStyle name="Hed Top - SECTION" xfId="28525"/>
    <cellStyle name="Hed Top_3-new4" xfId="28526"/>
    <cellStyle name="Hyperlink" xfId="45" builtinId="8"/>
    <cellStyle name="Hyperlink 2" xfId="49"/>
    <cellStyle name="Hyperlink 2 2" xfId="110"/>
    <cellStyle name="Hyperlink 2 3" xfId="28527"/>
    <cellStyle name="Hyperlink 3" xfId="28528"/>
    <cellStyle name="Hyperlink 4" xfId="28529"/>
    <cellStyle name="Hyperlink 5" xfId="28530"/>
    <cellStyle name="IndexStyle5" xfId="28531"/>
    <cellStyle name="Input" xfId="11" builtinId="20" customBuiltin="1"/>
    <cellStyle name="Input [yellow]" xfId="28532"/>
    <cellStyle name="Input 2" xfId="239"/>
    <cellStyle name="Input 2 10" xfId="365"/>
    <cellStyle name="Input 2 2" xfId="240"/>
    <cellStyle name="Input 2 2 2" xfId="366"/>
    <cellStyle name="Input 2 2 3" xfId="367"/>
    <cellStyle name="Input 2 3" xfId="368"/>
    <cellStyle name="Input 2 3 2" xfId="369"/>
    <cellStyle name="Input 2 3 3" xfId="370"/>
    <cellStyle name="Input 2 4" xfId="371"/>
    <cellStyle name="Input 2 4 2" xfId="372"/>
    <cellStyle name="Input 2 4 3" xfId="373"/>
    <cellStyle name="Input 2 5" xfId="374"/>
    <cellStyle name="Input 2 5 2" xfId="375"/>
    <cellStyle name="Input 2 5 3" xfId="376"/>
    <cellStyle name="Input 2 5 4" xfId="377"/>
    <cellStyle name="Input 2 6" xfId="378"/>
    <cellStyle name="Input 2 7" xfId="379"/>
    <cellStyle name="Input 2 8" xfId="380"/>
    <cellStyle name="Input 2 9" xfId="381"/>
    <cellStyle name="Input 3" xfId="382"/>
    <cellStyle name="Input 3 2" xfId="383"/>
    <cellStyle name="Input 3 3" xfId="384"/>
    <cellStyle name="Input 4" xfId="28533"/>
    <cellStyle name="Input 5" xfId="28534"/>
    <cellStyle name="Input 6" xfId="28535"/>
    <cellStyle name="Input 7" xfId="28536"/>
    <cellStyle name="InputDescriptions" xfId="28537"/>
    <cellStyle name="InputHeading1" xfId="28538"/>
    <cellStyle name="InputNoCommas" xfId="28539"/>
    <cellStyle name="Linked Cell" xfId="14" builtinId="24" customBuiltin="1"/>
    <cellStyle name="Linked Cell 2" xfId="241"/>
    <cellStyle name="Linked Cell 2 2" xfId="28540"/>
    <cellStyle name="Linked Cell 3" xfId="28541"/>
    <cellStyle name="Linked Cell 4" xfId="28542"/>
    <cellStyle name="Linked Cell 5" xfId="28543"/>
    <cellStyle name="Migliaia (0)_Foglio1" xfId="28544"/>
    <cellStyle name="Millares 2" xfId="28545"/>
    <cellStyle name="Milliers 2" xfId="111"/>
    <cellStyle name="mm/dd/yy" xfId="28546"/>
    <cellStyle name="mm/dd/yy 2" xfId="28547"/>
    <cellStyle name="mm/dd/yy 2 2" xfId="28548"/>
    <cellStyle name="mm/dd/yy 3" xfId="28549"/>
    <cellStyle name="mm/dd/yy 4" xfId="28550"/>
    <cellStyle name="mm/dd/yy 5" xfId="28551"/>
    <cellStyle name="mm/dd/yy 6" xfId="28552"/>
    <cellStyle name="mmmm d,yyyy" xfId="28553"/>
    <cellStyle name="mmmm d,yyyy 2" xfId="28554"/>
    <cellStyle name="mmmm d,yyyy 2 2" xfId="28555"/>
    <cellStyle name="mmmm d,yyyy 3" xfId="28556"/>
    <cellStyle name="mmmm d,yyyy 4" xfId="28557"/>
    <cellStyle name="mmmm d,yyyy 5" xfId="28558"/>
    <cellStyle name="mmmm d,yyyy 6" xfId="28559"/>
    <cellStyle name="mmmm d,yyyy_dividend" xfId="28560"/>
    <cellStyle name="mmmm, yyyy" xfId="28561"/>
    <cellStyle name="mmmm, yyyy 2" xfId="28562"/>
    <cellStyle name="mmmm, yyyy 3" xfId="28563"/>
    <cellStyle name="mmmm, yyyy_Apr" xfId="28564"/>
    <cellStyle name="Monétaire 2" xfId="112"/>
    <cellStyle name="Neutral" xfId="10" builtinId="28" customBuiltin="1"/>
    <cellStyle name="Neutral 2" xfId="242"/>
    <cellStyle name="Neutral 2 2" xfId="28565"/>
    <cellStyle name="Neutral 3" xfId="28566"/>
    <cellStyle name="Neutral 4" xfId="28567"/>
    <cellStyle name="Neutral 5" xfId="28568"/>
    <cellStyle name="NODECS" xfId="28569"/>
    <cellStyle name="Normal" xfId="0" builtinId="0"/>
    <cellStyle name="Normal - Style1" xfId="113"/>
    <cellStyle name="Normal - Style2" xfId="114"/>
    <cellStyle name="Normal - Style3" xfId="115"/>
    <cellStyle name="Normal - Style4" xfId="116"/>
    <cellStyle name="Normal - Style5" xfId="117"/>
    <cellStyle name="Normal - Style6" xfId="118"/>
    <cellStyle name="Normal - Style7" xfId="119"/>
    <cellStyle name="Normal - Style8" xfId="120"/>
    <cellStyle name="Normal 10" xfId="121"/>
    <cellStyle name="Normal 10 10" xfId="28570"/>
    <cellStyle name="Normal 10 10 2" xfId="28571"/>
    <cellStyle name="Normal 10 10 2 2" xfId="28572"/>
    <cellStyle name="Normal 10 10 2 3" xfId="28573"/>
    <cellStyle name="Normal 10 10 3" xfId="28574"/>
    <cellStyle name="Normal 10 10 4" xfId="28575"/>
    <cellStyle name="Normal 10 10 5" xfId="28576"/>
    <cellStyle name="Normal 10 10 6" xfId="28577"/>
    <cellStyle name="Normal 10 11" xfId="28578"/>
    <cellStyle name="Normal 10 11 2" xfId="28579"/>
    <cellStyle name="Normal 10 11 2 2" xfId="28580"/>
    <cellStyle name="Normal 10 11 2 3" xfId="28581"/>
    <cellStyle name="Normal 10 11 3" xfId="28582"/>
    <cellStyle name="Normal 10 11 4" xfId="28583"/>
    <cellStyle name="Normal 10 11 5" xfId="28584"/>
    <cellStyle name="Normal 10 11 6" xfId="28585"/>
    <cellStyle name="Normal 10 12" xfId="28586"/>
    <cellStyle name="Normal 10 12 2" xfId="28587"/>
    <cellStyle name="Normal 10 12 3" xfId="28588"/>
    <cellStyle name="Normal 10 13" xfId="28589"/>
    <cellStyle name="Normal 10 14" xfId="28590"/>
    <cellStyle name="Normal 10 15" xfId="28591"/>
    <cellStyle name="Normal 10 16" xfId="28592"/>
    <cellStyle name="Normal 10 2" xfId="274"/>
    <cellStyle name="Normal 10 2 10" xfId="28593"/>
    <cellStyle name="Normal 10 2 10 2" xfId="28594"/>
    <cellStyle name="Normal 10 2 10 2 2" xfId="28595"/>
    <cellStyle name="Normal 10 2 10 2 3" xfId="28596"/>
    <cellStyle name="Normal 10 2 10 3" xfId="28597"/>
    <cellStyle name="Normal 10 2 10 4" xfId="28598"/>
    <cellStyle name="Normal 10 2 10 5" xfId="28599"/>
    <cellStyle name="Normal 10 2 10 6" xfId="28600"/>
    <cellStyle name="Normal 10 2 11" xfId="28601"/>
    <cellStyle name="Normal 10 2 11 2" xfId="28602"/>
    <cellStyle name="Normal 10 2 11 2 2" xfId="28603"/>
    <cellStyle name="Normal 10 2 11 2 3" xfId="28604"/>
    <cellStyle name="Normal 10 2 11 3" xfId="28605"/>
    <cellStyle name="Normal 10 2 11 4" xfId="28606"/>
    <cellStyle name="Normal 10 2 11 5" xfId="28607"/>
    <cellStyle name="Normal 10 2 11 6" xfId="28608"/>
    <cellStyle name="Normal 10 2 12" xfId="28609"/>
    <cellStyle name="Normal 10 2 12 2" xfId="28610"/>
    <cellStyle name="Normal 10 2 12 2 2" xfId="28611"/>
    <cellStyle name="Normal 10 2 12 2 3" xfId="28612"/>
    <cellStyle name="Normal 10 2 12 3" xfId="28613"/>
    <cellStyle name="Normal 10 2 12 4" xfId="28614"/>
    <cellStyle name="Normal 10 2 12 5" xfId="28615"/>
    <cellStyle name="Normal 10 2 12 6" xfId="28616"/>
    <cellStyle name="Normal 10 2 13" xfId="28617"/>
    <cellStyle name="Normal 10 2 13 2" xfId="28618"/>
    <cellStyle name="Normal 10 2 13 2 2" xfId="28619"/>
    <cellStyle name="Normal 10 2 13 2 3" xfId="28620"/>
    <cellStyle name="Normal 10 2 13 3" xfId="28621"/>
    <cellStyle name="Normal 10 2 13 4" xfId="28622"/>
    <cellStyle name="Normal 10 2 13 5" xfId="28623"/>
    <cellStyle name="Normal 10 2 13 6" xfId="28624"/>
    <cellStyle name="Normal 10 2 14" xfId="28625"/>
    <cellStyle name="Normal 10 2 14 2" xfId="28626"/>
    <cellStyle name="Normal 10 2 14 3" xfId="28627"/>
    <cellStyle name="Normal 10 2 15" xfId="28628"/>
    <cellStyle name="Normal 10 2 16" xfId="28629"/>
    <cellStyle name="Normal 10 2 17" xfId="28630"/>
    <cellStyle name="Normal 10 2 18" xfId="28631"/>
    <cellStyle name="Normal 10 2 2" xfId="28632"/>
    <cellStyle name="Normal 10 2 2 10" xfId="28633"/>
    <cellStyle name="Normal 10 2 2 10 2" xfId="28634"/>
    <cellStyle name="Normal 10 2 2 10 2 2" xfId="28635"/>
    <cellStyle name="Normal 10 2 2 10 2 3" xfId="28636"/>
    <cellStyle name="Normal 10 2 2 10 3" xfId="28637"/>
    <cellStyle name="Normal 10 2 2 10 4" xfId="28638"/>
    <cellStyle name="Normal 10 2 2 10 5" xfId="28639"/>
    <cellStyle name="Normal 10 2 2 10 6" xfId="28640"/>
    <cellStyle name="Normal 10 2 2 11" xfId="28641"/>
    <cellStyle name="Normal 10 2 2 11 2" xfId="28642"/>
    <cellStyle name="Normal 10 2 2 11 3" xfId="28643"/>
    <cellStyle name="Normal 10 2 2 12" xfId="28644"/>
    <cellStyle name="Normal 10 2 2 13" xfId="28645"/>
    <cellStyle name="Normal 10 2 2 14" xfId="28646"/>
    <cellStyle name="Normal 10 2 2 15" xfId="28647"/>
    <cellStyle name="Normal 10 2 2 2" xfId="28648"/>
    <cellStyle name="Normal 10 2 2 2 10" xfId="28649"/>
    <cellStyle name="Normal 10 2 2 2 10 2" xfId="28650"/>
    <cellStyle name="Normal 10 2 2 2 10 3" xfId="28651"/>
    <cellStyle name="Normal 10 2 2 2 11" xfId="28652"/>
    <cellStyle name="Normal 10 2 2 2 12" xfId="28653"/>
    <cellStyle name="Normal 10 2 2 2 13" xfId="28654"/>
    <cellStyle name="Normal 10 2 2 2 14" xfId="28655"/>
    <cellStyle name="Normal 10 2 2 2 2" xfId="28656"/>
    <cellStyle name="Normal 10 2 2 2 2 10" xfId="28657"/>
    <cellStyle name="Normal 10 2 2 2 2 11" xfId="28658"/>
    <cellStyle name="Normal 10 2 2 2 2 12" xfId="28659"/>
    <cellStyle name="Normal 10 2 2 2 2 13" xfId="28660"/>
    <cellStyle name="Normal 10 2 2 2 2 2" xfId="28661"/>
    <cellStyle name="Normal 10 2 2 2 2 2 10" xfId="28662"/>
    <cellStyle name="Normal 10 2 2 2 2 2 2" xfId="28663"/>
    <cellStyle name="Normal 10 2 2 2 2 2 2 2" xfId="28664"/>
    <cellStyle name="Normal 10 2 2 2 2 2 2 2 2" xfId="28665"/>
    <cellStyle name="Normal 10 2 2 2 2 2 2 2 2 2" xfId="28666"/>
    <cellStyle name="Normal 10 2 2 2 2 2 2 2 2 3" xfId="28667"/>
    <cellStyle name="Normal 10 2 2 2 2 2 2 2 3" xfId="28668"/>
    <cellStyle name="Normal 10 2 2 2 2 2 2 2 4" xfId="28669"/>
    <cellStyle name="Normal 10 2 2 2 2 2 2 2 5" xfId="28670"/>
    <cellStyle name="Normal 10 2 2 2 2 2 2 2 6" xfId="28671"/>
    <cellStyle name="Normal 10 2 2 2 2 2 2 3" xfId="28672"/>
    <cellStyle name="Normal 10 2 2 2 2 2 2 3 2" xfId="28673"/>
    <cellStyle name="Normal 10 2 2 2 2 2 2 3 2 2" xfId="28674"/>
    <cellStyle name="Normal 10 2 2 2 2 2 2 3 2 3" xfId="28675"/>
    <cellStyle name="Normal 10 2 2 2 2 2 2 3 3" xfId="28676"/>
    <cellStyle name="Normal 10 2 2 2 2 2 2 3 4" xfId="28677"/>
    <cellStyle name="Normal 10 2 2 2 2 2 2 3 5" xfId="28678"/>
    <cellStyle name="Normal 10 2 2 2 2 2 2 3 6" xfId="28679"/>
    <cellStyle name="Normal 10 2 2 2 2 2 2 4" xfId="28680"/>
    <cellStyle name="Normal 10 2 2 2 2 2 2 4 2" xfId="28681"/>
    <cellStyle name="Normal 10 2 2 2 2 2 2 4 3" xfId="28682"/>
    <cellStyle name="Normal 10 2 2 2 2 2 2 5" xfId="28683"/>
    <cellStyle name="Normal 10 2 2 2 2 2 2 6" xfId="28684"/>
    <cellStyle name="Normal 10 2 2 2 2 2 2 7" xfId="28685"/>
    <cellStyle name="Normal 10 2 2 2 2 2 2 8" xfId="28686"/>
    <cellStyle name="Normal 10 2 2 2 2 2 3" xfId="28687"/>
    <cellStyle name="Normal 10 2 2 2 2 2 3 2" xfId="28688"/>
    <cellStyle name="Normal 10 2 2 2 2 2 3 2 2" xfId="28689"/>
    <cellStyle name="Normal 10 2 2 2 2 2 3 2 2 2" xfId="28690"/>
    <cellStyle name="Normal 10 2 2 2 2 2 3 2 2 3" xfId="28691"/>
    <cellStyle name="Normal 10 2 2 2 2 2 3 2 3" xfId="28692"/>
    <cellStyle name="Normal 10 2 2 2 2 2 3 2 4" xfId="28693"/>
    <cellStyle name="Normal 10 2 2 2 2 2 3 2 5" xfId="28694"/>
    <cellStyle name="Normal 10 2 2 2 2 2 3 2 6" xfId="28695"/>
    <cellStyle name="Normal 10 2 2 2 2 2 3 3" xfId="28696"/>
    <cellStyle name="Normal 10 2 2 2 2 2 3 3 2" xfId="28697"/>
    <cellStyle name="Normal 10 2 2 2 2 2 3 3 3" xfId="28698"/>
    <cellStyle name="Normal 10 2 2 2 2 2 3 4" xfId="28699"/>
    <cellStyle name="Normal 10 2 2 2 2 2 3 5" xfId="28700"/>
    <cellStyle name="Normal 10 2 2 2 2 2 3 6" xfId="28701"/>
    <cellStyle name="Normal 10 2 2 2 2 2 3 7" xfId="28702"/>
    <cellStyle name="Normal 10 2 2 2 2 2 4" xfId="28703"/>
    <cellStyle name="Normal 10 2 2 2 2 2 4 2" xfId="28704"/>
    <cellStyle name="Normal 10 2 2 2 2 2 4 2 2" xfId="28705"/>
    <cellStyle name="Normal 10 2 2 2 2 2 4 2 3" xfId="28706"/>
    <cellStyle name="Normal 10 2 2 2 2 2 4 3" xfId="28707"/>
    <cellStyle name="Normal 10 2 2 2 2 2 4 4" xfId="28708"/>
    <cellStyle name="Normal 10 2 2 2 2 2 4 5" xfId="28709"/>
    <cellStyle name="Normal 10 2 2 2 2 2 4 6" xfId="28710"/>
    <cellStyle name="Normal 10 2 2 2 2 2 5" xfId="28711"/>
    <cellStyle name="Normal 10 2 2 2 2 2 5 2" xfId="28712"/>
    <cellStyle name="Normal 10 2 2 2 2 2 5 2 2" xfId="28713"/>
    <cellStyle name="Normal 10 2 2 2 2 2 5 2 3" xfId="28714"/>
    <cellStyle name="Normal 10 2 2 2 2 2 5 3" xfId="28715"/>
    <cellStyle name="Normal 10 2 2 2 2 2 5 4" xfId="28716"/>
    <cellStyle name="Normal 10 2 2 2 2 2 5 5" xfId="28717"/>
    <cellStyle name="Normal 10 2 2 2 2 2 5 6" xfId="28718"/>
    <cellStyle name="Normal 10 2 2 2 2 2 6" xfId="28719"/>
    <cellStyle name="Normal 10 2 2 2 2 2 6 2" xfId="28720"/>
    <cellStyle name="Normal 10 2 2 2 2 2 6 3" xfId="28721"/>
    <cellStyle name="Normal 10 2 2 2 2 2 7" xfId="28722"/>
    <cellStyle name="Normal 10 2 2 2 2 2 8" xfId="28723"/>
    <cellStyle name="Normal 10 2 2 2 2 2 9" xfId="28724"/>
    <cellStyle name="Normal 10 2 2 2 2 3" xfId="28725"/>
    <cellStyle name="Normal 10 2 2 2 2 3 2" xfId="28726"/>
    <cellStyle name="Normal 10 2 2 2 2 3 2 2" xfId="28727"/>
    <cellStyle name="Normal 10 2 2 2 2 3 2 2 2" xfId="28728"/>
    <cellStyle name="Normal 10 2 2 2 2 3 2 2 2 2" xfId="28729"/>
    <cellStyle name="Normal 10 2 2 2 2 3 2 2 2 3" xfId="28730"/>
    <cellStyle name="Normal 10 2 2 2 2 3 2 2 3" xfId="28731"/>
    <cellStyle name="Normal 10 2 2 2 2 3 2 2 4" xfId="28732"/>
    <cellStyle name="Normal 10 2 2 2 2 3 2 2 5" xfId="28733"/>
    <cellStyle name="Normal 10 2 2 2 2 3 2 2 6" xfId="28734"/>
    <cellStyle name="Normal 10 2 2 2 2 3 2 3" xfId="28735"/>
    <cellStyle name="Normal 10 2 2 2 2 3 2 3 2" xfId="28736"/>
    <cellStyle name="Normal 10 2 2 2 2 3 2 3 3" xfId="28737"/>
    <cellStyle name="Normal 10 2 2 2 2 3 2 4" xfId="28738"/>
    <cellStyle name="Normal 10 2 2 2 2 3 2 5" xfId="28739"/>
    <cellStyle name="Normal 10 2 2 2 2 3 2 6" xfId="28740"/>
    <cellStyle name="Normal 10 2 2 2 2 3 2 7" xfId="28741"/>
    <cellStyle name="Normal 10 2 2 2 2 3 3" xfId="28742"/>
    <cellStyle name="Normal 10 2 2 2 2 3 3 2" xfId="28743"/>
    <cellStyle name="Normal 10 2 2 2 2 3 3 2 2" xfId="28744"/>
    <cellStyle name="Normal 10 2 2 2 2 3 3 2 3" xfId="28745"/>
    <cellStyle name="Normal 10 2 2 2 2 3 3 3" xfId="28746"/>
    <cellStyle name="Normal 10 2 2 2 2 3 3 4" xfId="28747"/>
    <cellStyle name="Normal 10 2 2 2 2 3 3 5" xfId="28748"/>
    <cellStyle name="Normal 10 2 2 2 2 3 3 6" xfId="28749"/>
    <cellStyle name="Normal 10 2 2 2 2 3 4" xfId="28750"/>
    <cellStyle name="Normal 10 2 2 2 2 3 4 2" xfId="28751"/>
    <cellStyle name="Normal 10 2 2 2 2 3 4 2 2" xfId="28752"/>
    <cellStyle name="Normal 10 2 2 2 2 3 4 2 3" xfId="28753"/>
    <cellStyle name="Normal 10 2 2 2 2 3 4 3" xfId="28754"/>
    <cellStyle name="Normal 10 2 2 2 2 3 4 4" xfId="28755"/>
    <cellStyle name="Normal 10 2 2 2 2 3 4 5" xfId="28756"/>
    <cellStyle name="Normal 10 2 2 2 2 3 4 6" xfId="28757"/>
    <cellStyle name="Normal 10 2 2 2 2 3 5" xfId="28758"/>
    <cellStyle name="Normal 10 2 2 2 2 3 5 2" xfId="28759"/>
    <cellStyle name="Normal 10 2 2 2 2 3 5 3" xfId="28760"/>
    <cellStyle name="Normal 10 2 2 2 2 3 6" xfId="28761"/>
    <cellStyle name="Normal 10 2 2 2 2 3 7" xfId="28762"/>
    <cellStyle name="Normal 10 2 2 2 2 3 8" xfId="28763"/>
    <cellStyle name="Normal 10 2 2 2 2 3 9" xfId="28764"/>
    <cellStyle name="Normal 10 2 2 2 2 4" xfId="28765"/>
    <cellStyle name="Normal 10 2 2 2 2 4 2" xfId="28766"/>
    <cellStyle name="Normal 10 2 2 2 2 4 2 2" xfId="28767"/>
    <cellStyle name="Normal 10 2 2 2 2 4 2 2 2" xfId="28768"/>
    <cellStyle name="Normal 10 2 2 2 2 4 2 2 3" xfId="28769"/>
    <cellStyle name="Normal 10 2 2 2 2 4 2 3" xfId="28770"/>
    <cellStyle name="Normal 10 2 2 2 2 4 2 4" xfId="28771"/>
    <cellStyle name="Normal 10 2 2 2 2 4 2 5" xfId="28772"/>
    <cellStyle name="Normal 10 2 2 2 2 4 2 6" xfId="28773"/>
    <cellStyle name="Normal 10 2 2 2 2 4 3" xfId="28774"/>
    <cellStyle name="Normal 10 2 2 2 2 4 3 2" xfId="28775"/>
    <cellStyle name="Normal 10 2 2 2 2 4 3 3" xfId="28776"/>
    <cellStyle name="Normal 10 2 2 2 2 4 4" xfId="28777"/>
    <cellStyle name="Normal 10 2 2 2 2 4 5" xfId="28778"/>
    <cellStyle name="Normal 10 2 2 2 2 4 6" xfId="28779"/>
    <cellStyle name="Normal 10 2 2 2 2 4 7" xfId="28780"/>
    <cellStyle name="Normal 10 2 2 2 2 5" xfId="28781"/>
    <cellStyle name="Normal 10 2 2 2 2 5 2" xfId="28782"/>
    <cellStyle name="Normal 10 2 2 2 2 5 2 2" xfId="28783"/>
    <cellStyle name="Normal 10 2 2 2 2 5 2 3" xfId="28784"/>
    <cellStyle name="Normal 10 2 2 2 2 5 3" xfId="28785"/>
    <cellStyle name="Normal 10 2 2 2 2 5 4" xfId="28786"/>
    <cellStyle name="Normal 10 2 2 2 2 5 5" xfId="28787"/>
    <cellStyle name="Normal 10 2 2 2 2 5 6" xfId="28788"/>
    <cellStyle name="Normal 10 2 2 2 2 6" xfId="28789"/>
    <cellStyle name="Normal 10 2 2 2 2 6 2" xfId="28790"/>
    <cellStyle name="Normal 10 2 2 2 2 6 2 2" xfId="28791"/>
    <cellStyle name="Normal 10 2 2 2 2 6 2 3" xfId="28792"/>
    <cellStyle name="Normal 10 2 2 2 2 6 3" xfId="28793"/>
    <cellStyle name="Normal 10 2 2 2 2 6 4" xfId="28794"/>
    <cellStyle name="Normal 10 2 2 2 2 6 5" xfId="28795"/>
    <cellStyle name="Normal 10 2 2 2 2 6 6" xfId="28796"/>
    <cellStyle name="Normal 10 2 2 2 2 7" xfId="28797"/>
    <cellStyle name="Normal 10 2 2 2 2 7 2" xfId="28798"/>
    <cellStyle name="Normal 10 2 2 2 2 7 2 2" xfId="28799"/>
    <cellStyle name="Normal 10 2 2 2 2 7 2 3" xfId="28800"/>
    <cellStyle name="Normal 10 2 2 2 2 7 3" xfId="28801"/>
    <cellStyle name="Normal 10 2 2 2 2 7 4" xfId="28802"/>
    <cellStyle name="Normal 10 2 2 2 2 7 5" xfId="28803"/>
    <cellStyle name="Normal 10 2 2 2 2 7 6" xfId="28804"/>
    <cellStyle name="Normal 10 2 2 2 2 8" xfId="28805"/>
    <cellStyle name="Normal 10 2 2 2 2 8 2" xfId="28806"/>
    <cellStyle name="Normal 10 2 2 2 2 8 2 2" xfId="28807"/>
    <cellStyle name="Normal 10 2 2 2 2 8 2 3" xfId="28808"/>
    <cellStyle name="Normal 10 2 2 2 2 8 3" xfId="28809"/>
    <cellStyle name="Normal 10 2 2 2 2 8 4" xfId="28810"/>
    <cellStyle name="Normal 10 2 2 2 2 8 5" xfId="28811"/>
    <cellStyle name="Normal 10 2 2 2 2 8 6" xfId="28812"/>
    <cellStyle name="Normal 10 2 2 2 2 9" xfId="28813"/>
    <cellStyle name="Normal 10 2 2 2 2 9 2" xfId="28814"/>
    <cellStyle name="Normal 10 2 2 2 2 9 3" xfId="28815"/>
    <cellStyle name="Normal 10 2 2 2 3" xfId="28816"/>
    <cellStyle name="Normal 10 2 2 2 3 10" xfId="28817"/>
    <cellStyle name="Normal 10 2 2 2 3 2" xfId="28818"/>
    <cellStyle name="Normal 10 2 2 2 3 2 2" xfId="28819"/>
    <cellStyle name="Normal 10 2 2 2 3 2 2 2" xfId="28820"/>
    <cellStyle name="Normal 10 2 2 2 3 2 2 2 2" xfId="28821"/>
    <cellStyle name="Normal 10 2 2 2 3 2 2 2 3" xfId="28822"/>
    <cellStyle name="Normal 10 2 2 2 3 2 2 3" xfId="28823"/>
    <cellStyle name="Normal 10 2 2 2 3 2 2 4" xfId="28824"/>
    <cellStyle name="Normal 10 2 2 2 3 2 2 5" xfId="28825"/>
    <cellStyle name="Normal 10 2 2 2 3 2 2 6" xfId="28826"/>
    <cellStyle name="Normal 10 2 2 2 3 2 3" xfId="28827"/>
    <cellStyle name="Normal 10 2 2 2 3 2 3 2" xfId="28828"/>
    <cellStyle name="Normal 10 2 2 2 3 2 3 2 2" xfId="28829"/>
    <cellStyle name="Normal 10 2 2 2 3 2 3 2 3" xfId="28830"/>
    <cellStyle name="Normal 10 2 2 2 3 2 3 3" xfId="28831"/>
    <cellStyle name="Normal 10 2 2 2 3 2 3 4" xfId="28832"/>
    <cellStyle name="Normal 10 2 2 2 3 2 3 5" xfId="28833"/>
    <cellStyle name="Normal 10 2 2 2 3 2 3 6" xfId="28834"/>
    <cellStyle name="Normal 10 2 2 2 3 2 4" xfId="28835"/>
    <cellStyle name="Normal 10 2 2 2 3 2 4 2" xfId="28836"/>
    <cellStyle name="Normal 10 2 2 2 3 2 4 3" xfId="28837"/>
    <cellStyle name="Normal 10 2 2 2 3 2 5" xfId="28838"/>
    <cellStyle name="Normal 10 2 2 2 3 2 6" xfId="28839"/>
    <cellStyle name="Normal 10 2 2 2 3 2 7" xfId="28840"/>
    <cellStyle name="Normal 10 2 2 2 3 2 8" xfId="28841"/>
    <cellStyle name="Normal 10 2 2 2 3 3" xfId="28842"/>
    <cellStyle name="Normal 10 2 2 2 3 3 2" xfId="28843"/>
    <cellStyle name="Normal 10 2 2 2 3 3 2 2" xfId="28844"/>
    <cellStyle name="Normal 10 2 2 2 3 3 2 2 2" xfId="28845"/>
    <cellStyle name="Normal 10 2 2 2 3 3 2 2 3" xfId="28846"/>
    <cellStyle name="Normal 10 2 2 2 3 3 2 3" xfId="28847"/>
    <cellStyle name="Normal 10 2 2 2 3 3 2 4" xfId="28848"/>
    <cellStyle name="Normal 10 2 2 2 3 3 2 5" xfId="28849"/>
    <cellStyle name="Normal 10 2 2 2 3 3 2 6" xfId="28850"/>
    <cellStyle name="Normal 10 2 2 2 3 3 3" xfId="28851"/>
    <cellStyle name="Normal 10 2 2 2 3 3 3 2" xfId="28852"/>
    <cellStyle name="Normal 10 2 2 2 3 3 3 3" xfId="28853"/>
    <cellStyle name="Normal 10 2 2 2 3 3 4" xfId="28854"/>
    <cellStyle name="Normal 10 2 2 2 3 3 5" xfId="28855"/>
    <cellStyle name="Normal 10 2 2 2 3 3 6" xfId="28856"/>
    <cellStyle name="Normal 10 2 2 2 3 3 7" xfId="28857"/>
    <cellStyle name="Normal 10 2 2 2 3 4" xfId="28858"/>
    <cellStyle name="Normal 10 2 2 2 3 4 2" xfId="28859"/>
    <cellStyle name="Normal 10 2 2 2 3 4 2 2" xfId="28860"/>
    <cellStyle name="Normal 10 2 2 2 3 4 2 3" xfId="28861"/>
    <cellStyle name="Normal 10 2 2 2 3 4 3" xfId="28862"/>
    <cellStyle name="Normal 10 2 2 2 3 4 4" xfId="28863"/>
    <cellStyle name="Normal 10 2 2 2 3 4 5" xfId="28864"/>
    <cellStyle name="Normal 10 2 2 2 3 4 6" xfId="28865"/>
    <cellStyle name="Normal 10 2 2 2 3 5" xfId="28866"/>
    <cellStyle name="Normal 10 2 2 2 3 5 2" xfId="28867"/>
    <cellStyle name="Normal 10 2 2 2 3 5 2 2" xfId="28868"/>
    <cellStyle name="Normal 10 2 2 2 3 5 2 3" xfId="28869"/>
    <cellStyle name="Normal 10 2 2 2 3 5 3" xfId="28870"/>
    <cellStyle name="Normal 10 2 2 2 3 5 4" xfId="28871"/>
    <cellStyle name="Normal 10 2 2 2 3 5 5" xfId="28872"/>
    <cellStyle name="Normal 10 2 2 2 3 5 6" xfId="28873"/>
    <cellStyle name="Normal 10 2 2 2 3 6" xfId="28874"/>
    <cellStyle name="Normal 10 2 2 2 3 6 2" xfId="28875"/>
    <cellStyle name="Normal 10 2 2 2 3 6 3" xfId="28876"/>
    <cellStyle name="Normal 10 2 2 2 3 7" xfId="28877"/>
    <cellStyle name="Normal 10 2 2 2 3 8" xfId="28878"/>
    <cellStyle name="Normal 10 2 2 2 3 9" xfId="28879"/>
    <cellStyle name="Normal 10 2 2 2 4" xfId="28880"/>
    <cellStyle name="Normal 10 2 2 2 4 2" xfId="28881"/>
    <cellStyle name="Normal 10 2 2 2 4 2 2" xfId="28882"/>
    <cellStyle name="Normal 10 2 2 2 4 2 2 2" xfId="28883"/>
    <cellStyle name="Normal 10 2 2 2 4 2 2 2 2" xfId="28884"/>
    <cellStyle name="Normal 10 2 2 2 4 2 2 2 3" xfId="28885"/>
    <cellStyle name="Normal 10 2 2 2 4 2 2 3" xfId="28886"/>
    <cellStyle name="Normal 10 2 2 2 4 2 2 4" xfId="28887"/>
    <cellStyle name="Normal 10 2 2 2 4 2 2 5" xfId="28888"/>
    <cellStyle name="Normal 10 2 2 2 4 2 2 6" xfId="28889"/>
    <cellStyle name="Normal 10 2 2 2 4 2 3" xfId="28890"/>
    <cellStyle name="Normal 10 2 2 2 4 2 3 2" xfId="28891"/>
    <cellStyle name="Normal 10 2 2 2 4 2 3 3" xfId="28892"/>
    <cellStyle name="Normal 10 2 2 2 4 2 4" xfId="28893"/>
    <cellStyle name="Normal 10 2 2 2 4 2 5" xfId="28894"/>
    <cellStyle name="Normal 10 2 2 2 4 2 6" xfId="28895"/>
    <cellStyle name="Normal 10 2 2 2 4 2 7" xfId="28896"/>
    <cellStyle name="Normal 10 2 2 2 4 3" xfId="28897"/>
    <cellStyle name="Normal 10 2 2 2 4 3 2" xfId="28898"/>
    <cellStyle name="Normal 10 2 2 2 4 3 2 2" xfId="28899"/>
    <cellStyle name="Normal 10 2 2 2 4 3 2 3" xfId="28900"/>
    <cellStyle name="Normal 10 2 2 2 4 3 3" xfId="28901"/>
    <cellStyle name="Normal 10 2 2 2 4 3 4" xfId="28902"/>
    <cellStyle name="Normal 10 2 2 2 4 3 5" xfId="28903"/>
    <cellStyle name="Normal 10 2 2 2 4 3 6" xfId="28904"/>
    <cellStyle name="Normal 10 2 2 2 4 4" xfId="28905"/>
    <cellStyle name="Normal 10 2 2 2 4 4 2" xfId="28906"/>
    <cellStyle name="Normal 10 2 2 2 4 4 2 2" xfId="28907"/>
    <cellStyle name="Normal 10 2 2 2 4 4 2 3" xfId="28908"/>
    <cellStyle name="Normal 10 2 2 2 4 4 3" xfId="28909"/>
    <cellStyle name="Normal 10 2 2 2 4 4 4" xfId="28910"/>
    <cellStyle name="Normal 10 2 2 2 4 4 5" xfId="28911"/>
    <cellStyle name="Normal 10 2 2 2 4 4 6" xfId="28912"/>
    <cellStyle name="Normal 10 2 2 2 4 5" xfId="28913"/>
    <cellStyle name="Normal 10 2 2 2 4 5 2" xfId="28914"/>
    <cellStyle name="Normal 10 2 2 2 4 5 3" xfId="28915"/>
    <cellStyle name="Normal 10 2 2 2 4 6" xfId="28916"/>
    <cellStyle name="Normal 10 2 2 2 4 7" xfId="28917"/>
    <cellStyle name="Normal 10 2 2 2 4 8" xfId="28918"/>
    <cellStyle name="Normal 10 2 2 2 4 9" xfId="28919"/>
    <cellStyle name="Normal 10 2 2 2 5" xfId="28920"/>
    <cellStyle name="Normal 10 2 2 2 5 2" xfId="28921"/>
    <cellStyle name="Normal 10 2 2 2 5 2 2" xfId="28922"/>
    <cellStyle name="Normal 10 2 2 2 5 2 2 2" xfId="28923"/>
    <cellStyle name="Normal 10 2 2 2 5 2 2 3" xfId="28924"/>
    <cellStyle name="Normal 10 2 2 2 5 2 3" xfId="28925"/>
    <cellStyle name="Normal 10 2 2 2 5 2 4" xfId="28926"/>
    <cellStyle name="Normal 10 2 2 2 5 2 5" xfId="28927"/>
    <cellStyle name="Normal 10 2 2 2 5 2 6" xfId="28928"/>
    <cellStyle name="Normal 10 2 2 2 5 3" xfId="28929"/>
    <cellStyle name="Normal 10 2 2 2 5 3 2" xfId="28930"/>
    <cellStyle name="Normal 10 2 2 2 5 3 3" xfId="28931"/>
    <cellStyle name="Normal 10 2 2 2 5 4" xfId="28932"/>
    <cellStyle name="Normal 10 2 2 2 5 5" xfId="28933"/>
    <cellStyle name="Normal 10 2 2 2 5 6" xfId="28934"/>
    <cellStyle name="Normal 10 2 2 2 5 7" xfId="28935"/>
    <cellStyle name="Normal 10 2 2 2 6" xfId="28936"/>
    <cellStyle name="Normal 10 2 2 2 6 2" xfId="28937"/>
    <cellStyle name="Normal 10 2 2 2 6 2 2" xfId="28938"/>
    <cellStyle name="Normal 10 2 2 2 6 2 3" xfId="28939"/>
    <cellStyle name="Normal 10 2 2 2 6 3" xfId="28940"/>
    <cellStyle name="Normal 10 2 2 2 6 4" xfId="28941"/>
    <cellStyle name="Normal 10 2 2 2 6 5" xfId="28942"/>
    <cellStyle name="Normal 10 2 2 2 6 6" xfId="28943"/>
    <cellStyle name="Normal 10 2 2 2 7" xfId="28944"/>
    <cellStyle name="Normal 10 2 2 2 7 2" xfId="28945"/>
    <cellStyle name="Normal 10 2 2 2 7 2 2" xfId="28946"/>
    <cellStyle name="Normal 10 2 2 2 7 2 3" xfId="28947"/>
    <cellStyle name="Normal 10 2 2 2 7 3" xfId="28948"/>
    <cellStyle name="Normal 10 2 2 2 7 4" xfId="28949"/>
    <cellStyle name="Normal 10 2 2 2 7 5" xfId="28950"/>
    <cellStyle name="Normal 10 2 2 2 7 6" xfId="28951"/>
    <cellStyle name="Normal 10 2 2 2 8" xfId="28952"/>
    <cellStyle name="Normal 10 2 2 2 8 2" xfId="28953"/>
    <cellStyle name="Normal 10 2 2 2 8 2 2" xfId="28954"/>
    <cellStyle name="Normal 10 2 2 2 8 2 3" xfId="28955"/>
    <cellStyle name="Normal 10 2 2 2 8 3" xfId="28956"/>
    <cellStyle name="Normal 10 2 2 2 8 4" xfId="28957"/>
    <cellStyle name="Normal 10 2 2 2 8 5" xfId="28958"/>
    <cellStyle name="Normal 10 2 2 2 8 6" xfId="28959"/>
    <cellStyle name="Normal 10 2 2 2 9" xfId="28960"/>
    <cellStyle name="Normal 10 2 2 2 9 2" xfId="28961"/>
    <cellStyle name="Normal 10 2 2 2 9 2 2" xfId="28962"/>
    <cellStyle name="Normal 10 2 2 2 9 2 3" xfId="28963"/>
    <cellStyle name="Normal 10 2 2 2 9 3" xfId="28964"/>
    <cellStyle name="Normal 10 2 2 2 9 4" xfId="28965"/>
    <cellStyle name="Normal 10 2 2 2 9 5" xfId="28966"/>
    <cellStyle name="Normal 10 2 2 2 9 6" xfId="28967"/>
    <cellStyle name="Normal 10 2 2 3" xfId="28968"/>
    <cellStyle name="Normal 10 2 2 3 10" xfId="28969"/>
    <cellStyle name="Normal 10 2 2 3 11" xfId="28970"/>
    <cellStyle name="Normal 10 2 2 3 12" xfId="28971"/>
    <cellStyle name="Normal 10 2 2 3 13" xfId="28972"/>
    <cellStyle name="Normal 10 2 2 3 2" xfId="28973"/>
    <cellStyle name="Normal 10 2 2 3 2 10" xfId="28974"/>
    <cellStyle name="Normal 10 2 2 3 2 2" xfId="28975"/>
    <cellStyle name="Normal 10 2 2 3 2 2 2" xfId="28976"/>
    <cellStyle name="Normal 10 2 2 3 2 2 2 2" xfId="28977"/>
    <cellStyle name="Normal 10 2 2 3 2 2 2 2 2" xfId="28978"/>
    <cellStyle name="Normal 10 2 2 3 2 2 2 2 3" xfId="28979"/>
    <cellStyle name="Normal 10 2 2 3 2 2 2 3" xfId="28980"/>
    <cellStyle name="Normal 10 2 2 3 2 2 2 4" xfId="28981"/>
    <cellStyle name="Normal 10 2 2 3 2 2 2 5" xfId="28982"/>
    <cellStyle name="Normal 10 2 2 3 2 2 2 6" xfId="28983"/>
    <cellStyle name="Normal 10 2 2 3 2 2 3" xfId="28984"/>
    <cellStyle name="Normal 10 2 2 3 2 2 3 2" xfId="28985"/>
    <cellStyle name="Normal 10 2 2 3 2 2 3 2 2" xfId="28986"/>
    <cellStyle name="Normal 10 2 2 3 2 2 3 2 3" xfId="28987"/>
    <cellStyle name="Normal 10 2 2 3 2 2 3 3" xfId="28988"/>
    <cellStyle name="Normal 10 2 2 3 2 2 3 4" xfId="28989"/>
    <cellStyle name="Normal 10 2 2 3 2 2 3 5" xfId="28990"/>
    <cellStyle name="Normal 10 2 2 3 2 2 3 6" xfId="28991"/>
    <cellStyle name="Normal 10 2 2 3 2 2 4" xfId="28992"/>
    <cellStyle name="Normal 10 2 2 3 2 2 4 2" xfId="28993"/>
    <cellStyle name="Normal 10 2 2 3 2 2 4 3" xfId="28994"/>
    <cellStyle name="Normal 10 2 2 3 2 2 5" xfId="28995"/>
    <cellStyle name="Normal 10 2 2 3 2 2 6" xfId="28996"/>
    <cellStyle name="Normal 10 2 2 3 2 2 7" xfId="28997"/>
    <cellStyle name="Normal 10 2 2 3 2 2 8" xfId="28998"/>
    <cellStyle name="Normal 10 2 2 3 2 3" xfId="28999"/>
    <cellStyle name="Normal 10 2 2 3 2 3 2" xfId="29000"/>
    <cellStyle name="Normal 10 2 2 3 2 3 2 2" xfId="29001"/>
    <cellStyle name="Normal 10 2 2 3 2 3 2 2 2" xfId="29002"/>
    <cellStyle name="Normal 10 2 2 3 2 3 2 2 3" xfId="29003"/>
    <cellStyle name="Normal 10 2 2 3 2 3 2 3" xfId="29004"/>
    <cellStyle name="Normal 10 2 2 3 2 3 2 4" xfId="29005"/>
    <cellStyle name="Normal 10 2 2 3 2 3 2 5" xfId="29006"/>
    <cellStyle name="Normal 10 2 2 3 2 3 2 6" xfId="29007"/>
    <cellStyle name="Normal 10 2 2 3 2 3 3" xfId="29008"/>
    <cellStyle name="Normal 10 2 2 3 2 3 3 2" xfId="29009"/>
    <cellStyle name="Normal 10 2 2 3 2 3 3 3" xfId="29010"/>
    <cellStyle name="Normal 10 2 2 3 2 3 4" xfId="29011"/>
    <cellStyle name="Normal 10 2 2 3 2 3 5" xfId="29012"/>
    <cellStyle name="Normal 10 2 2 3 2 3 6" xfId="29013"/>
    <cellStyle name="Normal 10 2 2 3 2 3 7" xfId="29014"/>
    <cellStyle name="Normal 10 2 2 3 2 4" xfId="29015"/>
    <cellStyle name="Normal 10 2 2 3 2 4 2" xfId="29016"/>
    <cellStyle name="Normal 10 2 2 3 2 4 2 2" xfId="29017"/>
    <cellStyle name="Normal 10 2 2 3 2 4 2 3" xfId="29018"/>
    <cellStyle name="Normal 10 2 2 3 2 4 3" xfId="29019"/>
    <cellStyle name="Normal 10 2 2 3 2 4 4" xfId="29020"/>
    <cellStyle name="Normal 10 2 2 3 2 4 5" xfId="29021"/>
    <cellStyle name="Normal 10 2 2 3 2 4 6" xfId="29022"/>
    <cellStyle name="Normal 10 2 2 3 2 5" xfId="29023"/>
    <cellStyle name="Normal 10 2 2 3 2 5 2" xfId="29024"/>
    <cellStyle name="Normal 10 2 2 3 2 5 2 2" xfId="29025"/>
    <cellStyle name="Normal 10 2 2 3 2 5 2 3" xfId="29026"/>
    <cellStyle name="Normal 10 2 2 3 2 5 3" xfId="29027"/>
    <cellStyle name="Normal 10 2 2 3 2 5 4" xfId="29028"/>
    <cellStyle name="Normal 10 2 2 3 2 5 5" xfId="29029"/>
    <cellStyle name="Normal 10 2 2 3 2 5 6" xfId="29030"/>
    <cellStyle name="Normal 10 2 2 3 2 6" xfId="29031"/>
    <cellStyle name="Normal 10 2 2 3 2 6 2" xfId="29032"/>
    <cellStyle name="Normal 10 2 2 3 2 6 3" xfId="29033"/>
    <cellStyle name="Normal 10 2 2 3 2 7" xfId="29034"/>
    <cellStyle name="Normal 10 2 2 3 2 8" xfId="29035"/>
    <cellStyle name="Normal 10 2 2 3 2 9" xfId="29036"/>
    <cellStyle name="Normal 10 2 2 3 3" xfId="29037"/>
    <cellStyle name="Normal 10 2 2 3 3 2" xfId="29038"/>
    <cellStyle name="Normal 10 2 2 3 3 2 2" xfId="29039"/>
    <cellStyle name="Normal 10 2 2 3 3 2 2 2" xfId="29040"/>
    <cellStyle name="Normal 10 2 2 3 3 2 2 2 2" xfId="29041"/>
    <cellStyle name="Normal 10 2 2 3 3 2 2 2 3" xfId="29042"/>
    <cellStyle name="Normal 10 2 2 3 3 2 2 3" xfId="29043"/>
    <cellStyle name="Normal 10 2 2 3 3 2 2 4" xfId="29044"/>
    <cellStyle name="Normal 10 2 2 3 3 2 2 5" xfId="29045"/>
    <cellStyle name="Normal 10 2 2 3 3 2 2 6" xfId="29046"/>
    <cellStyle name="Normal 10 2 2 3 3 2 3" xfId="29047"/>
    <cellStyle name="Normal 10 2 2 3 3 2 3 2" xfId="29048"/>
    <cellStyle name="Normal 10 2 2 3 3 2 3 3" xfId="29049"/>
    <cellStyle name="Normal 10 2 2 3 3 2 4" xfId="29050"/>
    <cellStyle name="Normal 10 2 2 3 3 2 5" xfId="29051"/>
    <cellStyle name="Normal 10 2 2 3 3 2 6" xfId="29052"/>
    <cellStyle name="Normal 10 2 2 3 3 2 7" xfId="29053"/>
    <cellStyle name="Normal 10 2 2 3 3 3" xfId="29054"/>
    <cellStyle name="Normal 10 2 2 3 3 3 2" xfId="29055"/>
    <cellStyle name="Normal 10 2 2 3 3 3 2 2" xfId="29056"/>
    <cellStyle name="Normal 10 2 2 3 3 3 2 3" xfId="29057"/>
    <cellStyle name="Normal 10 2 2 3 3 3 3" xfId="29058"/>
    <cellStyle name="Normal 10 2 2 3 3 3 4" xfId="29059"/>
    <cellStyle name="Normal 10 2 2 3 3 3 5" xfId="29060"/>
    <cellStyle name="Normal 10 2 2 3 3 3 6" xfId="29061"/>
    <cellStyle name="Normal 10 2 2 3 3 4" xfId="29062"/>
    <cellStyle name="Normal 10 2 2 3 3 4 2" xfId="29063"/>
    <cellStyle name="Normal 10 2 2 3 3 4 2 2" xfId="29064"/>
    <cellStyle name="Normal 10 2 2 3 3 4 2 3" xfId="29065"/>
    <cellStyle name="Normal 10 2 2 3 3 4 3" xfId="29066"/>
    <cellStyle name="Normal 10 2 2 3 3 4 4" xfId="29067"/>
    <cellStyle name="Normal 10 2 2 3 3 4 5" xfId="29068"/>
    <cellStyle name="Normal 10 2 2 3 3 4 6" xfId="29069"/>
    <cellStyle name="Normal 10 2 2 3 3 5" xfId="29070"/>
    <cellStyle name="Normal 10 2 2 3 3 5 2" xfId="29071"/>
    <cellStyle name="Normal 10 2 2 3 3 5 3" xfId="29072"/>
    <cellStyle name="Normal 10 2 2 3 3 6" xfId="29073"/>
    <cellStyle name="Normal 10 2 2 3 3 7" xfId="29074"/>
    <cellStyle name="Normal 10 2 2 3 3 8" xfId="29075"/>
    <cellStyle name="Normal 10 2 2 3 3 9" xfId="29076"/>
    <cellStyle name="Normal 10 2 2 3 4" xfId="29077"/>
    <cellStyle name="Normal 10 2 2 3 4 2" xfId="29078"/>
    <cellStyle name="Normal 10 2 2 3 4 2 2" xfId="29079"/>
    <cellStyle name="Normal 10 2 2 3 4 2 2 2" xfId="29080"/>
    <cellStyle name="Normal 10 2 2 3 4 2 2 3" xfId="29081"/>
    <cellStyle name="Normal 10 2 2 3 4 2 3" xfId="29082"/>
    <cellStyle name="Normal 10 2 2 3 4 2 4" xfId="29083"/>
    <cellStyle name="Normal 10 2 2 3 4 2 5" xfId="29084"/>
    <cellStyle name="Normal 10 2 2 3 4 2 6" xfId="29085"/>
    <cellStyle name="Normal 10 2 2 3 4 3" xfId="29086"/>
    <cellStyle name="Normal 10 2 2 3 4 3 2" xfId="29087"/>
    <cellStyle name="Normal 10 2 2 3 4 3 3" xfId="29088"/>
    <cellStyle name="Normal 10 2 2 3 4 4" xfId="29089"/>
    <cellStyle name="Normal 10 2 2 3 4 5" xfId="29090"/>
    <cellStyle name="Normal 10 2 2 3 4 6" xfId="29091"/>
    <cellStyle name="Normal 10 2 2 3 4 7" xfId="29092"/>
    <cellStyle name="Normal 10 2 2 3 5" xfId="29093"/>
    <cellStyle name="Normal 10 2 2 3 5 2" xfId="29094"/>
    <cellStyle name="Normal 10 2 2 3 5 2 2" xfId="29095"/>
    <cellStyle name="Normal 10 2 2 3 5 2 3" xfId="29096"/>
    <cellStyle name="Normal 10 2 2 3 5 3" xfId="29097"/>
    <cellStyle name="Normal 10 2 2 3 5 4" xfId="29098"/>
    <cellStyle name="Normal 10 2 2 3 5 5" xfId="29099"/>
    <cellStyle name="Normal 10 2 2 3 5 6" xfId="29100"/>
    <cellStyle name="Normal 10 2 2 3 6" xfId="29101"/>
    <cellStyle name="Normal 10 2 2 3 6 2" xfId="29102"/>
    <cellStyle name="Normal 10 2 2 3 6 2 2" xfId="29103"/>
    <cellStyle name="Normal 10 2 2 3 6 2 3" xfId="29104"/>
    <cellStyle name="Normal 10 2 2 3 6 3" xfId="29105"/>
    <cellStyle name="Normal 10 2 2 3 6 4" xfId="29106"/>
    <cellStyle name="Normal 10 2 2 3 6 5" xfId="29107"/>
    <cellStyle name="Normal 10 2 2 3 6 6" xfId="29108"/>
    <cellStyle name="Normal 10 2 2 3 7" xfId="29109"/>
    <cellStyle name="Normal 10 2 2 3 7 2" xfId="29110"/>
    <cellStyle name="Normal 10 2 2 3 7 2 2" xfId="29111"/>
    <cellStyle name="Normal 10 2 2 3 7 2 3" xfId="29112"/>
    <cellStyle name="Normal 10 2 2 3 7 3" xfId="29113"/>
    <cellStyle name="Normal 10 2 2 3 7 4" xfId="29114"/>
    <cellStyle name="Normal 10 2 2 3 7 5" xfId="29115"/>
    <cellStyle name="Normal 10 2 2 3 7 6" xfId="29116"/>
    <cellStyle name="Normal 10 2 2 3 8" xfId="29117"/>
    <cellStyle name="Normal 10 2 2 3 8 2" xfId="29118"/>
    <cellStyle name="Normal 10 2 2 3 8 2 2" xfId="29119"/>
    <cellStyle name="Normal 10 2 2 3 8 2 3" xfId="29120"/>
    <cellStyle name="Normal 10 2 2 3 8 3" xfId="29121"/>
    <cellStyle name="Normal 10 2 2 3 8 4" xfId="29122"/>
    <cellStyle name="Normal 10 2 2 3 8 5" xfId="29123"/>
    <cellStyle name="Normal 10 2 2 3 8 6" xfId="29124"/>
    <cellStyle name="Normal 10 2 2 3 9" xfId="29125"/>
    <cellStyle name="Normal 10 2 2 3 9 2" xfId="29126"/>
    <cellStyle name="Normal 10 2 2 3 9 3" xfId="29127"/>
    <cellStyle name="Normal 10 2 2 4" xfId="29128"/>
    <cellStyle name="Normal 10 2 2 4 10" xfId="29129"/>
    <cellStyle name="Normal 10 2 2 4 2" xfId="29130"/>
    <cellStyle name="Normal 10 2 2 4 2 2" xfId="29131"/>
    <cellStyle name="Normal 10 2 2 4 2 2 2" xfId="29132"/>
    <cellStyle name="Normal 10 2 2 4 2 2 2 2" xfId="29133"/>
    <cellStyle name="Normal 10 2 2 4 2 2 2 3" xfId="29134"/>
    <cellStyle name="Normal 10 2 2 4 2 2 3" xfId="29135"/>
    <cellStyle name="Normal 10 2 2 4 2 2 4" xfId="29136"/>
    <cellStyle name="Normal 10 2 2 4 2 2 5" xfId="29137"/>
    <cellStyle name="Normal 10 2 2 4 2 2 6" xfId="29138"/>
    <cellStyle name="Normal 10 2 2 4 2 3" xfId="29139"/>
    <cellStyle name="Normal 10 2 2 4 2 3 2" xfId="29140"/>
    <cellStyle name="Normal 10 2 2 4 2 3 2 2" xfId="29141"/>
    <cellStyle name="Normal 10 2 2 4 2 3 2 3" xfId="29142"/>
    <cellStyle name="Normal 10 2 2 4 2 3 3" xfId="29143"/>
    <cellStyle name="Normal 10 2 2 4 2 3 4" xfId="29144"/>
    <cellStyle name="Normal 10 2 2 4 2 3 5" xfId="29145"/>
    <cellStyle name="Normal 10 2 2 4 2 3 6" xfId="29146"/>
    <cellStyle name="Normal 10 2 2 4 2 4" xfId="29147"/>
    <cellStyle name="Normal 10 2 2 4 2 4 2" xfId="29148"/>
    <cellStyle name="Normal 10 2 2 4 2 4 3" xfId="29149"/>
    <cellStyle name="Normal 10 2 2 4 2 5" xfId="29150"/>
    <cellStyle name="Normal 10 2 2 4 2 6" xfId="29151"/>
    <cellStyle name="Normal 10 2 2 4 2 7" xfId="29152"/>
    <cellStyle name="Normal 10 2 2 4 2 8" xfId="29153"/>
    <cellStyle name="Normal 10 2 2 4 3" xfId="29154"/>
    <cellStyle name="Normal 10 2 2 4 3 2" xfId="29155"/>
    <cellStyle name="Normal 10 2 2 4 3 2 2" xfId="29156"/>
    <cellStyle name="Normal 10 2 2 4 3 2 2 2" xfId="29157"/>
    <cellStyle name="Normal 10 2 2 4 3 2 2 3" xfId="29158"/>
    <cellStyle name="Normal 10 2 2 4 3 2 3" xfId="29159"/>
    <cellStyle name="Normal 10 2 2 4 3 2 4" xfId="29160"/>
    <cellStyle name="Normal 10 2 2 4 3 2 5" xfId="29161"/>
    <cellStyle name="Normal 10 2 2 4 3 2 6" xfId="29162"/>
    <cellStyle name="Normal 10 2 2 4 3 3" xfId="29163"/>
    <cellStyle name="Normal 10 2 2 4 3 3 2" xfId="29164"/>
    <cellStyle name="Normal 10 2 2 4 3 3 3" xfId="29165"/>
    <cellStyle name="Normal 10 2 2 4 3 4" xfId="29166"/>
    <cellStyle name="Normal 10 2 2 4 3 5" xfId="29167"/>
    <cellStyle name="Normal 10 2 2 4 3 6" xfId="29168"/>
    <cellStyle name="Normal 10 2 2 4 3 7" xfId="29169"/>
    <cellStyle name="Normal 10 2 2 4 4" xfId="29170"/>
    <cellStyle name="Normal 10 2 2 4 4 2" xfId="29171"/>
    <cellStyle name="Normal 10 2 2 4 4 2 2" xfId="29172"/>
    <cellStyle name="Normal 10 2 2 4 4 2 3" xfId="29173"/>
    <cellStyle name="Normal 10 2 2 4 4 3" xfId="29174"/>
    <cellStyle name="Normal 10 2 2 4 4 4" xfId="29175"/>
    <cellStyle name="Normal 10 2 2 4 4 5" xfId="29176"/>
    <cellStyle name="Normal 10 2 2 4 4 6" xfId="29177"/>
    <cellStyle name="Normal 10 2 2 4 5" xfId="29178"/>
    <cellStyle name="Normal 10 2 2 4 5 2" xfId="29179"/>
    <cellStyle name="Normal 10 2 2 4 5 2 2" xfId="29180"/>
    <cellStyle name="Normal 10 2 2 4 5 2 3" xfId="29181"/>
    <cellStyle name="Normal 10 2 2 4 5 3" xfId="29182"/>
    <cellStyle name="Normal 10 2 2 4 5 4" xfId="29183"/>
    <cellStyle name="Normal 10 2 2 4 5 5" xfId="29184"/>
    <cellStyle name="Normal 10 2 2 4 5 6" xfId="29185"/>
    <cellStyle name="Normal 10 2 2 4 6" xfId="29186"/>
    <cellStyle name="Normal 10 2 2 4 6 2" xfId="29187"/>
    <cellStyle name="Normal 10 2 2 4 6 3" xfId="29188"/>
    <cellStyle name="Normal 10 2 2 4 7" xfId="29189"/>
    <cellStyle name="Normal 10 2 2 4 8" xfId="29190"/>
    <cellStyle name="Normal 10 2 2 4 9" xfId="29191"/>
    <cellStyle name="Normal 10 2 2 5" xfId="29192"/>
    <cellStyle name="Normal 10 2 2 5 2" xfId="29193"/>
    <cellStyle name="Normal 10 2 2 5 2 2" xfId="29194"/>
    <cellStyle name="Normal 10 2 2 5 2 2 2" xfId="29195"/>
    <cellStyle name="Normal 10 2 2 5 2 2 2 2" xfId="29196"/>
    <cellStyle name="Normal 10 2 2 5 2 2 2 3" xfId="29197"/>
    <cellStyle name="Normal 10 2 2 5 2 2 3" xfId="29198"/>
    <cellStyle name="Normal 10 2 2 5 2 2 4" xfId="29199"/>
    <cellStyle name="Normal 10 2 2 5 2 2 5" xfId="29200"/>
    <cellStyle name="Normal 10 2 2 5 2 2 6" xfId="29201"/>
    <cellStyle name="Normal 10 2 2 5 2 3" xfId="29202"/>
    <cellStyle name="Normal 10 2 2 5 2 3 2" xfId="29203"/>
    <cellStyle name="Normal 10 2 2 5 2 3 3" xfId="29204"/>
    <cellStyle name="Normal 10 2 2 5 2 4" xfId="29205"/>
    <cellStyle name="Normal 10 2 2 5 2 5" xfId="29206"/>
    <cellStyle name="Normal 10 2 2 5 2 6" xfId="29207"/>
    <cellStyle name="Normal 10 2 2 5 2 7" xfId="29208"/>
    <cellStyle name="Normal 10 2 2 5 3" xfId="29209"/>
    <cellStyle name="Normal 10 2 2 5 3 2" xfId="29210"/>
    <cellStyle name="Normal 10 2 2 5 3 2 2" xfId="29211"/>
    <cellStyle name="Normal 10 2 2 5 3 2 3" xfId="29212"/>
    <cellStyle name="Normal 10 2 2 5 3 3" xfId="29213"/>
    <cellStyle name="Normal 10 2 2 5 3 4" xfId="29214"/>
    <cellStyle name="Normal 10 2 2 5 3 5" xfId="29215"/>
    <cellStyle name="Normal 10 2 2 5 3 6" xfId="29216"/>
    <cellStyle name="Normal 10 2 2 5 4" xfId="29217"/>
    <cellStyle name="Normal 10 2 2 5 4 2" xfId="29218"/>
    <cellStyle name="Normal 10 2 2 5 4 2 2" xfId="29219"/>
    <cellStyle name="Normal 10 2 2 5 4 2 3" xfId="29220"/>
    <cellStyle name="Normal 10 2 2 5 4 3" xfId="29221"/>
    <cellStyle name="Normal 10 2 2 5 4 4" xfId="29222"/>
    <cellStyle name="Normal 10 2 2 5 4 5" xfId="29223"/>
    <cellStyle name="Normal 10 2 2 5 4 6" xfId="29224"/>
    <cellStyle name="Normal 10 2 2 5 5" xfId="29225"/>
    <cellStyle name="Normal 10 2 2 5 5 2" xfId="29226"/>
    <cellStyle name="Normal 10 2 2 5 5 3" xfId="29227"/>
    <cellStyle name="Normal 10 2 2 5 6" xfId="29228"/>
    <cellStyle name="Normal 10 2 2 5 7" xfId="29229"/>
    <cellStyle name="Normal 10 2 2 5 8" xfId="29230"/>
    <cellStyle name="Normal 10 2 2 5 9" xfId="29231"/>
    <cellStyle name="Normal 10 2 2 6" xfId="29232"/>
    <cellStyle name="Normal 10 2 2 6 2" xfId="29233"/>
    <cellStyle name="Normal 10 2 2 6 2 2" xfId="29234"/>
    <cellStyle name="Normal 10 2 2 6 2 2 2" xfId="29235"/>
    <cellStyle name="Normal 10 2 2 6 2 2 3" xfId="29236"/>
    <cellStyle name="Normal 10 2 2 6 2 3" xfId="29237"/>
    <cellStyle name="Normal 10 2 2 6 2 4" xfId="29238"/>
    <cellStyle name="Normal 10 2 2 6 2 5" xfId="29239"/>
    <cellStyle name="Normal 10 2 2 6 2 6" xfId="29240"/>
    <cellStyle name="Normal 10 2 2 6 3" xfId="29241"/>
    <cellStyle name="Normal 10 2 2 6 3 2" xfId="29242"/>
    <cellStyle name="Normal 10 2 2 6 3 3" xfId="29243"/>
    <cellStyle name="Normal 10 2 2 6 4" xfId="29244"/>
    <cellStyle name="Normal 10 2 2 6 5" xfId="29245"/>
    <cellStyle name="Normal 10 2 2 6 6" xfId="29246"/>
    <cellStyle name="Normal 10 2 2 6 7" xfId="29247"/>
    <cellStyle name="Normal 10 2 2 7" xfId="29248"/>
    <cellStyle name="Normal 10 2 2 7 2" xfId="29249"/>
    <cellStyle name="Normal 10 2 2 7 2 2" xfId="29250"/>
    <cellStyle name="Normal 10 2 2 7 2 3" xfId="29251"/>
    <cellStyle name="Normal 10 2 2 7 3" xfId="29252"/>
    <cellStyle name="Normal 10 2 2 7 4" xfId="29253"/>
    <cellStyle name="Normal 10 2 2 7 5" xfId="29254"/>
    <cellStyle name="Normal 10 2 2 7 6" xfId="29255"/>
    <cellStyle name="Normal 10 2 2 8" xfId="29256"/>
    <cellStyle name="Normal 10 2 2 8 2" xfId="29257"/>
    <cellStyle name="Normal 10 2 2 8 2 2" xfId="29258"/>
    <cellStyle name="Normal 10 2 2 8 2 3" xfId="29259"/>
    <cellStyle name="Normal 10 2 2 8 3" xfId="29260"/>
    <cellStyle name="Normal 10 2 2 8 4" xfId="29261"/>
    <cellStyle name="Normal 10 2 2 8 5" xfId="29262"/>
    <cellStyle name="Normal 10 2 2 8 6" xfId="29263"/>
    <cellStyle name="Normal 10 2 2 9" xfId="29264"/>
    <cellStyle name="Normal 10 2 2 9 2" xfId="29265"/>
    <cellStyle name="Normal 10 2 2 9 2 2" xfId="29266"/>
    <cellStyle name="Normal 10 2 2 9 2 3" xfId="29267"/>
    <cellStyle name="Normal 10 2 2 9 3" xfId="29268"/>
    <cellStyle name="Normal 10 2 2 9 4" xfId="29269"/>
    <cellStyle name="Normal 10 2 2 9 5" xfId="29270"/>
    <cellStyle name="Normal 10 2 2 9 6" xfId="29271"/>
    <cellStyle name="Normal 10 2 3" xfId="29272"/>
    <cellStyle name="Normal 10 2 4" xfId="29273"/>
    <cellStyle name="Normal 10 2 4 10" xfId="29274"/>
    <cellStyle name="Normal 10 2 4 10 2" xfId="29275"/>
    <cellStyle name="Normal 10 2 4 10 3" xfId="29276"/>
    <cellStyle name="Normal 10 2 4 11" xfId="29277"/>
    <cellStyle name="Normal 10 2 4 12" xfId="29278"/>
    <cellStyle name="Normal 10 2 4 13" xfId="29279"/>
    <cellStyle name="Normal 10 2 4 14" xfId="29280"/>
    <cellStyle name="Normal 10 2 4 2" xfId="29281"/>
    <cellStyle name="Normal 10 2 4 2 10" xfId="29282"/>
    <cellStyle name="Normal 10 2 4 2 11" xfId="29283"/>
    <cellStyle name="Normal 10 2 4 2 12" xfId="29284"/>
    <cellStyle name="Normal 10 2 4 2 13" xfId="29285"/>
    <cellStyle name="Normal 10 2 4 2 2" xfId="29286"/>
    <cellStyle name="Normal 10 2 4 2 2 10" xfId="29287"/>
    <cellStyle name="Normal 10 2 4 2 2 2" xfId="29288"/>
    <cellStyle name="Normal 10 2 4 2 2 2 2" xfId="29289"/>
    <cellStyle name="Normal 10 2 4 2 2 2 2 2" xfId="29290"/>
    <cellStyle name="Normal 10 2 4 2 2 2 2 2 2" xfId="29291"/>
    <cellStyle name="Normal 10 2 4 2 2 2 2 2 3" xfId="29292"/>
    <cellStyle name="Normal 10 2 4 2 2 2 2 3" xfId="29293"/>
    <cellStyle name="Normal 10 2 4 2 2 2 2 4" xfId="29294"/>
    <cellStyle name="Normal 10 2 4 2 2 2 2 5" xfId="29295"/>
    <cellStyle name="Normal 10 2 4 2 2 2 2 6" xfId="29296"/>
    <cellStyle name="Normal 10 2 4 2 2 2 3" xfId="29297"/>
    <cellStyle name="Normal 10 2 4 2 2 2 3 2" xfId="29298"/>
    <cellStyle name="Normal 10 2 4 2 2 2 3 2 2" xfId="29299"/>
    <cellStyle name="Normal 10 2 4 2 2 2 3 2 3" xfId="29300"/>
    <cellStyle name="Normal 10 2 4 2 2 2 3 3" xfId="29301"/>
    <cellStyle name="Normal 10 2 4 2 2 2 3 4" xfId="29302"/>
    <cellStyle name="Normal 10 2 4 2 2 2 3 5" xfId="29303"/>
    <cellStyle name="Normal 10 2 4 2 2 2 3 6" xfId="29304"/>
    <cellStyle name="Normal 10 2 4 2 2 2 4" xfId="29305"/>
    <cellStyle name="Normal 10 2 4 2 2 2 4 2" xfId="29306"/>
    <cellStyle name="Normal 10 2 4 2 2 2 4 3" xfId="29307"/>
    <cellStyle name="Normal 10 2 4 2 2 2 5" xfId="29308"/>
    <cellStyle name="Normal 10 2 4 2 2 2 6" xfId="29309"/>
    <cellStyle name="Normal 10 2 4 2 2 2 7" xfId="29310"/>
    <cellStyle name="Normal 10 2 4 2 2 2 8" xfId="29311"/>
    <cellStyle name="Normal 10 2 4 2 2 3" xfId="29312"/>
    <cellStyle name="Normal 10 2 4 2 2 3 2" xfId="29313"/>
    <cellStyle name="Normal 10 2 4 2 2 3 2 2" xfId="29314"/>
    <cellStyle name="Normal 10 2 4 2 2 3 2 2 2" xfId="29315"/>
    <cellStyle name="Normal 10 2 4 2 2 3 2 2 3" xfId="29316"/>
    <cellStyle name="Normal 10 2 4 2 2 3 2 3" xfId="29317"/>
    <cellStyle name="Normal 10 2 4 2 2 3 2 4" xfId="29318"/>
    <cellStyle name="Normal 10 2 4 2 2 3 2 5" xfId="29319"/>
    <cellStyle name="Normal 10 2 4 2 2 3 2 6" xfId="29320"/>
    <cellStyle name="Normal 10 2 4 2 2 3 3" xfId="29321"/>
    <cellStyle name="Normal 10 2 4 2 2 3 3 2" xfId="29322"/>
    <cellStyle name="Normal 10 2 4 2 2 3 3 3" xfId="29323"/>
    <cellStyle name="Normal 10 2 4 2 2 3 4" xfId="29324"/>
    <cellStyle name="Normal 10 2 4 2 2 3 5" xfId="29325"/>
    <cellStyle name="Normal 10 2 4 2 2 3 6" xfId="29326"/>
    <cellStyle name="Normal 10 2 4 2 2 3 7" xfId="29327"/>
    <cellStyle name="Normal 10 2 4 2 2 4" xfId="29328"/>
    <cellStyle name="Normal 10 2 4 2 2 4 2" xfId="29329"/>
    <cellStyle name="Normal 10 2 4 2 2 4 2 2" xfId="29330"/>
    <cellStyle name="Normal 10 2 4 2 2 4 2 3" xfId="29331"/>
    <cellStyle name="Normal 10 2 4 2 2 4 3" xfId="29332"/>
    <cellStyle name="Normal 10 2 4 2 2 4 4" xfId="29333"/>
    <cellStyle name="Normal 10 2 4 2 2 4 5" xfId="29334"/>
    <cellStyle name="Normal 10 2 4 2 2 4 6" xfId="29335"/>
    <cellStyle name="Normal 10 2 4 2 2 5" xfId="29336"/>
    <cellStyle name="Normal 10 2 4 2 2 5 2" xfId="29337"/>
    <cellStyle name="Normal 10 2 4 2 2 5 2 2" xfId="29338"/>
    <cellStyle name="Normal 10 2 4 2 2 5 2 3" xfId="29339"/>
    <cellStyle name="Normal 10 2 4 2 2 5 3" xfId="29340"/>
    <cellStyle name="Normal 10 2 4 2 2 5 4" xfId="29341"/>
    <cellStyle name="Normal 10 2 4 2 2 5 5" xfId="29342"/>
    <cellStyle name="Normal 10 2 4 2 2 5 6" xfId="29343"/>
    <cellStyle name="Normal 10 2 4 2 2 6" xfId="29344"/>
    <cellStyle name="Normal 10 2 4 2 2 6 2" xfId="29345"/>
    <cellStyle name="Normal 10 2 4 2 2 6 3" xfId="29346"/>
    <cellStyle name="Normal 10 2 4 2 2 7" xfId="29347"/>
    <cellStyle name="Normal 10 2 4 2 2 8" xfId="29348"/>
    <cellStyle name="Normal 10 2 4 2 2 9" xfId="29349"/>
    <cellStyle name="Normal 10 2 4 2 3" xfId="29350"/>
    <cellStyle name="Normal 10 2 4 2 3 2" xfId="29351"/>
    <cellStyle name="Normal 10 2 4 2 3 2 2" xfId="29352"/>
    <cellStyle name="Normal 10 2 4 2 3 2 2 2" xfId="29353"/>
    <cellStyle name="Normal 10 2 4 2 3 2 2 2 2" xfId="29354"/>
    <cellStyle name="Normal 10 2 4 2 3 2 2 2 3" xfId="29355"/>
    <cellStyle name="Normal 10 2 4 2 3 2 2 3" xfId="29356"/>
    <cellStyle name="Normal 10 2 4 2 3 2 2 4" xfId="29357"/>
    <cellStyle name="Normal 10 2 4 2 3 2 2 5" xfId="29358"/>
    <cellStyle name="Normal 10 2 4 2 3 2 2 6" xfId="29359"/>
    <cellStyle name="Normal 10 2 4 2 3 2 3" xfId="29360"/>
    <cellStyle name="Normal 10 2 4 2 3 2 3 2" xfId="29361"/>
    <cellStyle name="Normal 10 2 4 2 3 2 3 3" xfId="29362"/>
    <cellStyle name="Normal 10 2 4 2 3 2 4" xfId="29363"/>
    <cellStyle name="Normal 10 2 4 2 3 2 5" xfId="29364"/>
    <cellStyle name="Normal 10 2 4 2 3 2 6" xfId="29365"/>
    <cellStyle name="Normal 10 2 4 2 3 2 7" xfId="29366"/>
    <cellStyle name="Normal 10 2 4 2 3 3" xfId="29367"/>
    <cellStyle name="Normal 10 2 4 2 3 3 2" xfId="29368"/>
    <cellStyle name="Normal 10 2 4 2 3 3 2 2" xfId="29369"/>
    <cellStyle name="Normal 10 2 4 2 3 3 2 3" xfId="29370"/>
    <cellStyle name="Normal 10 2 4 2 3 3 3" xfId="29371"/>
    <cellStyle name="Normal 10 2 4 2 3 3 4" xfId="29372"/>
    <cellStyle name="Normal 10 2 4 2 3 3 5" xfId="29373"/>
    <cellStyle name="Normal 10 2 4 2 3 3 6" xfId="29374"/>
    <cellStyle name="Normal 10 2 4 2 3 4" xfId="29375"/>
    <cellStyle name="Normal 10 2 4 2 3 4 2" xfId="29376"/>
    <cellStyle name="Normal 10 2 4 2 3 4 2 2" xfId="29377"/>
    <cellStyle name="Normal 10 2 4 2 3 4 2 3" xfId="29378"/>
    <cellStyle name="Normal 10 2 4 2 3 4 3" xfId="29379"/>
    <cellStyle name="Normal 10 2 4 2 3 4 4" xfId="29380"/>
    <cellStyle name="Normal 10 2 4 2 3 4 5" xfId="29381"/>
    <cellStyle name="Normal 10 2 4 2 3 4 6" xfId="29382"/>
    <cellStyle name="Normal 10 2 4 2 3 5" xfId="29383"/>
    <cellStyle name="Normal 10 2 4 2 3 5 2" xfId="29384"/>
    <cellStyle name="Normal 10 2 4 2 3 5 3" xfId="29385"/>
    <cellStyle name="Normal 10 2 4 2 3 6" xfId="29386"/>
    <cellStyle name="Normal 10 2 4 2 3 7" xfId="29387"/>
    <cellStyle name="Normal 10 2 4 2 3 8" xfId="29388"/>
    <cellStyle name="Normal 10 2 4 2 3 9" xfId="29389"/>
    <cellStyle name="Normal 10 2 4 2 4" xfId="29390"/>
    <cellStyle name="Normal 10 2 4 2 4 2" xfId="29391"/>
    <cellStyle name="Normal 10 2 4 2 4 2 2" xfId="29392"/>
    <cellStyle name="Normal 10 2 4 2 4 2 2 2" xfId="29393"/>
    <cellStyle name="Normal 10 2 4 2 4 2 2 3" xfId="29394"/>
    <cellStyle name="Normal 10 2 4 2 4 2 3" xfId="29395"/>
    <cellStyle name="Normal 10 2 4 2 4 2 4" xfId="29396"/>
    <cellStyle name="Normal 10 2 4 2 4 2 5" xfId="29397"/>
    <cellStyle name="Normal 10 2 4 2 4 2 6" xfId="29398"/>
    <cellStyle name="Normal 10 2 4 2 4 3" xfId="29399"/>
    <cellStyle name="Normal 10 2 4 2 4 3 2" xfId="29400"/>
    <cellStyle name="Normal 10 2 4 2 4 3 3" xfId="29401"/>
    <cellStyle name="Normal 10 2 4 2 4 4" xfId="29402"/>
    <cellStyle name="Normal 10 2 4 2 4 5" xfId="29403"/>
    <cellStyle name="Normal 10 2 4 2 4 6" xfId="29404"/>
    <cellStyle name="Normal 10 2 4 2 4 7" xfId="29405"/>
    <cellStyle name="Normal 10 2 4 2 5" xfId="29406"/>
    <cellStyle name="Normal 10 2 4 2 5 2" xfId="29407"/>
    <cellStyle name="Normal 10 2 4 2 5 2 2" xfId="29408"/>
    <cellStyle name="Normal 10 2 4 2 5 2 3" xfId="29409"/>
    <cellStyle name="Normal 10 2 4 2 5 3" xfId="29410"/>
    <cellStyle name="Normal 10 2 4 2 5 4" xfId="29411"/>
    <cellStyle name="Normal 10 2 4 2 5 5" xfId="29412"/>
    <cellStyle name="Normal 10 2 4 2 5 6" xfId="29413"/>
    <cellStyle name="Normal 10 2 4 2 6" xfId="29414"/>
    <cellStyle name="Normal 10 2 4 2 6 2" xfId="29415"/>
    <cellStyle name="Normal 10 2 4 2 6 2 2" xfId="29416"/>
    <cellStyle name="Normal 10 2 4 2 6 2 3" xfId="29417"/>
    <cellStyle name="Normal 10 2 4 2 6 3" xfId="29418"/>
    <cellStyle name="Normal 10 2 4 2 6 4" xfId="29419"/>
    <cellStyle name="Normal 10 2 4 2 6 5" xfId="29420"/>
    <cellStyle name="Normal 10 2 4 2 6 6" xfId="29421"/>
    <cellStyle name="Normal 10 2 4 2 7" xfId="29422"/>
    <cellStyle name="Normal 10 2 4 2 7 2" xfId="29423"/>
    <cellStyle name="Normal 10 2 4 2 7 2 2" xfId="29424"/>
    <cellStyle name="Normal 10 2 4 2 7 2 3" xfId="29425"/>
    <cellStyle name="Normal 10 2 4 2 7 3" xfId="29426"/>
    <cellStyle name="Normal 10 2 4 2 7 4" xfId="29427"/>
    <cellStyle name="Normal 10 2 4 2 7 5" xfId="29428"/>
    <cellStyle name="Normal 10 2 4 2 7 6" xfId="29429"/>
    <cellStyle name="Normal 10 2 4 2 8" xfId="29430"/>
    <cellStyle name="Normal 10 2 4 2 8 2" xfId="29431"/>
    <cellStyle name="Normal 10 2 4 2 8 2 2" xfId="29432"/>
    <cellStyle name="Normal 10 2 4 2 8 2 3" xfId="29433"/>
    <cellStyle name="Normal 10 2 4 2 8 3" xfId="29434"/>
    <cellStyle name="Normal 10 2 4 2 8 4" xfId="29435"/>
    <cellStyle name="Normal 10 2 4 2 8 5" xfId="29436"/>
    <cellStyle name="Normal 10 2 4 2 8 6" xfId="29437"/>
    <cellStyle name="Normal 10 2 4 2 9" xfId="29438"/>
    <cellStyle name="Normal 10 2 4 2 9 2" xfId="29439"/>
    <cellStyle name="Normal 10 2 4 2 9 3" xfId="29440"/>
    <cellStyle name="Normal 10 2 4 3" xfId="29441"/>
    <cellStyle name="Normal 10 2 4 3 10" xfId="29442"/>
    <cellStyle name="Normal 10 2 4 3 2" xfId="29443"/>
    <cellStyle name="Normal 10 2 4 3 2 2" xfId="29444"/>
    <cellStyle name="Normal 10 2 4 3 2 2 2" xfId="29445"/>
    <cellStyle name="Normal 10 2 4 3 2 2 2 2" xfId="29446"/>
    <cellStyle name="Normal 10 2 4 3 2 2 2 3" xfId="29447"/>
    <cellStyle name="Normal 10 2 4 3 2 2 3" xfId="29448"/>
    <cellStyle name="Normal 10 2 4 3 2 2 4" xfId="29449"/>
    <cellStyle name="Normal 10 2 4 3 2 2 5" xfId="29450"/>
    <cellStyle name="Normal 10 2 4 3 2 2 6" xfId="29451"/>
    <cellStyle name="Normal 10 2 4 3 2 3" xfId="29452"/>
    <cellStyle name="Normal 10 2 4 3 2 3 2" xfId="29453"/>
    <cellStyle name="Normal 10 2 4 3 2 3 2 2" xfId="29454"/>
    <cellStyle name="Normal 10 2 4 3 2 3 2 3" xfId="29455"/>
    <cellStyle name="Normal 10 2 4 3 2 3 3" xfId="29456"/>
    <cellStyle name="Normal 10 2 4 3 2 3 4" xfId="29457"/>
    <cellStyle name="Normal 10 2 4 3 2 3 5" xfId="29458"/>
    <cellStyle name="Normal 10 2 4 3 2 3 6" xfId="29459"/>
    <cellStyle name="Normal 10 2 4 3 2 4" xfId="29460"/>
    <cellStyle name="Normal 10 2 4 3 2 4 2" xfId="29461"/>
    <cellStyle name="Normal 10 2 4 3 2 4 3" xfId="29462"/>
    <cellStyle name="Normal 10 2 4 3 2 5" xfId="29463"/>
    <cellStyle name="Normal 10 2 4 3 2 6" xfId="29464"/>
    <cellStyle name="Normal 10 2 4 3 2 7" xfId="29465"/>
    <cellStyle name="Normal 10 2 4 3 2 8" xfId="29466"/>
    <cellStyle name="Normal 10 2 4 3 3" xfId="29467"/>
    <cellStyle name="Normal 10 2 4 3 3 2" xfId="29468"/>
    <cellStyle name="Normal 10 2 4 3 3 2 2" xfId="29469"/>
    <cellStyle name="Normal 10 2 4 3 3 2 2 2" xfId="29470"/>
    <cellStyle name="Normal 10 2 4 3 3 2 2 3" xfId="29471"/>
    <cellStyle name="Normal 10 2 4 3 3 2 3" xfId="29472"/>
    <cellStyle name="Normal 10 2 4 3 3 2 4" xfId="29473"/>
    <cellStyle name="Normal 10 2 4 3 3 2 5" xfId="29474"/>
    <cellStyle name="Normal 10 2 4 3 3 2 6" xfId="29475"/>
    <cellStyle name="Normal 10 2 4 3 3 3" xfId="29476"/>
    <cellStyle name="Normal 10 2 4 3 3 3 2" xfId="29477"/>
    <cellStyle name="Normal 10 2 4 3 3 3 3" xfId="29478"/>
    <cellStyle name="Normal 10 2 4 3 3 4" xfId="29479"/>
    <cellStyle name="Normal 10 2 4 3 3 5" xfId="29480"/>
    <cellStyle name="Normal 10 2 4 3 3 6" xfId="29481"/>
    <cellStyle name="Normal 10 2 4 3 3 7" xfId="29482"/>
    <cellStyle name="Normal 10 2 4 3 4" xfId="29483"/>
    <cellStyle name="Normal 10 2 4 3 4 2" xfId="29484"/>
    <cellStyle name="Normal 10 2 4 3 4 2 2" xfId="29485"/>
    <cellStyle name="Normal 10 2 4 3 4 2 3" xfId="29486"/>
    <cellStyle name="Normal 10 2 4 3 4 3" xfId="29487"/>
    <cellStyle name="Normal 10 2 4 3 4 4" xfId="29488"/>
    <cellStyle name="Normal 10 2 4 3 4 5" xfId="29489"/>
    <cellStyle name="Normal 10 2 4 3 4 6" xfId="29490"/>
    <cellStyle name="Normal 10 2 4 3 5" xfId="29491"/>
    <cellStyle name="Normal 10 2 4 3 5 2" xfId="29492"/>
    <cellStyle name="Normal 10 2 4 3 5 2 2" xfId="29493"/>
    <cellStyle name="Normal 10 2 4 3 5 2 3" xfId="29494"/>
    <cellStyle name="Normal 10 2 4 3 5 3" xfId="29495"/>
    <cellStyle name="Normal 10 2 4 3 5 4" xfId="29496"/>
    <cellStyle name="Normal 10 2 4 3 5 5" xfId="29497"/>
    <cellStyle name="Normal 10 2 4 3 5 6" xfId="29498"/>
    <cellStyle name="Normal 10 2 4 3 6" xfId="29499"/>
    <cellStyle name="Normal 10 2 4 3 6 2" xfId="29500"/>
    <cellStyle name="Normal 10 2 4 3 6 3" xfId="29501"/>
    <cellStyle name="Normal 10 2 4 3 7" xfId="29502"/>
    <cellStyle name="Normal 10 2 4 3 8" xfId="29503"/>
    <cellStyle name="Normal 10 2 4 3 9" xfId="29504"/>
    <cellStyle name="Normal 10 2 4 4" xfId="29505"/>
    <cellStyle name="Normal 10 2 4 4 2" xfId="29506"/>
    <cellStyle name="Normal 10 2 4 4 2 2" xfId="29507"/>
    <cellStyle name="Normal 10 2 4 4 2 2 2" xfId="29508"/>
    <cellStyle name="Normal 10 2 4 4 2 2 2 2" xfId="29509"/>
    <cellStyle name="Normal 10 2 4 4 2 2 2 3" xfId="29510"/>
    <cellStyle name="Normal 10 2 4 4 2 2 3" xfId="29511"/>
    <cellStyle name="Normal 10 2 4 4 2 2 4" xfId="29512"/>
    <cellStyle name="Normal 10 2 4 4 2 2 5" xfId="29513"/>
    <cellStyle name="Normal 10 2 4 4 2 2 6" xfId="29514"/>
    <cellStyle name="Normal 10 2 4 4 2 3" xfId="29515"/>
    <cellStyle name="Normal 10 2 4 4 2 3 2" xfId="29516"/>
    <cellStyle name="Normal 10 2 4 4 2 3 3" xfId="29517"/>
    <cellStyle name="Normal 10 2 4 4 2 4" xfId="29518"/>
    <cellStyle name="Normal 10 2 4 4 2 5" xfId="29519"/>
    <cellStyle name="Normal 10 2 4 4 2 6" xfId="29520"/>
    <cellStyle name="Normal 10 2 4 4 2 7" xfId="29521"/>
    <cellStyle name="Normal 10 2 4 4 3" xfId="29522"/>
    <cellStyle name="Normal 10 2 4 4 3 2" xfId="29523"/>
    <cellStyle name="Normal 10 2 4 4 3 2 2" xfId="29524"/>
    <cellStyle name="Normal 10 2 4 4 3 2 3" xfId="29525"/>
    <cellStyle name="Normal 10 2 4 4 3 3" xfId="29526"/>
    <cellStyle name="Normal 10 2 4 4 3 4" xfId="29527"/>
    <cellStyle name="Normal 10 2 4 4 3 5" xfId="29528"/>
    <cellStyle name="Normal 10 2 4 4 3 6" xfId="29529"/>
    <cellStyle name="Normal 10 2 4 4 4" xfId="29530"/>
    <cellStyle name="Normal 10 2 4 4 4 2" xfId="29531"/>
    <cellStyle name="Normal 10 2 4 4 4 2 2" xfId="29532"/>
    <cellStyle name="Normal 10 2 4 4 4 2 3" xfId="29533"/>
    <cellStyle name="Normal 10 2 4 4 4 3" xfId="29534"/>
    <cellStyle name="Normal 10 2 4 4 4 4" xfId="29535"/>
    <cellStyle name="Normal 10 2 4 4 4 5" xfId="29536"/>
    <cellStyle name="Normal 10 2 4 4 4 6" xfId="29537"/>
    <cellStyle name="Normal 10 2 4 4 5" xfId="29538"/>
    <cellStyle name="Normal 10 2 4 4 5 2" xfId="29539"/>
    <cellStyle name="Normal 10 2 4 4 5 3" xfId="29540"/>
    <cellStyle name="Normal 10 2 4 4 6" xfId="29541"/>
    <cellStyle name="Normal 10 2 4 4 7" xfId="29542"/>
    <cellStyle name="Normal 10 2 4 4 8" xfId="29543"/>
    <cellStyle name="Normal 10 2 4 4 9" xfId="29544"/>
    <cellStyle name="Normal 10 2 4 5" xfId="29545"/>
    <cellStyle name="Normal 10 2 4 5 2" xfId="29546"/>
    <cellStyle name="Normal 10 2 4 5 2 2" xfId="29547"/>
    <cellStyle name="Normal 10 2 4 5 2 2 2" xfId="29548"/>
    <cellStyle name="Normal 10 2 4 5 2 2 3" xfId="29549"/>
    <cellStyle name="Normal 10 2 4 5 2 3" xfId="29550"/>
    <cellStyle name="Normal 10 2 4 5 2 4" xfId="29551"/>
    <cellStyle name="Normal 10 2 4 5 2 5" xfId="29552"/>
    <cellStyle name="Normal 10 2 4 5 2 6" xfId="29553"/>
    <cellStyle name="Normal 10 2 4 5 3" xfId="29554"/>
    <cellStyle name="Normal 10 2 4 5 3 2" xfId="29555"/>
    <cellStyle name="Normal 10 2 4 5 3 3" xfId="29556"/>
    <cellStyle name="Normal 10 2 4 5 4" xfId="29557"/>
    <cellStyle name="Normal 10 2 4 5 5" xfId="29558"/>
    <cellStyle name="Normal 10 2 4 5 6" xfId="29559"/>
    <cellStyle name="Normal 10 2 4 5 7" xfId="29560"/>
    <cellStyle name="Normal 10 2 4 6" xfId="29561"/>
    <cellStyle name="Normal 10 2 4 6 2" xfId="29562"/>
    <cellStyle name="Normal 10 2 4 6 2 2" xfId="29563"/>
    <cellStyle name="Normal 10 2 4 6 2 3" xfId="29564"/>
    <cellStyle name="Normal 10 2 4 6 3" xfId="29565"/>
    <cellStyle name="Normal 10 2 4 6 4" xfId="29566"/>
    <cellStyle name="Normal 10 2 4 6 5" xfId="29567"/>
    <cellStyle name="Normal 10 2 4 6 6" xfId="29568"/>
    <cellStyle name="Normal 10 2 4 7" xfId="29569"/>
    <cellStyle name="Normal 10 2 4 7 2" xfId="29570"/>
    <cellStyle name="Normal 10 2 4 7 2 2" xfId="29571"/>
    <cellStyle name="Normal 10 2 4 7 2 3" xfId="29572"/>
    <cellStyle name="Normal 10 2 4 7 3" xfId="29573"/>
    <cellStyle name="Normal 10 2 4 7 4" xfId="29574"/>
    <cellStyle name="Normal 10 2 4 7 5" xfId="29575"/>
    <cellStyle name="Normal 10 2 4 7 6" xfId="29576"/>
    <cellStyle name="Normal 10 2 4 8" xfId="29577"/>
    <cellStyle name="Normal 10 2 4 8 2" xfId="29578"/>
    <cellStyle name="Normal 10 2 4 8 2 2" xfId="29579"/>
    <cellStyle name="Normal 10 2 4 8 2 3" xfId="29580"/>
    <cellStyle name="Normal 10 2 4 8 3" xfId="29581"/>
    <cellStyle name="Normal 10 2 4 8 4" xfId="29582"/>
    <cellStyle name="Normal 10 2 4 8 5" xfId="29583"/>
    <cellStyle name="Normal 10 2 4 8 6" xfId="29584"/>
    <cellStyle name="Normal 10 2 4 9" xfId="29585"/>
    <cellStyle name="Normal 10 2 4 9 2" xfId="29586"/>
    <cellStyle name="Normal 10 2 4 9 2 2" xfId="29587"/>
    <cellStyle name="Normal 10 2 4 9 2 3" xfId="29588"/>
    <cellStyle name="Normal 10 2 4 9 3" xfId="29589"/>
    <cellStyle name="Normal 10 2 4 9 4" xfId="29590"/>
    <cellStyle name="Normal 10 2 4 9 5" xfId="29591"/>
    <cellStyle name="Normal 10 2 4 9 6" xfId="29592"/>
    <cellStyle name="Normal 10 2 5" xfId="29593"/>
    <cellStyle name="Normal 10 2 5 10" xfId="29594"/>
    <cellStyle name="Normal 10 2 5 10 2" xfId="29595"/>
    <cellStyle name="Normal 10 2 5 10 3" xfId="29596"/>
    <cellStyle name="Normal 10 2 5 11" xfId="29597"/>
    <cellStyle name="Normal 10 2 5 12" xfId="29598"/>
    <cellStyle name="Normal 10 2 5 13" xfId="29599"/>
    <cellStyle name="Normal 10 2 5 14" xfId="29600"/>
    <cellStyle name="Normal 10 2 5 2" xfId="29601"/>
    <cellStyle name="Normal 10 2 5 2 10" xfId="29602"/>
    <cellStyle name="Normal 10 2 5 2 11" xfId="29603"/>
    <cellStyle name="Normal 10 2 5 2 12" xfId="29604"/>
    <cellStyle name="Normal 10 2 5 2 13" xfId="29605"/>
    <cellStyle name="Normal 10 2 5 2 2" xfId="29606"/>
    <cellStyle name="Normal 10 2 5 2 2 10" xfId="29607"/>
    <cellStyle name="Normal 10 2 5 2 2 2" xfId="29608"/>
    <cellStyle name="Normal 10 2 5 2 2 2 2" xfId="29609"/>
    <cellStyle name="Normal 10 2 5 2 2 2 2 2" xfId="29610"/>
    <cellStyle name="Normal 10 2 5 2 2 2 2 2 2" xfId="29611"/>
    <cellStyle name="Normal 10 2 5 2 2 2 2 2 3" xfId="29612"/>
    <cellStyle name="Normal 10 2 5 2 2 2 2 3" xfId="29613"/>
    <cellStyle name="Normal 10 2 5 2 2 2 2 4" xfId="29614"/>
    <cellStyle name="Normal 10 2 5 2 2 2 2 5" xfId="29615"/>
    <cellStyle name="Normal 10 2 5 2 2 2 2 6" xfId="29616"/>
    <cellStyle name="Normal 10 2 5 2 2 2 3" xfId="29617"/>
    <cellStyle name="Normal 10 2 5 2 2 2 3 2" xfId="29618"/>
    <cellStyle name="Normal 10 2 5 2 2 2 3 2 2" xfId="29619"/>
    <cellStyle name="Normal 10 2 5 2 2 2 3 2 3" xfId="29620"/>
    <cellStyle name="Normal 10 2 5 2 2 2 3 3" xfId="29621"/>
    <cellStyle name="Normal 10 2 5 2 2 2 3 4" xfId="29622"/>
    <cellStyle name="Normal 10 2 5 2 2 2 3 5" xfId="29623"/>
    <cellStyle name="Normal 10 2 5 2 2 2 3 6" xfId="29624"/>
    <cellStyle name="Normal 10 2 5 2 2 2 4" xfId="29625"/>
    <cellStyle name="Normal 10 2 5 2 2 2 4 2" xfId="29626"/>
    <cellStyle name="Normal 10 2 5 2 2 2 4 3" xfId="29627"/>
    <cellStyle name="Normal 10 2 5 2 2 2 5" xfId="29628"/>
    <cellStyle name="Normal 10 2 5 2 2 2 6" xfId="29629"/>
    <cellStyle name="Normal 10 2 5 2 2 2 7" xfId="29630"/>
    <cellStyle name="Normal 10 2 5 2 2 2 8" xfId="29631"/>
    <cellStyle name="Normal 10 2 5 2 2 3" xfId="29632"/>
    <cellStyle name="Normal 10 2 5 2 2 3 2" xfId="29633"/>
    <cellStyle name="Normal 10 2 5 2 2 3 2 2" xfId="29634"/>
    <cellStyle name="Normal 10 2 5 2 2 3 2 2 2" xfId="29635"/>
    <cellStyle name="Normal 10 2 5 2 2 3 2 2 3" xfId="29636"/>
    <cellStyle name="Normal 10 2 5 2 2 3 2 3" xfId="29637"/>
    <cellStyle name="Normal 10 2 5 2 2 3 2 4" xfId="29638"/>
    <cellStyle name="Normal 10 2 5 2 2 3 2 5" xfId="29639"/>
    <cellStyle name="Normal 10 2 5 2 2 3 2 6" xfId="29640"/>
    <cellStyle name="Normal 10 2 5 2 2 3 3" xfId="29641"/>
    <cellStyle name="Normal 10 2 5 2 2 3 3 2" xfId="29642"/>
    <cellStyle name="Normal 10 2 5 2 2 3 3 3" xfId="29643"/>
    <cellStyle name="Normal 10 2 5 2 2 3 4" xfId="29644"/>
    <cellStyle name="Normal 10 2 5 2 2 3 5" xfId="29645"/>
    <cellStyle name="Normal 10 2 5 2 2 3 6" xfId="29646"/>
    <cellStyle name="Normal 10 2 5 2 2 3 7" xfId="29647"/>
    <cellStyle name="Normal 10 2 5 2 2 4" xfId="29648"/>
    <cellStyle name="Normal 10 2 5 2 2 4 2" xfId="29649"/>
    <cellStyle name="Normal 10 2 5 2 2 4 2 2" xfId="29650"/>
    <cellStyle name="Normal 10 2 5 2 2 4 2 3" xfId="29651"/>
    <cellStyle name="Normal 10 2 5 2 2 4 3" xfId="29652"/>
    <cellStyle name="Normal 10 2 5 2 2 4 4" xfId="29653"/>
    <cellStyle name="Normal 10 2 5 2 2 4 5" xfId="29654"/>
    <cellStyle name="Normal 10 2 5 2 2 4 6" xfId="29655"/>
    <cellStyle name="Normal 10 2 5 2 2 5" xfId="29656"/>
    <cellStyle name="Normal 10 2 5 2 2 5 2" xfId="29657"/>
    <cellStyle name="Normal 10 2 5 2 2 5 2 2" xfId="29658"/>
    <cellStyle name="Normal 10 2 5 2 2 5 2 3" xfId="29659"/>
    <cellStyle name="Normal 10 2 5 2 2 5 3" xfId="29660"/>
    <cellStyle name="Normal 10 2 5 2 2 5 4" xfId="29661"/>
    <cellStyle name="Normal 10 2 5 2 2 5 5" xfId="29662"/>
    <cellStyle name="Normal 10 2 5 2 2 5 6" xfId="29663"/>
    <cellStyle name="Normal 10 2 5 2 2 6" xfId="29664"/>
    <cellStyle name="Normal 10 2 5 2 2 6 2" xfId="29665"/>
    <cellStyle name="Normal 10 2 5 2 2 6 3" xfId="29666"/>
    <cellStyle name="Normal 10 2 5 2 2 7" xfId="29667"/>
    <cellStyle name="Normal 10 2 5 2 2 8" xfId="29668"/>
    <cellStyle name="Normal 10 2 5 2 2 9" xfId="29669"/>
    <cellStyle name="Normal 10 2 5 2 3" xfId="29670"/>
    <cellStyle name="Normal 10 2 5 2 3 2" xfId="29671"/>
    <cellStyle name="Normal 10 2 5 2 3 2 2" xfId="29672"/>
    <cellStyle name="Normal 10 2 5 2 3 2 2 2" xfId="29673"/>
    <cellStyle name="Normal 10 2 5 2 3 2 2 2 2" xfId="29674"/>
    <cellStyle name="Normal 10 2 5 2 3 2 2 2 3" xfId="29675"/>
    <cellStyle name="Normal 10 2 5 2 3 2 2 3" xfId="29676"/>
    <cellStyle name="Normal 10 2 5 2 3 2 2 4" xfId="29677"/>
    <cellStyle name="Normal 10 2 5 2 3 2 2 5" xfId="29678"/>
    <cellStyle name="Normal 10 2 5 2 3 2 2 6" xfId="29679"/>
    <cellStyle name="Normal 10 2 5 2 3 2 3" xfId="29680"/>
    <cellStyle name="Normal 10 2 5 2 3 2 3 2" xfId="29681"/>
    <cellStyle name="Normal 10 2 5 2 3 2 3 3" xfId="29682"/>
    <cellStyle name="Normal 10 2 5 2 3 2 4" xfId="29683"/>
    <cellStyle name="Normal 10 2 5 2 3 2 5" xfId="29684"/>
    <cellStyle name="Normal 10 2 5 2 3 2 6" xfId="29685"/>
    <cellStyle name="Normal 10 2 5 2 3 2 7" xfId="29686"/>
    <cellStyle name="Normal 10 2 5 2 3 3" xfId="29687"/>
    <cellStyle name="Normal 10 2 5 2 3 3 2" xfId="29688"/>
    <cellStyle name="Normal 10 2 5 2 3 3 2 2" xfId="29689"/>
    <cellStyle name="Normal 10 2 5 2 3 3 2 3" xfId="29690"/>
    <cellStyle name="Normal 10 2 5 2 3 3 3" xfId="29691"/>
    <cellStyle name="Normal 10 2 5 2 3 3 4" xfId="29692"/>
    <cellStyle name="Normal 10 2 5 2 3 3 5" xfId="29693"/>
    <cellStyle name="Normal 10 2 5 2 3 3 6" xfId="29694"/>
    <cellStyle name="Normal 10 2 5 2 3 4" xfId="29695"/>
    <cellStyle name="Normal 10 2 5 2 3 4 2" xfId="29696"/>
    <cellStyle name="Normal 10 2 5 2 3 4 2 2" xfId="29697"/>
    <cellStyle name="Normal 10 2 5 2 3 4 2 3" xfId="29698"/>
    <cellStyle name="Normal 10 2 5 2 3 4 3" xfId="29699"/>
    <cellStyle name="Normal 10 2 5 2 3 4 4" xfId="29700"/>
    <cellStyle name="Normal 10 2 5 2 3 4 5" xfId="29701"/>
    <cellStyle name="Normal 10 2 5 2 3 4 6" xfId="29702"/>
    <cellStyle name="Normal 10 2 5 2 3 5" xfId="29703"/>
    <cellStyle name="Normal 10 2 5 2 3 5 2" xfId="29704"/>
    <cellStyle name="Normal 10 2 5 2 3 5 3" xfId="29705"/>
    <cellStyle name="Normal 10 2 5 2 3 6" xfId="29706"/>
    <cellStyle name="Normal 10 2 5 2 3 7" xfId="29707"/>
    <cellStyle name="Normal 10 2 5 2 3 8" xfId="29708"/>
    <cellStyle name="Normal 10 2 5 2 3 9" xfId="29709"/>
    <cellStyle name="Normal 10 2 5 2 4" xfId="29710"/>
    <cellStyle name="Normal 10 2 5 2 4 2" xfId="29711"/>
    <cellStyle name="Normal 10 2 5 2 4 2 2" xfId="29712"/>
    <cellStyle name="Normal 10 2 5 2 4 2 2 2" xfId="29713"/>
    <cellStyle name="Normal 10 2 5 2 4 2 2 3" xfId="29714"/>
    <cellStyle name="Normal 10 2 5 2 4 2 3" xfId="29715"/>
    <cellStyle name="Normal 10 2 5 2 4 2 4" xfId="29716"/>
    <cellStyle name="Normal 10 2 5 2 4 2 5" xfId="29717"/>
    <cellStyle name="Normal 10 2 5 2 4 2 6" xfId="29718"/>
    <cellStyle name="Normal 10 2 5 2 4 3" xfId="29719"/>
    <cellStyle name="Normal 10 2 5 2 4 3 2" xfId="29720"/>
    <cellStyle name="Normal 10 2 5 2 4 3 3" xfId="29721"/>
    <cellStyle name="Normal 10 2 5 2 4 4" xfId="29722"/>
    <cellStyle name="Normal 10 2 5 2 4 5" xfId="29723"/>
    <cellStyle name="Normal 10 2 5 2 4 6" xfId="29724"/>
    <cellStyle name="Normal 10 2 5 2 4 7" xfId="29725"/>
    <cellStyle name="Normal 10 2 5 2 5" xfId="29726"/>
    <cellStyle name="Normal 10 2 5 2 5 2" xfId="29727"/>
    <cellStyle name="Normal 10 2 5 2 5 2 2" xfId="29728"/>
    <cellStyle name="Normal 10 2 5 2 5 2 3" xfId="29729"/>
    <cellStyle name="Normal 10 2 5 2 5 3" xfId="29730"/>
    <cellStyle name="Normal 10 2 5 2 5 4" xfId="29731"/>
    <cellStyle name="Normal 10 2 5 2 5 5" xfId="29732"/>
    <cellStyle name="Normal 10 2 5 2 5 6" xfId="29733"/>
    <cellStyle name="Normal 10 2 5 2 6" xfId="29734"/>
    <cellStyle name="Normal 10 2 5 2 6 2" xfId="29735"/>
    <cellStyle name="Normal 10 2 5 2 6 2 2" xfId="29736"/>
    <cellStyle name="Normal 10 2 5 2 6 2 3" xfId="29737"/>
    <cellStyle name="Normal 10 2 5 2 6 3" xfId="29738"/>
    <cellStyle name="Normal 10 2 5 2 6 4" xfId="29739"/>
    <cellStyle name="Normal 10 2 5 2 6 5" xfId="29740"/>
    <cellStyle name="Normal 10 2 5 2 6 6" xfId="29741"/>
    <cellStyle name="Normal 10 2 5 2 7" xfId="29742"/>
    <cellStyle name="Normal 10 2 5 2 7 2" xfId="29743"/>
    <cellStyle name="Normal 10 2 5 2 7 2 2" xfId="29744"/>
    <cellStyle name="Normal 10 2 5 2 7 2 3" xfId="29745"/>
    <cellStyle name="Normal 10 2 5 2 7 3" xfId="29746"/>
    <cellStyle name="Normal 10 2 5 2 7 4" xfId="29747"/>
    <cellStyle name="Normal 10 2 5 2 7 5" xfId="29748"/>
    <cellStyle name="Normal 10 2 5 2 7 6" xfId="29749"/>
    <cellStyle name="Normal 10 2 5 2 8" xfId="29750"/>
    <cellStyle name="Normal 10 2 5 2 8 2" xfId="29751"/>
    <cellStyle name="Normal 10 2 5 2 8 2 2" xfId="29752"/>
    <cellStyle name="Normal 10 2 5 2 8 2 3" xfId="29753"/>
    <cellStyle name="Normal 10 2 5 2 8 3" xfId="29754"/>
    <cellStyle name="Normal 10 2 5 2 8 4" xfId="29755"/>
    <cellStyle name="Normal 10 2 5 2 8 5" xfId="29756"/>
    <cellStyle name="Normal 10 2 5 2 8 6" xfId="29757"/>
    <cellStyle name="Normal 10 2 5 2 9" xfId="29758"/>
    <cellStyle name="Normal 10 2 5 2 9 2" xfId="29759"/>
    <cellStyle name="Normal 10 2 5 2 9 3" xfId="29760"/>
    <cellStyle name="Normal 10 2 5 3" xfId="29761"/>
    <cellStyle name="Normal 10 2 5 3 10" xfId="29762"/>
    <cellStyle name="Normal 10 2 5 3 2" xfId="29763"/>
    <cellStyle name="Normal 10 2 5 3 2 2" xfId="29764"/>
    <cellStyle name="Normal 10 2 5 3 2 2 2" xfId="29765"/>
    <cellStyle name="Normal 10 2 5 3 2 2 2 2" xfId="29766"/>
    <cellStyle name="Normal 10 2 5 3 2 2 2 3" xfId="29767"/>
    <cellStyle name="Normal 10 2 5 3 2 2 3" xfId="29768"/>
    <cellStyle name="Normal 10 2 5 3 2 2 4" xfId="29769"/>
    <cellStyle name="Normal 10 2 5 3 2 2 5" xfId="29770"/>
    <cellStyle name="Normal 10 2 5 3 2 2 6" xfId="29771"/>
    <cellStyle name="Normal 10 2 5 3 2 3" xfId="29772"/>
    <cellStyle name="Normal 10 2 5 3 2 3 2" xfId="29773"/>
    <cellStyle name="Normal 10 2 5 3 2 3 2 2" xfId="29774"/>
    <cellStyle name="Normal 10 2 5 3 2 3 2 3" xfId="29775"/>
    <cellStyle name="Normal 10 2 5 3 2 3 3" xfId="29776"/>
    <cellStyle name="Normal 10 2 5 3 2 3 4" xfId="29777"/>
    <cellStyle name="Normal 10 2 5 3 2 3 5" xfId="29778"/>
    <cellStyle name="Normal 10 2 5 3 2 3 6" xfId="29779"/>
    <cellStyle name="Normal 10 2 5 3 2 4" xfId="29780"/>
    <cellStyle name="Normal 10 2 5 3 2 4 2" xfId="29781"/>
    <cellStyle name="Normal 10 2 5 3 2 4 3" xfId="29782"/>
    <cellStyle name="Normal 10 2 5 3 2 5" xfId="29783"/>
    <cellStyle name="Normal 10 2 5 3 2 6" xfId="29784"/>
    <cellStyle name="Normal 10 2 5 3 2 7" xfId="29785"/>
    <cellStyle name="Normal 10 2 5 3 2 8" xfId="29786"/>
    <cellStyle name="Normal 10 2 5 3 3" xfId="29787"/>
    <cellStyle name="Normal 10 2 5 3 3 2" xfId="29788"/>
    <cellStyle name="Normal 10 2 5 3 3 2 2" xfId="29789"/>
    <cellStyle name="Normal 10 2 5 3 3 2 2 2" xfId="29790"/>
    <cellStyle name="Normal 10 2 5 3 3 2 2 3" xfId="29791"/>
    <cellStyle name="Normal 10 2 5 3 3 2 3" xfId="29792"/>
    <cellStyle name="Normal 10 2 5 3 3 2 4" xfId="29793"/>
    <cellStyle name="Normal 10 2 5 3 3 2 5" xfId="29794"/>
    <cellStyle name="Normal 10 2 5 3 3 2 6" xfId="29795"/>
    <cellStyle name="Normal 10 2 5 3 3 3" xfId="29796"/>
    <cellStyle name="Normal 10 2 5 3 3 3 2" xfId="29797"/>
    <cellStyle name="Normal 10 2 5 3 3 3 3" xfId="29798"/>
    <cellStyle name="Normal 10 2 5 3 3 4" xfId="29799"/>
    <cellStyle name="Normal 10 2 5 3 3 5" xfId="29800"/>
    <cellStyle name="Normal 10 2 5 3 3 6" xfId="29801"/>
    <cellStyle name="Normal 10 2 5 3 3 7" xfId="29802"/>
    <cellStyle name="Normal 10 2 5 3 4" xfId="29803"/>
    <cellStyle name="Normal 10 2 5 3 4 2" xfId="29804"/>
    <cellStyle name="Normal 10 2 5 3 4 2 2" xfId="29805"/>
    <cellStyle name="Normal 10 2 5 3 4 2 3" xfId="29806"/>
    <cellStyle name="Normal 10 2 5 3 4 3" xfId="29807"/>
    <cellStyle name="Normal 10 2 5 3 4 4" xfId="29808"/>
    <cellStyle name="Normal 10 2 5 3 4 5" xfId="29809"/>
    <cellStyle name="Normal 10 2 5 3 4 6" xfId="29810"/>
    <cellStyle name="Normal 10 2 5 3 5" xfId="29811"/>
    <cellStyle name="Normal 10 2 5 3 5 2" xfId="29812"/>
    <cellStyle name="Normal 10 2 5 3 5 2 2" xfId="29813"/>
    <cellStyle name="Normal 10 2 5 3 5 2 3" xfId="29814"/>
    <cellStyle name="Normal 10 2 5 3 5 3" xfId="29815"/>
    <cellStyle name="Normal 10 2 5 3 5 4" xfId="29816"/>
    <cellStyle name="Normal 10 2 5 3 5 5" xfId="29817"/>
    <cellStyle name="Normal 10 2 5 3 5 6" xfId="29818"/>
    <cellStyle name="Normal 10 2 5 3 6" xfId="29819"/>
    <cellStyle name="Normal 10 2 5 3 6 2" xfId="29820"/>
    <cellStyle name="Normal 10 2 5 3 6 3" xfId="29821"/>
    <cellStyle name="Normal 10 2 5 3 7" xfId="29822"/>
    <cellStyle name="Normal 10 2 5 3 8" xfId="29823"/>
    <cellStyle name="Normal 10 2 5 3 9" xfId="29824"/>
    <cellStyle name="Normal 10 2 5 4" xfId="29825"/>
    <cellStyle name="Normal 10 2 5 4 2" xfId="29826"/>
    <cellStyle name="Normal 10 2 5 4 2 2" xfId="29827"/>
    <cellStyle name="Normal 10 2 5 4 2 2 2" xfId="29828"/>
    <cellStyle name="Normal 10 2 5 4 2 2 2 2" xfId="29829"/>
    <cellStyle name="Normal 10 2 5 4 2 2 2 3" xfId="29830"/>
    <cellStyle name="Normal 10 2 5 4 2 2 3" xfId="29831"/>
    <cellStyle name="Normal 10 2 5 4 2 2 4" xfId="29832"/>
    <cellStyle name="Normal 10 2 5 4 2 2 5" xfId="29833"/>
    <cellStyle name="Normal 10 2 5 4 2 2 6" xfId="29834"/>
    <cellStyle name="Normal 10 2 5 4 2 3" xfId="29835"/>
    <cellStyle name="Normal 10 2 5 4 2 3 2" xfId="29836"/>
    <cellStyle name="Normal 10 2 5 4 2 3 3" xfId="29837"/>
    <cellStyle name="Normal 10 2 5 4 2 4" xfId="29838"/>
    <cellStyle name="Normal 10 2 5 4 2 5" xfId="29839"/>
    <cellStyle name="Normal 10 2 5 4 2 6" xfId="29840"/>
    <cellStyle name="Normal 10 2 5 4 2 7" xfId="29841"/>
    <cellStyle name="Normal 10 2 5 4 3" xfId="29842"/>
    <cellStyle name="Normal 10 2 5 4 3 2" xfId="29843"/>
    <cellStyle name="Normal 10 2 5 4 3 2 2" xfId="29844"/>
    <cellStyle name="Normal 10 2 5 4 3 2 3" xfId="29845"/>
    <cellStyle name="Normal 10 2 5 4 3 3" xfId="29846"/>
    <cellStyle name="Normal 10 2 5 4 3 4" xfId="29847"/>
    <cellStyle name="Normal 10 2 5 4 3 5" xfId="29848"/>
    <cellStyle name="Normal 10 2 5 4 3 6" xfId="29849"/>
    <cellStyle name="Normal 10 2 5 4 4" xfId="29850"/>
    <cellStyle name="Normal 10 2 5 4 4 2" xfId="29851"/>
    <cellStyle name="Normal 10 2 5 4 4 2 2" xfId="29852"/>
    <cellStyle name="Normal 10 2 5 4 4 2 3" xfId="29853"/>
    <cellStyle name="Normal 10 2 5 4 4 3" xfId="29854"/>
    <cellStyle name="Normal 10 2 5 4 4 4" xfId="29855"/>
    <cellStyle name="Normal 10 2 5 4 4 5" xfId="29856"/>
    <cellStyle name="Normal 10 2 5 4 4 6" xfId="29857"/>
    <cellStyle name="Normal 10 2 5 4 5" xfId="29858"/>
    <cellStyle name="Normal 10 2 5 4 5 2" xfId="29859"/>
    <cellStyle name="Normal 10 2 5 4 5 3" xfId="29860"/>
    <cellStyle name="Normal 10 2 5 4 6" xfId="29861"/>
    <cellStyle name="Normal 10 2 5 4 7" xfId="29862"/>
    <cellStyle name="Normal 10 2 5 4 8" xfId="29863"/>
    <cellStyle name="Normal 10 2 5 4 9" xfId="29864"/>
    <cellStyle name="Normal 10 2 5 5" xfId="29865"/>
    <cellStyle name="Normal 10 2 5 5 2" xfId="29866"/>
    <cellStyle name="Normal 10 2 5 5 2 2" xfId="29867"/>
    <cellStyle name="Normal 10 2 5 5 2 2 2" xfId="29868"/>
    <cellStyle name="Normal 10 2 5 5 2 2 3" xfId="29869"/>
    <cellStyle name="Normal 10 2 5 5 2 3" xfId="29870"/>
    <cellStyle name="Normal 10 2 5 5 2 4" xfId="29871"/>
    <cellStyle name="Normal 10 2 5 5 2 5" xfId="29872"/>
    <cellStyle name="Normal 10 2 5 5 2 6" xfId="29873"/>
    <cellStyle name="Normal 10 2 5 5 3" xfId="29874"/>
    <cellStyle name="Normal 10 2 5 5 3 2" xfId="29875"/>
    <cellStyle name="Normal 10 2 5 5 3 3" xfId="29876"/>
    <cellStyle name="Normal 10 2 5 5 4" xfId="29877"/>
    <cellStyle name="Normal 10 2 5 5 5" xfId="29878"/>
    <cellStyle name="Normal 10 2 5 5 6" xfId="29879"/>
    <cellStyle name="Normal 10 2 5 5 7" xfId="29880"/>
    <cellStyle name="Normal 10 2 5 6" xfId="29881"/>
    <cellStyle name="Normal 10 2 5 6 2" xfId="29882"/>
    <cellStyle name="Normal 10 2 5 6 2 2" xfId="29883"/>
    <cellStyle name="Normal 10 2 5 6 2 3" xfId="29884"/>
    <cellStyle name="Normal 10 2 5 6 3" xfId="29885"/>
    <cellStyle name="Normal 10 2 5 6 4" xfId="29886"/>
    <cellStyle name="Normal 10 2 5 6 5" xfId="29887"/>
    <cellStyle name="Normal 10 2 5 6 6" xfId="29888"/>
    <cellStyle name="Normal 10 2 5 7" xfId="29889"/>
    <cellStyle name="Normal 10 2 5 7 2" xfId="29890"/>
    <cellStyle name="Normal 10 2 5 7 2 2" xfId="29891"/>
    <cellStyle name="Normal 10 2 5 7 2 3" xfId="29892"/>
    <cellStyle name="Normal 10 2 5 7 3" xfId="29893"/>
    <cellStyle name="Normal 10 2 5 7 4" xfId="29894"/>
    <cellStyle name="Normal 10 2 5 7 5" xfId="29895"/>
    <cellStyle name="Normal 10 2 5 7 6" xfId="29896"/>
    <cellStyle name="Normal 10 2 5 8" xfId="29897"/>
    <cellStyle name="Normal 10 2 5 8 2" xfId="29898"/>
    <cellStyle name="Normal 10 2 5 8 2 2" xfId="29899"/>
    <cellStyle name="Normal 10 2 5 8 2 3" xfId="29900"/>
    <cellStyle name="Normal 10 2 5 8 3" xfId="29901"/>
    <cellStyle name="Normal 10 2 5 8 4" xfId="29902"/>
    <cellStyle name="Normal 10 2 5 8 5" xfId="29903"/>
    <cellStyle name="Normal 10 2 5 8 6" xfId="29904"/>
    <cellStyle name="Normal 10 2 5 9" xfId="29905"/>
    <cellStyle name="Normal 10 2 5 9 2" xfId="29906"/>
    <cellStyle name="Normal 10 2 5 9 2 2" xfId="29907"/>
    <cellStyle name="Normal 10 2 5 9 2 3" xfId="29908"/>
    <cellStyle name="Normal 10 2 5 9 3" xfId="29909"/>
    <cellStyle name="Normal 10 2 5 9 4" xfId="29910"/>
    <cellStyle name="Normal 10 2 5 9 5" xfId="29911"/>
    <cellStyle name="Normal 10 2 5 9 6" xfId="29912"/>
    <cellStyle name="Normal 10 2 6" xfId="29913"/>
    <cellStyle name="Normal 10 2 6 10" xfId="29914"/>
    <cellStyle name="Normal 10 2 6 11" xfId="29915"/>
    <cellStyle name="Normal 10 2 6 12" xfId="29916"/>
    <cellStyle name="Normal 10 2 6 13" xfId="29917"/>
    <cellStyle name="Normal 10 2 6 2" xfId="29918"/>
    <cellStyle name="Normal 10 2 6 2 10" xfId="29919"/>
    <cellStyle name="Normal 10 2 6 2 2" xfId="29920"/>
    <cellStyle name="Normal 10 2 6 2 2 2" xfId="29921"/>
    <cellStyle name="Normal 10 2 6 2 2 2 2" xfId="29922"/>
    <cellStyle name="Normal 10 2 6 2 2 2 2 2" xfId="29923"/>
    <cellStyle name="Normal 10 2 6 2 2 2 2 3" xfId="29924"/>
    <cellStyle name="Normal 10 2 6 2 2 2 3" xfId="29925"/>
    <cellStyle name="Normal 10 2 6 2 2 2 4" xfId="29926"/>
    <cellStyle name="Normal 10 2 6 2 2 2 5" xfId="29927"/>
    <cellStyle name="Normal 10 2 6 2 2 2 6" xfId="29928"/>
    <cellStyle name="Normal 10 2 6 2 2 3" xfId="29929"/>
    <cellStyle name="Normal 10 2 6 2 2 3 2" xfId="29930"/>
    <cellStyle name="Normal 10 2 6 2 2 3 2 2" xfId="29931"/>
    <cellStyle name="Normal 10 2 6 2 2 3 2 3" xfId="29932"/>
    <cellStyle name="Normal 10 2 6 2 2 3 3" xfId="29933"/>
    <cellStyle name="Normal 10 2 6 2 2 3 4" xfId="29934"/>
    <cellStyle name="Normal 10 2 6 2 2 3 5" xfId="29935"/>
    <cellStyle name="Normal 10 2 6 2 2 3 6" xfId="29936"/>
    <cellStyle name="Normal 10 2 6 2 2 4" xfId="29937"/>
    <cellStyle name="Normal 10 2 6 2 2 4 2" xfId="29938"/>
    <cellStyle name="Normal 10 2 6 2 2 4 3" xfId="29939"/>
    <cellStyle name="Normal 10 2 6 2 2 5" xfId="29940"/>
    <cellStyle name="Normal 10 2 6 2 2 6" xfId="29941"/>
    <cellStyle name="Normal 10 2 6 2 2 7" xfId="29942"/>
    <cellStyle name="Normal 10 2 6 2 2 8" xfId="29943"/>
    <cellStyle name="Normal 10 2 6 2 3" xfId="29944"/>
    <cellStyle name="Normal 10 2 6 2 3 2" xfId="29945"/>
    <cellStyle name="Normal 10 2 6 2 3 2 2" xfId="29946"/>
    <cellStyle name="Normal 10 2 6 2 3 2 2 2" xfId="29947"/>
    <cellStyle name="Normal 10 2 6 2 3 2 2 3" xfId="29948"/>
    <cellStyle name="Normal 10 2 6 2 3 2 3" xfId="29949"/>
    <cellStyle name="Normal 10 2 6 2 3 2 4" xfId="29950"/>
    <cellStyle name="Normal 10 2 6 2 3 2 5" xfId="29951"/>
    <cellStyle name="Normal 10 2 6 2 3 2 6" xfId="29952"/>
    <cellStyle name="Normal 10 2 6 2 3 3" xfId="29953"/>
    <cellStyle name="Normal 10 2 6 2 3 3 2" xfId="29954"/>
    <cellStyle name="Normal 10 2 6 2 3 3 3" xfId="29955"/>
    <cellStyle name="Normal 10 2 6 2 3 4" xfId="29956"/>
    <cellStyle name="Normal 10 2 6 2 3 5" xfId="29957"/>
    <cellStyle name="Normal 10 2 6 2 3 6" xfId="29958"/>
    <cellStyle name="Normal 10 2 6 2 3 7" xfId="29959"/>
    <cellStyle name="Normal 10 2 6 2 4" xfId="29960"/>
    <cellStyle name="Normal 10 2 6 2 4 2" xfId="29961"/>
    <cellStyle name="Normal 10 2 6 2 4 2 2" xfId="29962"/>
    <cellStyle name="Normal 10 2 6 2 4 2 3" xfId="29963"/>
    <cellStyle name="Normal 10 2 6 2 4 3" xfId="29964"/>
    <cellStyle name="Normal 10 2 6 2 4 4" xfId="29965"/>
    <cellStyle name="Normal 10 2 6 2 4 5" xfId="29966"/>
    <cellStyle name="Normal 10 2 6 2 4 6" xfId="29967"/>
    <cellStyle name="Normal 10 2 6 2 5" xfId="29968"/>
    <cellStyle name="Normal 10 2 6 2 5 2" xfId="29969"/>
    <cellStyle name="Normal 10 2 6 2 5 2 2" xfId="29970"/>
    <cellStyle name="Normal 10 2 6 2 5 2 3" xfId="29971"/>
    <cellStyle name="Normal 10 2 6 2 5 3" xfId="29972"/>
    <cellStyle name="Normal 10 2 6 2 5 4" xfId="29973"/>
    <cellStyle name="Normal 10 2 6 2 5 5" xfId="29974"/>
    <cellStyle name="Normal 10 2 6 2 5 6" xfId="29975"/>
    <cellStyle name="Normal 10 2 6 2 6" xfId="29976"/>
    <cellStyle name="Normal 10 2 6 2 6 2" xfId="29977"/>
    <cellStyle name="Normal 10 2 6 2 6 3" xfId="29978"/>
    <cellStyle name="Normal 10 2 6 2 7" xfId="29979"/>
    <cellStyle name="Normal 10 2 6 2 8" xfId="29980"/>
    <cellStyle name="Normal 10 2 6 2 9" xfId="29981"/>
    <cellStyle name="Normal 10 2 6 3" xfId="29982"/>
    <cellStyle name="Normal 10 2 6 3 2" xfId="29983"/>
    <cellStyle name="Normal 10 2 6 3 2 2" xfId="29984"/>
    <cellStyle name="Normal 10 2 6 3 2 2 2" xfId="29985"/>
    <cellStyle name="Normal 10 2 6 3 2 2 2 2" xfId="29986"/>
    <cellStyle name="Normal 10 2 6 3 2 2 2 3" xfId="29987"/>
    <cellStyle name="Normal 10 2 6 3 2 2 3" xfId="29988"/>
    <cellStyle name="Normal 10 2 6 3 2 2 4" xfId="29989"/>
    <cellStyle name="Normal 10 2 6 3 2 2 5" xfId="29990"/>
    <cellStyle name="Normal 10 2 6 3 2 2 6" xfId="29991"/>
    <cellStyle name="Normal 10 2 6 3 2 3" xfId="29992"/>
    <cellStyle name="Normal 10 2 6 3 2 3 2" xfId="29993"/>
    <cellStyle name="Normal 10 2 6 3 2 3 3" xfId="29994"/>
    <cellStyle name="Normal 10 2 6 3 2 4" xfId="29995"/>
    <cellStyle name="Normal 10 2 6 3 2 5" xfId="29996"/>
    <cellStyle name="Normal 10 2 6 3 2 6" xfId="29997"/>
    <cellStyle name="Normal 10 2 6 3 2 7" xfId="29998"/>
    <cellStyle name="Normal 10 2 6 3 3" xfId="29999"/>
    <cellStyle name="Normal 10 2 6 3 3 2" xfId="30000"/>
    <cellStyle name="Normal 10 2 6 3 3 2 2" xfId="30001"/>
    <cellStyle name="Normal 10 2 6 3 3 2 3" xfId="30002"/>
    <cellStyle name="Normal 10 2 6 3 3 3" xfId="30003"/>
    <cellStyle name="Normal 10 2 6 3 3 4" xfId="30004"/>
    <cellStyle name="Normal 10 2 6 3 3 5" xfId="30005"/>
    <cellStyle name="Normal 10 2 6 3 3 6" xfId="30006"/>
    <cellStyle name="Normal 10 2 6 3 4" xfId="30007"/>
    <cellStyle name="Normal 10 2 6 3 4 2" xfId="30008"/>
    <cellStyle name="Normal 10 2 6 3 4 2 2" xfId="30009"/>
    <cellStyle name="Normal 10 2 6 3 4 2 3" xfId="30010"/>
    <cellStyle name="Normal 10 2 6 3 4 3" xfId="30011"/>
    <cellStyle name="Normal 10 2 6 3 4 4" xfId="30012"/>
    <cellStyle name="Normal 10 2 6 3 4 5" xfId="30013"/>
    <cellStyle name="Normal 10 2 6 3 4 6" xfId="30014"/>
    <cellStyle name="Normal 10 2 6 3 5" xfId="30015"/>
    <cellStyle name="Normal 10 2 6 3 5 2" xfId="30016"/>
    <cellStyle name="Normal 10 2 6 3 5 3" xfId="30017"/>
    <cellStyle name="Normal 10 2 6 3 6" xfId="30018"/>
    <cellStyle name="Normal 10 2 6 3 7" xfId="30019"/>
    <cellStyle name="Normal 10 2 6 3 8" xfId="30020"/>
    <cellStyle name="Normal 10 2 6 3 9" xfId="30021"/>
    <cellStyle name="Normal 10 2 6 4" xfId="30022"/>
    <cellStyle name="Normal 10 2 6 4 2" xfId="30023"/>
    <cellStyle name="Normal 10 2 6 4 2 2" xfId="30024"/>
    <cellStyle name="Normal 10 2 6 4 2 2 2" xfId="30025"/>
    <cellStyle name="Normal 10 2 6 4 2 2 3" xfId="30026"/>
    <cellStyle name="Normal 10 2 6 4 2 3" xfId="30027"/>
    <cellStyle name="Normal 10 2 6 4 2 4" xfId="30028"/>
    <cellStyle name="Normal 10 2 6 4 2 5" xfId="30029"/>
    <cellStyle name="Normal 10 2 6 4 2 6" xfId="30030"/>
    <cellStyle name="Normal 10 2 6 4 3" xfId="30031"/>
    <cellStyle name="Normal 10 2 6 4 3 2" xfId="30032"/>
    <cellStyle name="Normal 10 2 6 4 3 3" xfId="30033"/>
    <cellStyle name="Normal 10 2 6 4 4" xfId="30034"/>
    <cellStyle name="Normal 10 2 6 4 5" xfId="30035"/>
    <cellStyle name="Normal 10 2 6 4 6" xfId="30036"/>
    <cellStyle name="Normal 10 2 6 4 7" xfId="30037"/>
    <cellStyle name="Normal 10 2 6 5" xfId="30038"/>
    <cellStyle name="Normal 10 2 6 5 2" xfId="30039"/>
    <cellStyle name="Normal 10 2 6 5 2 2" xfId="30040"/>
    <cellStyle name="Normal 10 2 6 5 2 3" xfId="30041"/>
    <cellStyle name="Normal 10 2 6 5 3" xfId="30042"/>
    <cellStyle name="Normal 10 2 6 5 4" xfId="30043"/>
    <cellStyle name="Normal 10 2 6 5 5" xfId="30044"/>
    <cellStyle name="Normal 10 2 6 5 6" xfId="30045"/>
    <cellStyle name="Normal 10 2 6 6" xfId="30046"/>
    <cellStyle name="Normal 10 2 6 6 2" xfId="30047"/>
    <cellStyle name="Normal 10 2 6 6 2 2" xfId="30048"/>
    <cellStyle name="Normal 10 2 6 6 2 3" xfId="30049"/>
    <cellStyle name="Normal 10 2 6 6 3" xfId="30050"/>
    <cellStyle name="Normal 10 2 6 6 4" xfId="30051"/>
    <cellStyle name="Normal 10 2 6 6 5" xfId="30052"/>
    <cellStyle name="Normal 10 2 6 6 6" xfId="30053"/>
    <cellStyle name="Normal 10 2 6 7" xfId="30054"/>
    <cellStyle name="Normal 10 2 6 7 2" xfId="30055"/>
    <cellStyle name="Normal 10 2 6 7 2 2" xfId="30056"/>
    <cellStyle name="Normal 10 2 6 7 2 3" xfId="30057"/>
    <cellStyle name="Normal 10 2 6 7 3" xfId="30058"/>
    <cellStyle name="Normal 10 2 6 7 4" xfId="30059"/>
    <cellStyle name="Normal 10 2 6 7 5" xfId="30060"/>
    <cellStyle name="Normal 10 2 6 7 6" xfId="30061"/>
    <cellStyle name="Normal 10 2 6 8" xfId="30062"/>
    <cellStyle name="Normal 10 2 6 8 2" xfId="30063"/>
    <cellStyle name="Normal 10 2 6 8 2 2" xfId="30064"/>
    <cellStyle name="Normal 10 2 6 8 2 3" xfId="30065"/>
    <cellStyle name="Normal 10 2 6 8 3" xfId="30066"/>
    <cellStyle name="Normal 10 2 6 8 4" xfId="30067"/>
    <cellStyle name="Normal 10 2 6 8 5" xfId="30068"/>
    <cellStyle name="Normal 10 2 6 8 6" xfId="30069"/>
    <cellStyle name="Normal 10 2 6 9" xfId="30070"/>
    <cellStyle name="Normal 10 2 6 9 2" xfId="30071"/>
    <cellStyle name="Normal 10 2 6 9 3" xfId="30072"/>
    <cellStyle name="Normal 10 2 7" xfId="30073"/>
    <cellStyle name="Normal 10 2 7 10" xfId="30074"/>
    <cellStyle name="Normal 10 2 7 2" xfId="30075"/>
    <cellStyle name="Normal 10 2 7 2 2" xfId="30076"/>
    <cellStyle name="Normal 10 2 7 2 2 2" xfId="30077"/>
    <cellStyle name="Normal 10 2 7 2 2 2 2" xfId="30078"/>
    <cellStyle name="Normal 10 2 7 2 2 2 3" xfId="30079"/>
    <cellStyle name="Normal 10 2 7 2 2 3" xfId="30080"/>
    <cellStyle name="Normal 10 2 7 2 2 4" xfId="30081"/>
    <cellStyle name="Normal 10 2 7 2 2 5" xfId="30082"/>
    <cellStyle name="Normal 10 2 7 2 2 6" xfId="30083"/>
    <cellStyle name="Normal 10 2 7 2 3" xfId="30084"/>
    <cellStyle name="Normal 10 2 7 2 3 2" xfId="30085"/>
    <cellStyle name="Normal 10 2 7 2 3 2 2" xfId="30086"/>
    <cellStyle name="Normal 10 2 7 2 3 2 3" xfId="30087"/>
    <cellStyle name="Normal 10 2 7 2 3 3" xfId="30088"/>
    <cellStyle name="Normal 10 2 7 2 3 4" xfId="30089"/>
    <cellStyle name="Normal 10 2 7 2 3 5" xfId="30090"/>
    <cellStyle name="Normal 10 2 7 2 3 6" xfId="30091"/>
    <cellStyle name="Normal 10 2 7 2 4" xfId="30092"/>
    <cellStyle name="Normal 10 2 7 2 4 2" xfId="30093"/>
    <cellStyle name="Normal 10 2 7 2 4 3" xfId="30094"/>
    <cellStyle name="Normal 10 2 7 2 5" xfId="30095"/>
    <cellStyle name="Normal 10 2 7 2 6" xfId="30096"/>
    <cellStyle name="Normal 10 2 7 2 7" xfId="30097"/>
    <cellStyle name="Normal 10 2 7 2 8" xfId="30098"/>
    <cellStyle name="Normal 10 2 7 3" xfId="30099"/>
    <cellStyle name="Normal 10 2 7 3 2" xfId="30100"/>
    <cellStyle name="Normal 10 2 7 3 2 2" xfId="30101"/>
    <cellStyle name="Normal 10 2 7 3 2 2 2" xfId="30102"/>
    <cellStyle name="Normal 10 2 7 3 2 2 3" xfId="30103"/>
    <cellStyle name="Normal 10 2 7 3 2 3" xfId="30104"/>
    <cellStyle name="Normal 10 2 7 3 2 4" xfId="30105"/>
    <cellStyle name="Normal 10 2 7 3 2 5" xfId="30106"/>
    <cellStyle name="Normal 10 2 7 3 2 6" xfId="30107"/>
    <cellStyle name="Normal 10 2 7 3 3" xfId="30108"/>
    <cellStyle name="Normal 10 2 7 3 3 2" xfId="30109"/>
    <cellStyle name="Normal 10 2 7 3 3 3" xfId="30110"/>
    <cellStyle name="Normal 10 2 7 3 4" xfId="30111"/>
    <cellStyle name="Normal 10 2 7 3 5" xfId="30112"/>
    <cellStyle name="Normal 10 2 7 3 6" xfId="30113"/>
    <cellStyle name="Normal 10 2 7 3 7" xfId="30114"/>
    <cellStyle name="Normal 10 2 7 4" xfId="30115"/>
    <cellStyle name="Normal 10 2 7 4 2" xfId="30116"/>
    <cellStyle name="Normal 10 2 7 4 2 2" xfId="30117"/>
    <cellStyle name="Normal 10 2 7 4 2 3" xfId="30118"/>
    <cellStyle name="Normal 10 2 7 4 3" xfId="30119"/>
    <cellStyle name="Normal 10 2 7 4 4" xfId="30120"/>
    <cellStyle name="Normal 10 2 7 4 5" xfId="30121"/>
    <cellStyle name="Normal 10 2 7 4 6" xfId="30122"/>
    <cellStyle name="Normal 10 2 7 5" xfId="30123"/>
    <cellStyle name="Normal 10 2 7 5 2" xfId="30124"/>
    <cellStyle name="Normal 10 2 7 5 2 2" xfId="30125"/>
    <cellStyle name="Normal 10 2 7 5 2 3" xfId="30126"/>
    <cellStyle name="Normal 10 2 7 5 3" xfId="30127"/>
    <cellStyle name="Normal 10 2 7 5 4" xfId="30128"/>
    <cellStyle name="Normal 10 2 7 5 5" xfId="30129"/>
    <cellStyle name="Normal 10 2 7 5 6" xfId="30130"/>
    <cellStyle name="Normal 10 2 7 6" xfId="30131"/>
    <cellStyle name="Normal 10 2 7 6 2" xfId="30132"/>
    <cellStyle name="Normal 10 2 7 6 3" xfId="30133"/>
    <cellStyle name="Normal 10 2 7 7" xfId="30134"/>
    <cellStyle name="Normal 10 2 7 8" xfId="30135"/>
    <cellStyle name="Normal 10 2 7 9" xfId="30136"/>
    <cellStyle name="Normal 10 2 8" xfId="30137"/>
    <cellStyle name="Normal 10 2 8 2" xfId="30138"/>
    <cellStyle name="Normal 10 2 8 2 2" xfId="30139"/>
    <cellStyle name="Normal 10 2 8 2 2 2" xfId="30140"/>
    <cellStyle name="Normal 10 2 8 2 2 2 2" xfId="30141"/>
    <cellStyle name="Normal 10 2 8 2 2 2 3" xfId="30142"/>
    <cellStyle name="Normal 10 2 8 2 2 3" xfId="30143"/>
    <cellStyle name="Normal 10 2 8 2 2 4" xfId="30144"/>
    <cellStyle name="Normal 10 2 8 2 2 5" xfId="30145"/>
    <cellStyle name="Normal 10 2 8 2 2 6" xfId="30146"/>
    <cellStyle name="Normal 10 2 8 2 3" xfId="30147"/>
    <cellStyle name="Normal 10 2 8 2 3 2" xfId="30148"/>
    <cellStyle name="Normal 10 2 8 2 3 3" xfId="30149"/>
    <cellStyle name="Normal 10 2 8 2 4" xfId="30150"/>
    <cellStyle name="Normal 10 2 8 2 5" xfId="30151"/>
    <cellStyle name="Normal 10 2 8 2 6" xfId="30152"/>
    <cellStyle name="Normal 10 2 8 2 7" xfId="30153"/>
    <cellStyle name="Normal 10 2 8 3" xfId="30154"/>
    <cellStyle name="Normal 10 2 8 3 2" xfId="30155"/>
    <cellStyle name="Normal 10 2 8 3 2 2" xfId="30156"/>
    <cellStyle name="Normal 10 2 8 3 2 3" xfId="30157"/>
    <cellStyle name="Normal 10 2 8 3 3" xfId="30158"/>
    <cellStyle name="Normal 10 2 8 3 4" xfId="30159"/>
    <cellStyle name="Normal 10 2 8 3 5" xfId="30160"/>
    <cellStyle name="Normal 10 2 8 3 6" xfId="30161"/>
    <cellStyle name="Normal 10 2 8 4" xfId="30162"/>
    <cellStyle name="Normal 10 2 8 4 2" xfId="30163"/>
    <cellStyle name="Normal 10 2 8 4 2 2" xfId="30164"/>
    <cellStyle name="Normal 10 2 8 4 2 3" xfId="30165"/>
    <cellStyle name="Normal 10 2 8 4 3" xfId="30166"/>
    <cellStyle name="Normal 10 2 8 4 4" xfId="30167"/>
    <cellStyle name="Normal 10 2 8 4 5" xfId="30168"/>
    <cellStyle name="Normal 10 2 8 4 6" xfId="30169"/>
    <cellStyle name="Normal 10 2 8 5" xfId="30170"/>
    <cellStyle name="Normal 10 2 8 5 2" xfId="30171"/>
    <cellStyle name="Normal 10 2 8 5 3" xfId="30172"/>
    <cellStyle name="Normal 10 2 8 6" xfId="30173"/>
    <cellStyle name="Normal 10 2 8 7" xfId="30174"/>
    <cellStyle name="Normal 10 2 8 8" xfId="30175"/>
    <cellStyle name="Normal 10 2 8 9" xfId="30176"/>
    <cellStyle name="Normal 10 2 9" xfId="30177"/>
    <cellStyle name="Normal 10 2 9 2" xfId="30178"/>
    <cellStyle name="Normal 10 2 9 2 2" xfId="30179"/>
    <cellStyle name="Normal 10 2 9 2 2 2" xfId="30180"/>
    <cellStyle name="Normal 10 2 9 2 2 3" xfId="30181"/>
    <cellStyle name="Normal 10 2 9 2 3" xfId="30182"/>
    <cellStyle name="Normal 10 2 9 2 4" xfId="30183"/>
    <cellStyle name="Normal 10 2 9 2 5" xfId="30184"/>
    <cellStyle name="Normal 10 2 9 2 6" xfId="30185"/>
    <cellStyle name="Normal 10 2 9 3" xfId="30186"/>
    <cellStyle name="Normal 10 2 9 3 2" xfId="30187"/>
    <cellStyle name="Normal 10 2 9 3 3" xfId="30188"/>
    <cellStyle name="Normal 10 2 9 4" xfId="30189"/>
    <cellStyle name="Normal 10 2 9 5" xfId="30190"/>
    <cellStyle name="Normal 10 2 9 6" xfId="30191"/>
    <cellStyle name="Normal 10 2 9 7" xfId="30192"/>
    <cellStyle name="Normal 10 3" xfId="385"/>
    <cellStyle name="Normal 10 3 2" xfId="30193"/>
    <cellStyle name="Normal 10 4" xfId="30194"/>
    <cellStyle name="Normal 10 4 10" xfId="30195"/>
    <cellStyle name="Normal 10 4 10 2" xfId="30196"/>
    <cellStyle name="Normal 10 4 10 2 2" xfId="30197"/>
    <cellStyle name="Normal 10 4 10 2 3" xfId="30198"/>
    <cellStyle name="Normal 10 4 10 3" xfId="30199"/>
    <cellStyle name="Normal 10 4 10 4" xfId="30200"/>
    <cellStyle name="Normal 10 4 10 5" xfId="30201"/>
    <cellStyle name="Normal 10 4 10 6" xfId="30202"/>
    <cellStyle name="Normal 10 4 11" xfId="30203"/>
    <cellStyle name="Normal 10 4 11 2" xfId="30204"/>
    <cellStyle name="Normal 10 4 11 3" xfId="30205"/>
    <cellStyle name="Normal 10 4 12" xfId="30206"/>
    <cellStyle name="Normal 10 4 13" xfId="30207"/>
    <cellStyle name="Normal 10 4 14" xfId="30208"/>
    <cellStyle name="Normal 10 4 15" xfId="30209"/>
    <cellStyle name="Normal 10 4 2" xfId="30210"/>
    <cellStyle name="Normal 10 4 2 10" xfId="30211"/>
    <cellStyle name="Normal 10 4 2 10 2" xfId="30212"/>
    <cellStyle name="Normal 10 4 2 10 3" xfId="30213"/>
    <cellStyle name="Normal 10 4 2 11" xfId="30214"/>
    <cellStyle name="Normal 10 4 2 12" xfId="30215"/>
    <cellStyle name="Normal 10 4 2 13" xfId="30216"/>
    <cellStyle name="Normal 10 4 2 14" xfId="30217"/>
    <cellStyle name="Normal 10 4 2 2" xfId="30218"/>
    <cellStyle name="Normal 10 4 2 2 10" xfId="30219"/>
    <cellStyle name="Normal 10 4 2 2 11" xfId="30220"/>
    <cellStyle name="Normal 10 4 2 2 12" xfId="30221"/>
    <cellStyle name="Normal 10 4 2 2 13" xfId="30222"/>
    <cellStyle name="Normal 10 4 2 2 2" xfId="30223"/>
    <cellStyle name="Normal 10 4 2 2 2 10" xfId="30224"/>
    <cellStyle name="Normal 10 4 2 2 2 2" xfId="30225"/>
    <cellStyle name="Normal 10 4 2 2 2 2 2" xfId="30226"/>
    <cellStyle name="Normal 10 4 2 2 2 2 2 2" xfId="30227"/>
    <cellStyle name="Normal 10 4 2 2 2 2 2 2 2" xfId="30228"/>
    <cellStyle name="Normal 10 4 2 2 2 2 2 2 3" xfId="30229"/>
    <cellStyle name="Normal 10 4 2 2 2 2 2 3" xfId="30230"/>
    <cellStyle name="Normal 10 4 2 2 2 2 2 4" xfId="30231"/>
    <cellStyle name="Normal 10 4 2 2 2 2 2 5" xfId="30232"/>
    <cellStyle name="Normal 10 4 2 2 2 2 2 6" xfId="30233"/>
    <cellStyle name="Normal 10 4 2 2 2 2 3" xfId="30234"/>
    <cellStyle name="Normal 10 4 2 2 2 2 3 2" xfId="30235"/>
    <cellStyle name="Normal 10 4 2 2 2 2 3 2 2" xfId="30236"/>
    <cellStyle name="Normal 10 4 2 2 2 2 3 2 3" xfId="30237"/>
    <cellStyle name="Normal 10 4 2 2 2 2 3 3" xfId="30238"/>
    <cellStyle name="Normal 10 4 2 2 2 2 3 4" xfId="30239"/>
    <cellStyle name="Normal 10 4 2 2 2 2 3 5" xfId="30240"/>
    <cellStyle name="Normal 10 4 2 2 2 2 3 6" xfId="30241"/>
    <cellStyle name="Normal 10 4 2 2 2 2 4" xfId="30242"/>
    <cellStyle name="Normal 10 4 2 2 2 2 4 2" xfId="30243"/>
    <cellStyle name="Normal 10 4 2 2 2 2 4 3" xfId="30244"/>
    <cellStyle name="Normal 10 4 2 2 2 2 5" xfId="30245"/>
    <cellStyle name="Normal 10 4 2 2 2 2 6" xfId="30246"/>
    <cellStyle name="Normal 10 4 2 2 2 2 7" xfId="30247"/>
    <cellStyle name="Normal 10 4 2 2 2 2 8" xfId="30248"/>
    <cellStyle name="Normal 10 4 2 2 2 3" xfId="30249"/>
    <cellStyle name="Normal 10 4 2 2 2 3 2" xfId="30250"/>
    <cellStyle name="Normal 10 4 2 2 2 3 2 2" xfId="30251"/>
    <cellStyle name="Normal 10 4 2 2 2 3 2 2 2" xfId="30252"/>
    <cellStyle name="Normal 10 4 2 2 2 3 2 2 3" xfId="30253"/>
    <cellStyle name="Normal 10 4 2 2 2 3 2 3" xfId="30254"/>
    <cellStyle name="Normal 10 4 2 2 2 3 2 4" xfId="30255"/>
    <cellStyle name="Normal 10 4 2 2 2 3 2 5" xfId="30256"/>
    <cellStyle name="Normal 10 4 2 2 2 3 2 6" xfId="30257"/>
    <cellStyle name="Normal 10 4 2 2 2 3 3" xfId="30258"/>
    <cellStyle name="Normal 10 4 2 2 2 3 3 2" xfId="30259"/>
    <cellStyle name="Normal 10 4 2 2 2 3 3 3" xfId="30260"/>
    <cellStyle name="Normal 10 4 2 2 2 3 4" xfId="30261"/>
    <cellStyle name="Normal 10 4 2 2 2 3 5" xfId="30262"/>
    <cellStyle name="Normal 10 4 2 2 2 3 6" xfId="30263"/>
    <cellStyle name="Normal 10 4 2 2 2 3 7" xfId="30264"/>
    <cellStyle name="Normal 10 4 2 2 2 4" xfId="30265"/>
    <cellStyle name="Normal 10 4 2 2 2 4 2" xfId="30266"/>
    <cellStyle name="Normal 10 4 2 2 2 4 2 2" xfId="30267"/>
    <cellStyle name="Normal 10 4 2 2 2 4 2 3" xfId="30268"/>
    <cellStyle name="Normal 10 4 2 2 2 4 3" xfId="30269"/>
    <cellStyle name="Normal 10 4 2 2 2 4 4" xfId="30270"/>
    <cellStyle name="Normal 10 4 2 2 2 4 5" xfId="30271"/>
    <cellStyle name="Normal 10 4 2 2 2 4 6" xfId="30272"/>
    <cellStyle name="Normal 10 4 2 2 2 5" xfId="30273"/>
    <cellStyle name="Normal 10 4 2 2 2 5 2" xfId="30274"/>
    <cellStyle name="Normal 10 4 2 2 2 5 2 2" xfId="30275"/>
    <cellStyle name="Normal 10 4 2 2 2 5 2 3" xfId="30276"/>
    <cellStyle name="Normal 10 4 2 2 2 5 3" xfId="30277"/>
    <cellStyle name="Normal 10 4 2 2 2 5 4" xfId="30278"/>
    <cellStyle name="Normal 10 4 2 2 2 5 5" xfId="30279"/>
    <cellStyle name="Normal 10 4 2 2 2 5 6" xfId="30280"/>
    <cellStyle name="Normal 10 4 2 2 2 6" xfId="30281"/>
    <cellStyle name="Normal 10 4 2 2 2 6 2" xfId="30282"/>
    <cellStyle name="Normal 10 4 2 2 2 6 3" xfId="30283"/>
    <cellStyle name="Normal 10 4 2 2 2 7" xfId="30284"/>
    <cellStyle name="Normal 10 4 2 2 2 8" xfId="30285"/>
    <cellStyle name="Normal 10 4 2 2 2 9" xfId="30286"/>
    <cellStyle name="Normal 10 4 2 2 3" xfId="30287"/>
    <cellStyle name="Normal 10 4 2 2 3 2" xfId="30288"/>
    <cellStyle name="Normal 10 4 2 2 3 2 2" xfId="30289"/>
    <cellStyle name="Normal 10 4 2 2 3 2 2 2" xfId="30290"/>
    <cellStyle name="Normal 10 4 2 2 3 2 2 2 2" xfId="30291"/>
    <cellStyle name="Normal 10 4 2 2 3 2 2 2 3" xfId="30292"/>
    <cellStyle name="Normal 10 4 2 2 3 2 2 3" xfId="30293"/>
    <cellStyle name="Normal 10 4 2 2 3 2 2 4" xfId="30294"/>
    <cellStyle name="Normal 10 4 2 2 3 2 2 5" xfId="30295"/>
    <cellStyle name="Normal 10 4 2 2 3 2 2 6" xfId="30296"/>
    <cellStyle name="Normal 10 4 2 2 3 2 3" xfId="30297"/>
    <cellStyle name="Normal 10 4 2 2 3 2 3 2" xfId="30298"/>
    <cellStyle name="Normal 10 4 2 2 3 2 3 3" xfId="30299"/>
    <cellStyle name="Normal 10 4 2 2 3 2 4" xfId="30300"/>
    <cellStyle name="Normal 10 4 2 2 3 2 5" xfId="30301"/>
    <cellStyle name="Normal 10 4 2 2 3 2 6" xfId="30302"/>
    <cellStyle name="Normal 10 4 2 2 3 2 7" xfId="30303"/>
    <cellStyle name="Normal 10 4 2 2 3 3" xfId="30304"/>
    <cellStyle name="Normal 10 4 2 2 3 3 2" xfId="30305"/>
    <cellStyle name="Normal 10 4 2 2 3 3 2 2" xfId="30306"/>
    <cellStyle name="Normal 10 4 2 2 3 3 2 3" xfId="30307"/>
    <cellStyle name="Normal 10 4 2 2 3 3 3" xfId="30308"/>
    <cellStyle name="Normal 10 4 2 2 3 3 4" xfId="30309"/>
    <cellStyle name="Normal 10 4 2 2 3 3 5" xfId="30310"/>
    <cellStyle name="Normal 10 4 2 2 3 3 6" xfId="30311"/>
    <cellStyle name="Normal 10 4 2 2 3 4" xfId="30312"/>
    <cellStyle name="Normal 10 4 2 2 3 4 2" xfId="30313"/>
    <cellStyle name="Normal 10 4 2 2 3 4 2 2" xfId="30314"/>
    <cellStyle name="Normal 10 4 2 2 3 4 2 3" xfId="30315"/>
    <cellStyle name="Normal 10 4 2 2 3 4 3" xfId="30316"/>
    <cellStyle name="Normal 10 4 2 2 3 4 4" xfId="30317"/>
    <cellStyle name="Normal 10 4 2 2 3 4 5" xfId="30318"/>
    <cellStyle name="Normal 10 4 2 2 3 4 6" xfId="30319"/>
    <cellStyle name="Normal 10 4 2 2 3 5" xfId="30320"/>
    <cellStyle name="Normal 10 4 2 2 3 5 2" xfId="30321"/>
    <cellStyle name="Normal 10 4 2 2 3 5 3" xfId="30322"/>
    <cellStyle name="Normal 10 4 2 2 3 6" xfId="30323"/>
    <cellStyle name="Normal 10 4 2 2 3 7" xfId="30324"/>
    <cellStyle name="Normal 10 4 2 2 3 8" xfId="30325"/>
    <cellStyle name="Normal 10 4 2 2 3 9" xfId="30326"/>
    <cellStyle name="Normal 10 4 2 2 4" xfId="30327"/>
    <cellStyle name="Normal 10 4 2 2 4 2" xfId="30328"/>
    <cellStyle name="Normal 10 4 2 2 4 2 2" xfId="30329"/>
    <cellStyle name="Normal 10 4 2 2 4 2 2 2" xfId="30330"/>
    <cellStyle name="Normal 10 4 2 2 4 2 2 3" xfId="30331"/>
    <cellStyle name="Normal 10 4 2 2 4 2 3" xfId="30332"/>
    <cellStyle name="Normal 10 4 2 2 4 2 4" xfId="30333"/>
    <cellStyle name="Normal 10 4 2 2 4 2 5" xfId="30334"/>
    <cellStyle name="Normal 10 4 2 2 4 2 6" xfId="30335"/>
    <cellStyle name="Normal 10 4 2 2 4 3" xfId="30336"/>
    <cellStyle name="Normal 10 4 2 2 4 3 2" xfId="30337"/>
    <cellStyle name="Normal 10 4 2 2 4 3 3" xfId="30338"/>
    <cellStyle name="Normal 10 4 2 2 4 4" xfId="30339"/>
    <cellStyle name="Normal 10 4 2 2 4 5" xfId="30340"/>
    <cellStyle name="Normal 10 4 2 2 4 6" xfId="30341"/>
    <cellStyle name="Normal 10 4 2 2 4 7" xfId="30342"/>
    <cellStyle name="Normal 10 4 2 2 5" xfId="30343"/>
    <cellStyle name="Normal 10 4 2 2 5 2" xfId="30344"/>
    <cellStyle name="Normal 10 4 2 2 5 2 2" xfId="30345"/>
    <cellStyle name="Normal 10 4 2 2 5 2 3" xfId="30346"/>
    <cellStyle name="Normal 10 4 2 2 5 3" xfId="30347"/>
    <cellStyle name="Normal 10 4 2 2 5 4" xfId="30348"/>
    <cellStyle name="Normal 10 4 2 2 5 5" xfId="30349"/>
    <cellStyle name="Normal 10 4 2 2 5 6" xfId="30350"/>
    <cellStyle name="Normal 10 4 2 2 6" xfId="30351"/>
    <cellStyle name="Normal 10 4 2 2 6 2" xfId="30352"/>
    <cellStyle name="Normal 10 4 2 2 6 2 2" xfId="30353"/>
    <cellStyle name="Normal 10 4 2 2 6 2 3" xfId="30354"/>
    <cellStyle name="Normal 10 4 2 2 6 3" xfId="30355"/>
    <cellStyle name="Normal 10 4 2 2 6 4" xfId="30356"/>
    <cellStyle name="Normal 10 4 2 2 6 5" xfId="30357"/>
    <cellStyle name="Normal 10 4 2 2 6 6" xfId="30358"/>
    <cellStyle name="Normal 10 4 2 2 7" xfId="30359"/>
    <cellStyle name="Normal 10 4 2 2 7 2" xfId="30360"/>
    <cellStyle name="Normal 10 4 2 2 7 2 2" xfId="30361"/>
    <cellStyle name="Normal 10 4 2 2 7 2 3" xfId="30362"/>
    <cellStyle name="Normal 10 4 2 2 7 3" xfId="30363"/>
    <cellStyle name="Normal 10 4 2 2 7 4" xfId="30364"/>
    <cellStyle name="Normal 10 4 2 2 7 5" xfId="30365"/>
    <cellStyle name="Normal 10 4 2 2 7 6" xfId="30366"/>
    <cellStyle name="Normal 10 4 2 2 8" xfId="30367"/>
    <cellStyle name="Normal 10 4 2 2 8 2" xfId="30368"/>
    <cellStyle name="Normal 10 4 2 2 8 2 2" xfId="30369"/>
    <cellStyle name="Normal 10 4 2 2 8 2 3" xfId="30370"/>
    <cellStyle name="Normal 10 4 2 2 8 3" xfId="30371"/>
    <cellStyle name="Normal 10 4 2 2 8 4" xfId="30372"/>
    <cellStyle name="Normal 10 4 2 2 8 5" xfId="30373"/>
    <cellStyle name="Normal 10 4 2 2 8 6" xfId="30374"/>
    <cellStyle name="Normal 10 4 2 2 9" xfId="30375"/>
    <cellStyle name="Normal 10 4 2 2 9 2" xfId="30376"/>
    <cellStyle name="Normal 10 4 2 2 9 3" xfId="30377"/>
    <cellStyle name="Normal 10 4 2 3" xfId="30378"/>
    <cellStyle name="Normal 10 4 2 3 10" xfId="30379"/>
    <cellStyle name="Normal 10 4 2 3 2" xfId="30380"/>
    <cellStyle name="Normal 10 4 2 3 2 2" xfId="30381"/>
    <cellStyle name="Normal 10 4 2 3 2 2 2" xfId="30382"/>
    <cellStyle name="Normal 10 4 2 3 2 2 2 2" xfId="30383"/>
    <cellStyle name="Normal 10 4 2 3 2 2 2 3" xfId="30384"/>
    <cellStyle name="Normal 10 4 2 3 2 2 3" xfId="30385"/>
    <cellStyle name="Normal 10 4 2 3 2 2 4" xfId="30386"/>
    <cellStyle name="Normal 10 4 2 3 2 2 5" xfId="30387"/>
    <cellStyle name="Normal 10 4 2 3 2 2 6" xfId="30388"/>
    <cellStyle name="Normal 10 4 2 3 2 3" xfId="30389"/>
    <cellStyle name="Normal 10 4 2 3 2 3 2" xfId="30390"/>
    <cellStyle name="Normal 10 4 2 3 2 3 2 2" xfId="30391"/>
    <cellStyle name="Normal 10 4 2 3 2 3 2 3" xfId="30392"/>
    <cellStyle name="Normal 10 4 2 3 2 3 3" xfId="30393"/>
    <cellStyle name="Normal 10 4 2 3 2 3 4" xfId="30394"/>
    <cellStyle name="Normal 10 4 2 3 2 3 5" xfId="30395"/>
    <cellStyle name="Normal 10 4 2 3 2 3 6" xfId="30396"/>
    <cellStyle name="Normal 10 4 2 3 2 4" xfId="30397"/>
    <cellStyle name="Normal 10 4 2 3 2 4 2" xfId="30398"/>
    <cellStyle name="Normal 10 4 2 3 2 4 3" xfId="30399"/>
    <cellStyle name="Normal 10 4 2 3 2 5" xfId="30400"/>
    <cellStyle name="Normal 10 4 2 3 2 6" xfId="30401"/>
    <cellStyle name="Normal 10 4 2 3 2 7" xfId="30402"/>
    <cellStyle name="Normal 10 4 2 3 2 8" xfId="30403"/>
    <cellStyle name="Normal 10 4 2 3 3" xfId="30404"/>
    <cellStyle name="Normal 10 4 2 3 3 2" xfId="30405"/>
    <cellStyle name="Normal 10 4 2 3 3 2 2" xfId="30406"/>
    <cellStyle name="Normal 10 4 2 3 3 2 2 2" xfId="30407"/>
    <cellStyle name="Normal 10 4 2 3 3 2 2 3" xfId="30408"/>
    <cellStyle name="Normal 10 4 2 3 3 2 3" xfId="30409"/>
    <cellStyle name="Normal 10 4 2 3 3 2 4" xfId="30410"/>
    <cellStyle name="Normal 10 4 2 3 3 2 5" xfId="30411"/>
    <cellStyle name="Normal 10 4 2 3 3 2 6" xfId="30412"/>
    <cellStyle name="Normal 10 4 2 3 3 3" xfId="30413"/>
    <cellStyle name="Normal 10 4 2 3 3 3 2" xfId="30414"/>
    <cellStyle name="Normal 10 4 2 3 3 3 3" xfId="30415"/>
    <cellStyle name="Normal 10 4 2 3 3 4" xfId="30416"/>
    <cellStyle name="Normal 10 4 2 3 3 5" xfId="30417"/>
    <cellStyle name="Normal 10 4 2 3 3 6" xfId="30418"/>
    <cellStyle name="Normal 10 4 2 3 3 7" xfId="30419"/>
    <cellStyle name="Normal 10 4 2 3 4" xfId="30420"/>
    <cellStyle name="Normal 10 4 2 3 4 2" xfId="30421"/>
    <cellStyle name="Normal 10 4 2 3 4 2 2" xfId="30422"/>
    <cellStyle name="Normal 10 4 2 3 4 2 3" xfId="30423"/>
    <cellStyle name="Normal 10 4 2 3 4 3" xfId="30424"/>
    <cellStyle name="Normal 10 4 2 3 4 4" xfId="30425"/>
    <cellStyle name="Normal 10 4 2 3 4 5" xfId="30426"/>
    <cellStyle name="Normal 10 4 2 3 4 6" xfId="30427"/>
    <cellStyle name="Normal 10 4 2 3 5" xfId="30428"/>
    <cellStyle name="Normal 10 4 2 3 5 2" xfId="30429"/>
    <cellStyle name="Normal 10 4 2 3 5 2 2" xfId="30430"/>
    <cellStyle name="Normal 10 4 2 3 5 2 3" xfId="30431"/>
    <cellStyle name="Normal 10 4 2 3 5 3" xfId="30432"/>
    <cellStyle name="Normal 10 4 2 3 5 4" xfId="30433"/>
    <cellStyle name="Normal 10 4 2 3 5 5" xfId="30434"/>
    <cellStyle name="Normal 10 4 2 3 5 6" xfId="30435"/>
    <cellStyle name="Normal 10 4 2 3 6" xfId="30436"/>
    <cellStyle name="Normal 10 4 2 3 6 2" xfId="30437"/>
    <cellStyle name="Normal 10 4 2 3 6 3" xfId="30438"/>
    <cellStyle name="Normal 10 4 2 3 7" xfId="30439"/>
    <cellStyle name="Normal 10 4 2 3 8" xfId="30440"/>
    <cellStyle name="Normal 10 4 2 3 9" xfId="30441"/>
    <cellStyle name="Normal 10 4 2 4" xfId="30442"/>
    <cellStyle name="Normal 10 4 2 4 2" xfId="30443"/>
    <cellStyle name="Normal 10 4 2 4 2 2" xfId="30444"/>
    <cellStyle name="Normal 10 4 2 4 2 2 2" xfId="30445"/>
    <cellStyle name="Normal 10 4 2 4 2 2 2 2" xfId="30446"/>
    <cellStyle name="Normal 10 4 2 4 2 2 2 3" xfId="30447"/>
    <cellStyle name="Normal 10 4 2 4 2 2 3" xfId="30448"/>
    <cellStyle name="Normal 10 4 2 4 2 2 4" xfId="30449"/>
    <cellStyle name="Normal 10 4 2 4 2 2 5" xfId="30450"/>
    <cellStyle name="Normal 10 4 2 4 2 2 6" xfId="30451"/>
    <cellStyle name="Normal 10 4 2 4 2 3" xfId="30452"/>
    <cellStyle name="Normal 10 4 2 4 2 3 2" xfId="30453"/>
    <cellStyle name="Normal 10 4 2 4 2 3 3" xfId="30454"/>
    <cellStyle name="Normal 10 4 2 4 2 4" xfId="30455"/>
    <cellStyle name="Normal 10 4 2 4 2 5" xfId="30456"/>
    <cellStyle name="Normal 10 4 2 4 2 6" xfId="30457"/>
    <cellStyle name="Normal 10 4 2 4 2 7" xfId="30458"/>
    <cellStyle name="Normal 10 4 2 4 3" xfId="30459"/>
    <cellStyle name="Normal 10 4 2 4 3 2" xfId="30460"/>
    <cellStyle name="Normal 10 4 2 4 3 2 2" xfId="30461"/>
    <cellStyle name="Normal 10 4 2 4 3 2 3" xfId="30462"/>
    <cellStyle name="Normal 10 4 2 4 3 3" xfId="30463"/>
    <cellStyle name="Normal 10 4 2 4 3 4" xfId="30464"/>
    <cellStyle name="Normal 10 4 2 4 3 5" xfId="30465"/>
    <cellStyle name="Normal 10 4 2 4 3 6" xfId="30466"/>
    <cellStyle name="Normal 10 4 2 4 4" xfId="30467"/>
    <cellStyle name="Normal 10 4 2 4 4 2" xfId="30468"/>
    <cellStyle name="Normal 10 4 2 4 4 2 2" xfId="30469"/>
    <cellStyle name="Normal 10 4 2 4 4 2 3" xfId="30470"/>
    <cellStyle name="Normal 10 4 2 4 4 3" xfId="30471"/>
    <cellStyle name="Normal 10 4 2 4 4 4" xfId="30472"/>
    <cellStyle name="Normal 10 4 2 4 4 5" xfId="30473"/>
    <cellStyle name="Normal 10 4 2 4 4 6" xfId="30474"/>
    <cellStyle name="Normal 10 4 2 4 5" xfId="30475"/>
    <cellStyle name="Normal 10 4 2 4 5 2" xfId="30476"/>
    <cellStyle name="Normal 10 4 2 4 5 3" xfId="30477"/>
    <cellStyle name="Normal 10 4 2 4 6" xfId="30478"/>
    <cellStyle name="Normal 10 4 2 4 7" xfId="30479"/>
    <cellStyle name="Normal 10 4 2 4 8" xfId="30480"/>
    <cellStyle name="Normal 10 4 2 4 9" xfId="30481"/>
    <cellStyle name="Normal 10 4 2 5" xfId="30482"/>
    <cellStyle name="Normal 10 4 2 5 2" xfId="30483"/>
    <cellStyle name="Normal 10 4 2 5 2 2" xfId="30484"/>
    <cellStyle name="Normal 10 4 2 5 2 2 2" xfId="30485"/>
    <cellStyle name="Normal 10 4 2 5 2 2 3" xfId="30486"/>
    <cellStyle name="Normal 10 4 2 5 2 3" xfId="30487"/>
    <cellStyle name="Normal 10 4 2 5 2 4" xfId="30488"/>
    <cellStyle name="Normal 10 4 2 5 2 5" xfId="30489"/>
    <cellStyle name="Normal 10 4 2 5 2 6" xfId="30490"/>
    <cellStyle name="Normal 10 4 2 5 3" xfId="30491"/>
    <cellStyle name="Normal 10 4 2 5 3 2" xfId="30492"/>
    <cellStyle name="Normal 10 4 2 5 3 3" xfId="30493"/>
    <cellStyle name="Normal 10 4 2 5 4" xfId="30494"/>
    <cellStyle name="Normal 10 4 2 5 5" xfId="30495"/>
    <cellStyle name="Normal 10 4 2 5 6" xfId="30496"/>
    <cellStyle name="Normal 10 4 2 5 7" xfId="30497"/>
    <cellStyle name="Normal 10 4 2 6" xfId="30498"/>
    <cellStyle name="Normal 10 4 2 6 2" xfId="30499"/>
    <cellStyle name="Normal 10 4 2 6 2 2" xfId="30500"/>
    <cellStyle name="Normal 10 4 2 6 2 3" xfId="30501"/>
    <cellStyle name="Normal 10 4 2 6 3" xfId="30502"/>
    <cellStyle name="Normal 10 4 2 6 4" xfId="30503"/>
    <cellStyle name="Normal 10 4 2 6 5" xfId="30504"/>
    <cellStyle name="Normal 10 4 2 6 6" xfId="30505"/>
    <cellStyle name="Normal 10 4 2 7" xfId="30506"/>
    <cellStyle name="Normal 10 4 2 7 2" xfId="30507"/>
    <cellStyle name="Normal 10 4 2 7 2 2" xfId="30508"/>
    <cellStyle name="Normal 10 4 2 7 2 3" xfId="30509"/>
    <cellStyle name="Normal 10 4 2 7 3" xfId="30510"/>
    <cellStyle name="Normal 10 4 2 7 4" xfId="30511"/>
    <cellStyle name="Normal 10 4 2 7 5" xfId="30512"/>
    <cellStyle name="Normal 10 4 2 7 6" xfId="30513"/>
    <cellStyle name="Normal 10 4 2 8" xfId="30514"/>
    <cellStyle name="Normal 10 4 2 8 2" xfId="30515"/>
    <cellStyle name="Normal 10 4 2 8 2 2" xfId="30516"/>
    <cellStyle name="Normal 10 4 2 8 2 3" xfId="30517"/>
    <cellStyle name="Normal 10 4 2 8 3" xfId="30518"/>
    <cellStyle name="Normal 10 4 2 8 4" xfId="30519"/>
    <cellStyle name="Normal 10 4 2 8 5" xfId="30520"/>
    <cellStyle name="Normal 10 4 2 8 6" xfId="30521"/>
    <cellStyle name="Normal 10 4 2 9" xfId="30522"/>
    <cellStyle name="Normal 10 4 2 9 2" xfId="30523"/>
    <cellStyle name="Normal 10 4 2 9 2 2" xfId="30524"/>
    <cellStyle name="Normal 10 4 2 9 2 3" xfId="30525"/>
    <cellStyle name="Normal 10 4 2 9 3" xfId="30526"/>
    <cellStyle name="Normal 10 4 2 9 4" xfId="30527"/>
    <cellStyle name="Normal 10 4 2 9 5" xfId="30528"/>
    <cellStyle name="Normal 10 4 2 9 6" xfId="30529"/>
    <cellStyle name="Normal 10 4 3" xfId="30530"/>
    <cellStyle name="Normal 10 4 3 10" xfId="30531"/>
    <cellStyle name="Normal 10 4 3 11" xfId="30532"/>
    <cellStyle name="Normal 10 4 3 12" xfId="30533"/>
    <cellStyle name="Normal 10 4 3 13" xfId="30534"/>
    <cellStyle name="Normal 10 4 3 2" xfId="30535"/>
    <cellStyle name="Normal 10 4 3 2 10" xfId="30536"/>
    <cellStyle name="Normal 10 4 3 2 2" xfId="30537"/>
    <cellStyle name="Normal 10 4 3 2 2 2" xfId="30538"/>
    <cellStyle name="Normal 10 4 3 2 2 2 2" xfId="30539"/>
    <cellStyle name="Normal 10 4 3 2 2 2 2 2" xfId="30540"/>
    <cellStyle name="Normal 10 4 3 2 2 2 2 3" xfId="30541"/>
    <cellStyle name="Normal 10 4 3 2 2 2 3" xfId="30542"/>
    <cellStyle name="Normal 10 4 3 2 2 2 4" xfId="30543"/>
    <cellStyle name="Normal 10 4 3 2 2 2 5" xfId="30544"/>
    <cellStyle name="Normal 10 4 3 2 2 2 6" xfId="30545"/>
    <cellStyle name="Normal 10 4 3 2 2 3" xfId="30546"/>
    <cellStyle name="Normal 10 4 3 2 2 3 2" xfId="30547"/>
    <cellStyle name="Normal 10 4 3 2 2 3 2 2" xfId="30548"/>
    <cellStyle name="Normal 10 4 3 2 2 3 2 3" xfId="30549"/>
    <cellStyle name="Normal 10 4 3 2 2 3 3" xfId="30550"/>
    <cellStyle name="Normal 10 4 3 2 2 3 4" xfId="30551"/>
    <cellStyle name="Normal 10 4 3 2 2 3 5" xfId="30552"/>
    <cellStyle name="Normal 10 4 3 2 2 3 6" xfId="30553"/>
    <cellStyle name="Normal 10 4 3 2 2 4" xfId="30554"/>
    <cellStyle name="Normal 10 4 3 2 2 4 2" xfId="30555"/>
    <cellStyle name="Normal 10 4 3 2 2 4 3" xfId="30556"/>
    <cellStyle name="Normal 10 4 3 2 2 5" xfId="30557"/>
    <cellStyle name="Normal 10 4 3 2 2 6" xfId="30558"/>
    <cellStyle name="Normal 10 4 3 2 2 7" xfId="30559"/>
    <cellStyle name="Normal 10 4 3 2 2 8" xfId="30560"/>
    <cellStyle name="Normal 10 4 3 2 3" xfId="30561"/>
    <cellStyle name="Normal 10 4 3 2 3 2" xfId="30562"/>
    <cellStyle name="Normal 10 4 3 2 3 2 2" xfId="30563"/>
    <cellStyle name="Normal 10 4 3 2 3 2 2 2" xfId="30564"/>
    <cellStyle name="Normal 10 4 3 2 3 2 2 3" xfId="30565"/>
    <cellStyle name="Normal 10 4 3 2 3 2 3" xfId="30566"/>
    <cellStyle name="Normal 10 4 3 2 3 2 4" xfId="30567"/>
    <cellStyle name="Normal 10 4 3 2 3 2 5" xfId="30568"/>
    <cellStyle name="Normal 10 4 3 2 3 2 6" xfId="30569"/>
    <cellStyle name="Normal 10 4 3 2 3 3" xfId="30570"/>
    <cellStyle name="Normal 10 4 3 2 3 3 2" xfId="30571"/>
    <cellStyle name="Normal 10 4 3 2 3 3 3" xfId="30572"/>
    <cellStyle name="Normal 10 4 3 2 3 4" xfId="30573"/>
    <cellStyle name="Normal 10 4 3 2 3 5" xfId="30574"/>
    <cellStyle name="Normal 10 4 3 2 3 6" xfId="30575"/>
    <cellStyle name="Normal 10 4 3 2 3 7" xfId="30576"/>
    <cellStyle name="Normal 10 4 3 2 4" xfId="30577"/>
    <cellStyle name="Normal 10 4 3 2 4 2" xfId="30578"/>
    <cellStyle name="Normal 10 4 3 2 4 2 2" xfId="30579"/>
    <cellStyle name="Normal 10 4 3 2 4 2 3" xfId="30580"/>
    <cellStyle name="Normal 10 4 3 2 4 3" xfId="30581"/>
    <cellStyle name="Normal 10 4 3 2 4 4" xfId="30582"/>
    <cellStyle name="Normal 10 4 3 2 4 5" xfId="30583"/>
    <cellStyle name="Normal 10 4 3 2 4 6" xfId="30584"/>
    <cellStyle name="Normal 10 4 3 2 5" xfId="30585"/>
    <cellStyle name="Normal 10 4 3 2 5 2" xfId="30586"/>
    <cellStyle name="Normal 10 4 3 2 5 2 2" xfId="30587"/>
    <cellStyle name="Normal 10 4 3 2 5 2 3" xfId="30588"/>
    <cellStyle name="Normal 10 4 3 2 5 3" xfId="30589"/>
    <cellStyle name="Normal 10 4 3 2 5 4" xfId="30590"/>
    <cellStyle name="Normal 10 4 3 2 5 5" xfId="30591"/>
    <cellStyle name="Normal 10 4 3 2 5 6" xfId="30592"/>
    <cellStyle name="Normal 10 4 3 2 6" xfId="30593"/>
    <cellStyle name="Normal 10 4 3 2 6 2" xfId="30594"/>
    <cellStyle name="Normal 10 4 3 2 6 3" xfId="30595"/>
    <cellStyle name="Normal 10 4 3 2 7" xfId="30596"/>
    <cellStyle name="Normal 10 4 3 2 8" xfId="30597"/>
    <cellStyle name="Normal 10 4 3 2 9" xfId="30598"/>
    <cellStyle name="Normal 10 4 3 3" xfId="30599"/>
    <cellStyle name="Normal 10 4 3 3 2" xfId="30600"/>
    <cellStyle name="Normal 10 4 3 3 2 2" xfId="30601"/>
    <cellStyle name="Normal 10 4 3 3 2 2 2" xfId="30602"/>
    <cellStyle name="Normal 10 4 3 3 2 2 2 2" xfId="30603"/>
    <cellStyle name="Normal 10 4 3 3 2 2 2 3" xfId="30604"/>
    <cellStyle name="Normal 10 4 3 3 2 2 3" xfId="30605"/>
    <cellStyle name="Normal 10 4 3 3 2 2 4" xfId="30606"/>
    <cellStyle name="Normal 10 4 3 3 2 2 5" xfId="30607"/>
    <cellStyle name="Normal 10 4 3 3 2 2 6" xfId="30608"/>
    <cellStyle name="Normal 10 4 3 3 2 3" xfId="30609"/>
    <cellStyle name="Normal 10 4 3 3 2 3 2" xfId="30610"/>
    <cellStyle name="Normal 10 4 3 3 2 3 3" xfId="30611"/>
    <cellStyle name="Normal 10 4 3 3 2 4" xfId="30612"/>
    <cellStyle name="Normal 10 4 3 3 2 5" xfId="30613"/>
    <cellStyle name="Normal 10 4 3 3 2 6" xfId="30614"/>
    <cellStyle name="Normal 10 4 3 3 2 7" xfId="30615"/>
    <cellStyle name="Normal 10 4 3 3 3" xfId="30616"/>
    <cellStyle name="Normal 10 4 3 3 3 2" xfId="30617"/>
    <cellStyle name="Normal 10 4 3 3 3 2 2" xfId="30618"/>
    <cellStyle name="Normal 10 4 3 3 3 2 3" xfId="30619"/>
    <cellStyle name="Normal 10 4 3 3 3 3" xfId="30620"/>
    <cellStyle name="Normal 10 4 3 3 3 4" xfId="30621"/>
    <cellStyle name="Normal 10 4 3 3 3 5" xfId="30622"/>
    <cellStyle name="Normal 10 4 3 3 3 6" xfId="30623"/>
    <cellStyle name="Normal 10 4 3 3 4" xfId="30624"/>
    <cellStyle name="Normal 10 4 3 3 4 2" xfId="30625"/>
    <cellStyle name="Normal 10 4 3 3 4 2 2" xfId="30626"/>
    <cellStyle name="Normal 10 4 3 3 4 2 3" xfId="30627"/>
    <cellStyle name="Normal 10 4 3 3 4 3" xfId="30628"/>
    <cellStyle name="Normal 10 4 3 3 4 4" xfId="30629"/>
    <cellStyle name="Normal 10 4 3 3 4 5" xfId="30630"/>
    <cellStyle name="Normal 10 4 3 3 4 6" xfId="30631"/>
    <cellStyle name="Normal 10 4 3 3 5" xfId="30632"/>
    <cellStyle name="Normal 10 4 3 3 5 2" xfId="30633"/>
    <cellStyle name="Normal 10 4 3 3 5 3" xfId="30634"/>
    <cellStyle name="Normal 10 4 3 3 6" xfId="30635"/>
    <cellStyle name="Normal 10 4 3 3 7" xfId="30636"/>
    <cellStyle name="Normal 10 4 3 3 8" xfId="30637"/>
    <cellStyle name="Normal 10 4 3 3 9" xfId="30638"/>
    <cellStyle name="Normal 10 4 3 4" xfId="30639"/>
    <cellStyle name="Normal 10 4 3 4 2" xfId="30640"/>
    <cellStyle name="Normal 10 4 3 4 2 2" xfId="30641"/>
    <cellStyle name="Normal 10 4 3 4 2 2 2" xfId="30642"/>
    <cellStyle name="Normal 10 4 3 4 2 2 3" xfId="30643"/>
    <cellStyle name="Normal 10 4 3 4 2 3" xfId="30644"/>
    <cellStyle name="Normal 10 4 3 4 2 4" xfId="30645"/>
    <cellStyle name="Normal 10 4 3 4 2 5" xfId="30646"/>
    <cellStyle name="Normal 10 4 3 4 2 6" xfId="30647"/>
    <cellStyle name="Normal 10 4 3 4 3" xfId="30648"/>
    <cellStyle name="Normal 10 4 3 4 3 2" xfId="30649"/>
    <cellStyle name="Normal 10 4 3 4 3 3" xfId="30650"/>
    <cellStyle name="Normal 10 4 3 4 4" xfId="30651"/>
    <cellStyle name="Normal 10 4 3 4 5" xfId="30652"/>
    <cellStyle name="Normal 10 4 3 4 6" xfId="30653"/>
    <cellStyle name="Normal 10 4 3 4 7" xfId="30654"/>
    <cellStyle name="Normal 10 4 3 5" xfId="30655"/>
    <cellStyle name="Normal 10 4 3 5 2" xfId="30656"/>
    <cellStyle name="Normal 10 4 3 5 2 2" xfId="30657"/>
    <cellStyle name="Normal 10 4 3 5 2 3" xfId="30658"/>
    <cellStyle name="Normal 10 4 3 5 3" xfId="30659"/>
    <cellStyle name="Normal 10 4 3 5 4" xfId="30660"/>
    <cellStyle name="Normal 10 4 3 5 5" xfId="30661"/>
    <cellStyle name="Normal 10 4 3 5 6" xfId="30662"/>
    <cellStyle name="Normal 10 4 3 6" xfId="30663"/>
    <cellStyle name="Normal 10 4 3 6 2" xfId="30664"/>
    <cellStyle name="Normal 10 4 3 6 2 2" xfId="30665"/>
    <cellStyle name="Normal 10 4 3 6 2 3" xfId="30666"/>
    <cellStyle name="Normal 10 4 3 6 3" xfId="30667"/>
    <cellStyle name="Normal 10 4 3 6 4" xfId="30668"/>
    <cellStyle name="Normal 10 4 3 6 5" xfId="30669"/>
    <cellStyle name="Normal 10 4 3 6 6" xfId="30670"/>
    <cellStyle name="Normal 10 4 3 7" xfId="30671"/>
    <cellStyle name="Normal 10 4 3 7 2" xfId="30672"/>
    <cellStyle name="Normal 10 4 3 7 2 2" xfId="30673"/>
    <cellStyle name="Normal 10 4 3 7 2 3" xfId="30674"/>
    <cellStyle name="Normal 10 4 3 7 3" xfId="30675"/>
    <cellStyle name="Normal 10 4 3 7 4" xfId="30676"/>
    <cellStyle name="Normal 10 4 3 7 5" xfId="30677"/>
    <cellStyle name="Normal 10 4 3 7 6" xfId="30678"/>
    <cellStyle name="Normal 10 4 3 8" xfId="30679"/>
    <cellStyle name="Normal 10 4 3 8 2" xfId="30680"/>
    <cellStyle name="Normal 10 4 3 8 2 2" xfId="30681"/>
    <cellStyle name="Normal 10 4 3 8 2 3" xfId="30682"/>
    <cellStyle name="Normal 10 4 3 8 3" xfId="30683"/>
    <cellStyle name="Normal 10 4 3 8 4" xfId="30684"/>
    <cellStyle name="Normal 10 4 3 8 5" xfId="30685"/>
    <cellStyle name="Normal 10 4 3 8 6" xfId="30686"/>
    <cellStyle name="Normal 10 4 3 9" xfId="30687"/>
    <cellStyle name="Normal 10 4 3 9 2" xfId="30688"/>
    <cellStyle name="Normal 10 4 3 9 3" xfId="30689"/>
    <cellStyle name="Normal 10 4 4" xfId="30690"/>
    <cellStyle name="Normal 10 4 4 10" xfId="30691"/>
    <cellStyle name="Normal 10 4 4 2" xfId="30692"/>
    <cellStyle name="Normal 10 4 4 2 2" xfId="30693"/>
    <cellStyle name="Normal 10 4 4 2 2 2" xfId="30694"/>
    <cellStyle name="Normal 10 4 4 2 2 2 2" xfId="30695"/>
    <cellStyle name="Normal 10 4 4 2 2 2 3" xfId="30696"/>
    <cellStyle name="Normal 10 4 4 2 2 3" xfId="30697"/>
    <cellStyle name="Normal 10 4 4 2 2 4" xfId="30698"/>
    <cellStyle name="Normal 10 4 4 2 2 5" xfId="30699"/>
    <cellStyle name="Normal 10 4 4 2 2 6" xfId="30700"/>
    <cellStyle name="Normal 10 4 4 2 3" xfId="30701"/>
    <cellStyle name="Normal 10 4 4 2 3 2" xfId="30702"/>
    <cellStyle name="Normal 10 4 4 2 3 2 2" xfId="30703"/>
    <cellStyle name="Normal 10 4 4 2 3 2 3" xfId="30704"/>
    <cellStyle name="Normal 10 4 4 2 3 3" xfId="30705"/>
    <cellStyle name="Normal 10 4 4 2 3 4" xfId="30706"/>
    <cellStyle name="Normal 10 4 4 2 3 5" xfId="30707"/>
    <cellStyle name="Normal 10 4 4 2 3 6" xfId="30708"/>
    <cellStyle name="Normal 10 4 4 2 4" xfId="30709"/>
    <cellStyle name="Normal 10 4 4 2 4 2" xfId="30710"/>
    <cellStyle name="Normal 10 4 4 2 4 3" xfId="30711"/>
    <cellStyle name="Normal 10 4 4 2 5" xfId="30712"/>
    <cellStyle name="Normal 10 4 4 2 6" xfId="30713"/>
    <cellStyle name="Normal 10 4 4 2 7" xfId="30714"/>
    <cellStyle name="Normal 10 4 4 2 8" xfId="30715"/>
    <cellStyle name="Normal 10 4 4 3" xfId="30716"/>
    <cellStyle name="Normal 10 4 4 3 2" xfId="30717"/>
    <cellStyle name="Normal 10 4 4 3 2 2" xfId="30718"/>
    <cellStyle name="Normal 10 4 4 3 2 2 2" xfId="30719"/>
    <cellStyle name="Normal 10 4 4 3 2 2 3" xfId="30720"/>
    <cellStyle name="Normal 10 4 4 3 2 3" xfId="30721"/>
    <cellStyle name="Normal 10 4 4 3 2 4" xfId="30722"/>
    <cellStyle name="Normal 10 4 4 3 2 5" xfId="30723"/>
    <cellStyle name="Normal 10 4 4 3 2 6" xfId="30724"/>
    <cellStyle name="Normal 10 4 4 3 3" xfId="30725"/>
    <cellStyle name="Normal 10 4 4 3 3 2" xfId="30726"/>
    <cellStyle name="Normal 10 4 4 3 3 3" xfId="30727"/>
    <cellStyle name="Normal 10 4 4 3 4" xfId="30728"/>
    <cellStyle name="Normal 10 4 4 3 5" xfId="30729"/>
    <cellStyle name="Normal 10 4 4 3 6" xfId="30730"/>
    <cellStyle name="Normal 10 4 4 3 7" xfId="30731"/>
    <cellStyle name="Normal 10 4 4 4" xfId="30732"/>
    <cellStyle name="Normal 10 4 4 4 2" xfId="30733"/>
    <cellStyle name="Normal 10 4 4 4 2 2" xfId="30734"/>
    <cellStyle name="Normal 10 4 4 4 2 3" xfId="30735"/>
    <cellStyle name="Normal 10 4 4 4 3" xfId="30736"/>
    <cellStyle name="Normal 10 4 4 4 4" xfId="30737"/>
    <cellStyle name="Normal 10 4 4 4 5" xfId="30738"/>
    <cellStyle name="Normal 10 4 4 4 6" xfId="30739"/>
    <cellStyle name="Normal 10 4 4 5" xfId="30740"/>
    <cellStyle name="Normal 10 4 4 5 2" xfId="30741"/>
    <cellStyle name="Normal 10 4 4 5 2 2" xfId="30742"/>
    <cellStyle name="Normal 10 4 4 5 2 3" xfId="30743"/>
    <cellStyle name="Normal 10 4 4 5 3" xfId="30744"/>
    <cellStyle name="Normal 10 4 4 5 4" xfId="30745"/>
    <cellStyle name="Normal 10 4 4 5 5" xfId="30746"/>
    <cellStyle name="Normal 10 4 4 5 6" xfId="30747"/>
    <cellStyle name="Normal 10 4 4 6" xfId="30748"/>
    <cellStyle name="Normal 10 4 4 6 2" xfId="30749"/>
    <cellStyle name="Normal 10 4 4 6 3" xfId="30750"/>
    <cellStyle name="Normal 10 4 4 7" xfId="30751"/>
    <cellStyle name="Normal 10 4 4 8" xfId="30752"/>
    <cellStyle name="Normal 10 4 4 9" xfId="30753"/>
    <cellStyle name="Normal 10 4 5" xfId="30754"/>
    <cellStyle name="Normal 10 4 5 2" xfId="30755"/>
    <cellStyle name="Normal 10 4 5 2 2" xfId="30756"/>
    <cellStyle name="Normal 10 4 5 2 2 2" xfId="30757"/>
    <cellStyle name="Normal 10 4 5 2 2 2 2" xfId="30758"/>
    <cellStyle name="Normal 10 4 5 2 2 2 3" xfId="30759"/>
    <cellStyle name="Normal 10 4 5 2 2 3" xfId="30760"/>
    <cellStyle name="Normal 10 4 5 2 2 4" xfId="30761"/>
    <cellStyle name="Normal 10 4 5 2 2 5" xfId="30762"/>
    <cellStyle name="Normal 10 4 5 2 2 6" xfId="30763"/>
    <cellStyle name="Normal 10 4 5 2 3" xfId="30764"/>
    <cellStyle name="Normal 10 4 5 2 3 2" xfId="30765"/>
    <cellStyle name="Normal 10 4 5 2 3 3" xfId="30766"/>
    <cellStyle name="Normal 10 4 5 2 4" xfId="30767"/>
    <cellStyle name="Normal 10 4 5 2 5" xfId="30768"/>
    <cellStyle name="Normal 10 4 5 2 6" xfId="30769"/>
    <cellStyle name="Normal 10 4 5 2 7" xfId="30770"/>
    <cellStyle name="Normal 10 4 5 3" xfId="30771"/>
    <cellStyle name="Normal 10 4 5 3 2" xfId="30772"/>
    <cellStyle name="Normal 10 4 5 3 2 2" xfId="30773"/>
    <cellStyle name="Normal 10 4 5 3 2 3" xfId="30774"/>
    <cellStyle name="Normal 10 4 5 3 3" xfId="30775"/>
    <cellStyle name="Normal 10 4 5 3 4" xfId="30776"/>
    <cellStyle name="Normal 10 4 5 3 5" xfId="30777"/>
    <cellStyle name="Normal 10 4 5 3 6" xfId="30778"/>
    <cellStyle name="Normal 10 4 5 4" xfId="30779"/>
    <cellStyle name="Normal 10 4 5 4 2" xfId="30780"/>
    <cellStyle name="Normal 10 4 5 4 2 2" xfId="30781"/>
    <cellStyle name="Normal 10 4 5 4 2 3" xfId="30782"/>
    <cellStyle name="Normal 10 4 5 4 3" xfId="30783"/>
    <cellStyle name="Normal 10 4 5 4 4" xfId="30784"/>
    <cellStyle name="Normal 10 4 5 4 5" xfId="30785"/>
    <cellStyle name="Normal 10 4 5 4 6" xfId="30786"/>
    <cellStyle name="Normal 10 4 5 5" xfId="30787"/>
    <cellStyle name="Normal 10 4 5 5 2" xfId="30788"/>
    <cellStyle name="Normal 10 4 5 5 3" xfId="30789"/>
    <cellStyle name="Normal 10 4 5 6" xfId="30790"/>
    <cellStyle name="Normal 10 4 5 7" xfId="30791"/>
    <cellStyle name="Normal 10 4 5 8" xfId="30792"/>
    <cellStyle name="Normal 10 4 5 9" xfId="30793"/>
    <cellStyle name="Normal 10 4 6" xfId="30794"/>
    <cellStyle name="Normal 10 4 6 2" xfId="30795"/>
    <cellStyle name="Normal 10 4 6 2 2" xfId="30796"/>
    <cellStyle name="Normal 10 4 6 2 2 2" xfId="30797"/>
    <cellStyle name="Normal 10 4 6 2 2 3" xfId="30798"/>
    <cellStyle name="Normal 10 4 6 2 3" xfId="30799"/>
    <cellStyle name="Normal 10 4 6 2 4" xfId="30800"/>
    <cellStyle name="Normal 10 4 6 2 5" xfId="30801"/>
    <cellStyle name="Normal 10 4 6 2 6" xfId="30802"/>
    <cellStyle name="Normal 10 4 6 3" xfId="30803"/>
    <cellStyle name="Normal 10 4 6 3 2" xfId="30804"/>
    <cellStyle name="Normal 10 4 6 3 3" xfId="30805"/>
    <cellStyle name="Normal 10 4 6 4" xfId="30806"/>
    <cellStyle name="Normal 10 4 6 5" xfId="30807"/>
    <cellStyle name="Normal 10 4 6 6" xfId="30808"/>
    <cellStyle name="Normal 10 4 6 7" xfId="30809"/>
    <cellStyle name="Normal 10 4 7" xfId="30810"/>
    <cellStyle name="Normal 10 4 7 2" xfId="30811"/>
    <cellStyle name="Normal 10 4 7 2 2" xfId="30812"/>
    <cellStyle name="Normal 10 4 7 2 3" xfId="30813"/>
    <cellStyle name="Normal 10 4 7 3" xfId="30814"/>
    <cellStyle name="Normal 10 4 7 4" xfId="30815"/>
    <cellStyle name="Normal 10 4 7 5" xfId="30816"/>
    <cellStyle name="Normal 10 4 7 6" xfId="30817"/>
    <cellStyle name="Normal 10 4 8" xfId="30818"/>
    <cellStyle name="Normal 10 4 8 2" xfId="30819"/>
    <cellStyle name="Normal 10 4 8 2 2" xfId="30820"/>
    <cellStyle name="Normal 10 4 8 2 3" xfId="30821"/>
    <cellStyle name="Normal 10 4 8 3" xfId="30822"/>
    <cellStyle name="Normal 10 4 8 4" xfId="30823"/>
    <cellStyle name="Normal 10 4 8 5" xfId="30824"/>
    <cellStyle name="Normal 10 4 8 6" xfId="30825"/>
    <cellStyle name="Normal 10 4 9" xfId="30826"/>
    <cellStyle name="Normal 10 4 9 2" xfId="30827"/>
    <cellStyle name="Normal 10 4 9 2 2" xfId="30828"/>
    <cellStyle name="Normal 10 4 9 2 3" xfId="30829"/>
    <cellStyle name="Normal 10 4 9 3" xfId="30830"/>
    <cellStyle name="Normal 10 4 9 4" xfId="30831"/>
    <cellStyle name="Normal 10 4 9 5" xfId="30832"/>
    <cellStyle name="Normal 10 4 9 6" xfId="30833"/>
    <cellStyle name="Normal 10 5" xfId="30834"/>
    <cellStyle name="Normal 10 5 2" xfId="30835"/>
    <cellStyle name="Normal 10 5 3" xfId="30836"/>
    <cellStyle name="Normal 10 5 3 2" xfId="30837"/>
    <cellStyle name="Normal 10 5 4" xfId="30838"/>
    <cellStyle name="Normal 10 5 4 2" xfId="30839"/>
    <cellStyle name="Normal 10 5 4 2 2" xfId="30840"/>
    <cellStyle name="Normal 10 5 4 3" xfId="30841"/>
    <cellStyle name="Normal 10 5 5" xfId="30842"/>
    <cellStyle name="Normal 10 5 6" xfId="30843"/>
    <cellStyle name="Normal 10 5 6 2" xfId="30844"/>
    <cellStyle name="Normal 10 6" xfId="30845"/>
    <cellStyle name="Normal 10 6 10" xfId="30846"/>
    <cellStyle name="Normal 10 6 10 2" xfId="30847"/>
    <cellStyle name="Normal 10 6 10 3" xfId="30848"/>
    <cellStyle name="Normal 10 6 11" xfId="30849"/>
    <cellStyle name="Normal 10 6 12" xfId="30850"/>
    <cellStyle name="Normal 10 6 13" xfId="30851"/>
    <cellStyle name="Normal 10 6 14" xfId="30852"/>
    <cellStyle name="Normal 10 6 2" xfId="30853"/>
    <cellStyle name="Normal 10 6 2 10" xfId="30854"/>
    <cellStyle name="Normal 10 6 2 2" xfId="30855"/>
    <cellStyle name="Normal 10 6 2 2 2" xfId="30856"/>
    <cellStyle name="Normal 10 6 2 2 2 2" xfId="30857"/>
    <cellStyle name="Normal 10 6 2 2 2 2 2" xfId="30858"/>
    <cellStyle name="Normal 10 6 2 2 2 2 3" xfId="30859"/>
    <cellStyle name="Normal 10 6 2 2 2 3" xfId="30860"/>
    <cellStyle name="Normal 10 6 2 2 2 4" xfId="30861"/>
    <cellStyle name="Normal 10 6 2 2 2 5" xfId="30862"/>
    <cellStyle name="Normal 10 6 2 2 2 6" xfId="30863"/>
    <cellStyle name="Normal 10 6 2 2 3" xfId="30864"/>
    <cellStyle name="Normal 10 6 2 2 3 2" xfId="30865"/>
    <cellStyle name="Normal 10 6 2 2 3 2 2" xfId="30866"/>
    <cellStyle name="Normal 10 6 2 2 3 2 3" xfId="30867"/>
    <cellStyle name="Normal 10 6 2 2 3 3" xfId="30868"/>
    <cellStyle name="Normal 10 6 2 2 3 4" xfId="30869"/>
    <cellStyle name="Normal 10 6 2 2 3 5" xfId="30870"/>
    <cellStyle name="Normal 10 6 2 2 3 6" xfId="30871"/>
    <cellStyle name="Normal 10 6 2 2 4" xfId="30872"/>
    <cellStyle name="Normal 10 6 2 2 4 2" xfId="30873"/>
    <cellStyle name="Normal 10 6 2 2 4 3" xfId="30874"/>
    <cellStyle name="Normal 10 6 2 2 5" xfId="30875"/>
    <cellStyle name="Normal 10 6 2 2 6" xfId="30876"/>
    <cellStyle name="Normal 10 6 2 2 7" xfId="30877"/>
    <cellStyle name="Normal 10 6 2 2 8" xfId="30878"/>
    <cellStyle name="Normal 10 6 2 3" xfId="30879"/>
    <cellStyle name="Normal 10 6 2 3 2" xfId="30880"/>
    <cellStyle name="Normal 10 6 2 3 2 2" xfId="30881"/>
    <cellStyle name="Normal 10 6 2 3 2 2 2" xfId="30882"/>
    <cellStyle name="Normal 10 6 2 3 2 2 3" xfId="30883"/>
    <cellStyle name="Normal 10 6 2 3 2 3" xfId="30884"/>
    <cellStyle name="Normal 10 6 2 3 2 4" xfId="30885"/>
    <cellStyle name="Normal 10 6 2 3 2 5" xfId="30886"/>
    <cellStyle name="Normal 10 6 2 3 2 6" xfId="30887"/>
    <cellStyle name="Normal 10 6 2 3 3" xfId="30888"/>
    <cellStyle name="Normal 10 6 2 3 3 2" xfId="30889"/>
    <cellStyle name="Normal 10 6 2 3 3 3" xfId="30890"/>
    <cellStyle name="Normal 10 6 2 3 4" xfId="30891"/>
    <cellStyle name="Normal 10 6 2 3 5" xfId="30892"/>
    <cellStyle name="Normal 10 6 2 3 6" xfId="30893"/>
    <cellStyle name="Normal 10 6 2 3 7" xfId="30894"/>
    <cellStyle name="Normal 10 6 2 4" xfId="30895"/>
    <cellStyle name="Normal 10 6 2 4 2" xfId="30896"/>
    <cellStyle name="Normal 10 6 2 4 2 2" xfId="30897"/>
    <cellStyle name="Normal 10 6 2 4 2 3" xfId="30898"/>
    <cellStyle name="Normal 10 6 2 4 3" xfId="30899"/>
    <cellStyle name="Normal 10 6 2 4 4" xfId="30900"/>
    <cellStyle name="Normal 10 6 2 4 5" xfId="30901"/>
    <cellStyle name="Normal 10 6 2 4 6" xfId="30902"/>
    <cellStyle name="Normal 10 6 2 5" xfId="30903"/>
    <cellStyle name="Normal 10 6 2 5 2" xfId="30904"/>
    <cellStyle name="Normal 10 6 2 5 2 2" xfId="30905"/>
    <cellStyle name="Normal 10 6 2 5 2 3" xfId="30906"/>
    <cellStyle name="Normal 10 6 2 5 3" xfId="30907"/>
    <cellStyle name="Normal 10 6 2 5 4" xfId="30908"/>
    <cellStyle name="Normal 10 6 2 5 5" xfId="30909"/>
    <cellStyle name="Normal 10 6 2 5 6" xfId="30910"/>
    <cellStyle name="Normal 10 6 2 6" xfId="30911"/>
    <cellStyle name="Normal 10 6 2 6 2" xfId="30912"/>
    <cellStyle name="Normal 10 6 2 6 3" xfId="30913"/>
    <cellStyle name="Normal 10 6 2 7" xfId="30914"/>
    <cellStyle name="Normal 10 6 2 8" xfId="30915"/>
    <cellStyle name="Normal 10 6 2 9" xfId="30916"/>
    <cellStyle name="Normal 10 6 3" xfId="30917"/>
    <cellStyle name="Normal 10 6 3 2" xfId="30918"/>
    <cellStyle name="Normal 10 6 3 2 2" xfId="30919"/>
    <cellStyle name="Normal 10 6 3 2 2 2" xfId="30920"/>
    <cellStyle name="Normal 10 6 3 2 2 2 2" xfId="30921"/>
    <cellStyle name="Normal 10 6 3 2 2 2 3" xfId="30922"/>
    <cellStyle name="Normal 10 6 3 2 2 3" xfId="30923"/>
    <cellStyle name="Normal 10 6 3 2 2 4" xfId="30924"/>
    <cellStyle name="Normal 10 6 3 2 2 5" xfId="30925"/>
    <cellStyle name="Normal 10 6 3 2 2 6" xfId="30926"/>
    <cellStyle name="Normal 10 6 3 2 3" xfId="30927"/>
    <cellStyle name="Normal 10 6 3 2 3 2" xfId="30928"/>
    <cellStyle name="Normal 10 6 3 2 3 3" xfId="30929"/>
    <cellStyle name="Normal 10 6 3 2 4" xfId="30930"/>
    <cellStyle name="Normal 10 6 3 2 5" xfId="30931"/>
    <cellStyle name="Normal 10 6 3 2 6" xfId="30932"/>
    <cellStyle name="Normal 10 6 3 2 7" xfId="30933"/>
    <cellStyle name="Normal 10 6 3 3" xfId="30934"/>
    <cellStyle name="Normal 10 6 3 3 2" xfId="30935"/>
    <cellStyle name="Normal 10 6 3 3 2 2" xfId="30936"/>
    <cellStyle name="Normal 10 6 3 3 2 3" xfId="30937"/>
    <cellStyle name="Normal 10 6 3 3 3" xfId="30938"/>
    <cellStyle name="Normal 10 6 3 3 4" xfId="30939"/>
    <cellStyle name="Normal 10 6 3 3 5" xfId="30940"/>
    <cellStyle name="Normal 10 6 3 3 6" xfId="30941"/>
    <cellStyle name="Normal 10 6 3 4" xfId="30942"/>
    <cellStyle name="Normal 10 6 3 4 2" xfId="30943"/>
    <cellStyle name="Normal 10 6 3 4 2 2" xfId="30944"/>
    <cellStyle name="Normal 10 6 3 4 2 3" xfId="30945"/>
    <cellStyle name="Normal 10 6 3 4 3" xfId="30946"/>
    <cellStyle name="Normal 10 6 3 4 4" xfId="30947"/>
    <cellStyle name="Normal 10 6 3 4 5" xfId="30948"/>
    <cellStyle name="Normal 10 6 3 4 6" xfId="30949"/>
    <cellStyle name="Normal 10 6 3 5" xfId="30950"/>
    <cellStyle name="Normal 10 6 3 5 2" xfId="30951"/>
    <cellStyle name="Normal 10 6 3 5 3" xfId="30952"/>
    <cellStyle name="Normal 10 6 3 6" xfId="30953"/>
    <cellStyle name="Normal 10 6 3 7" xfId="30954"/>
    <cellStyle name="Normal 10 6 3 8" xfId="30955"/>
    <cellStyle name="Normal 10 6 3 9" xfId="30956"/>
    <cellStyle name="Normal 10 6 4" xfId="30957"/>
    <cellStyle name="Normal 10 6 5" xfId="30958"/>
    <cellStyle name="Normal 10 6 5 2" xfId="30959"/>
    <cellStyle name="Normal 10 6 5 2 2" xfId="30960"/>
    <cellStyle name="Normal 10 6 5 2 2 2" xfId="30961"/>
    <cellStyle name="Normal 10 6 5 2 2 3" xfId="30962"/>
    <cellStyle name="Normal 10 6 5 2 3" xfId="30963"/>
    <cellStyle name="Normal 10 6 5 2 4" xfId="30964"/>
    <cellStyle name="Normal 10 6 5 2 5" xfId="30965"/>
    <cellStyle name="Normal 10 6 5 2 6" xfId="30966"/>
    <cellStyle name="Normal 10 6 5 3" xfId="30967"/>
    <cellStyle name="Normal 10 6 5 3 2" xfId="30968"/>
    <cellStyle name="Normal 10 6 5 3 3" xfId="30969"/>
    <cellStyle name="Normal 10 6 5 4" xfId="30970"/>
    <cellStyle name="Normal 10 6 5 5" xfId="30971"/>
    <cellStyle name="Normal 10 6 5 6" xfId="30972"/>
    <cellStyle name="Normal 10 6 5 7" xfId="30973"/>
    <cellStyle name="Normal 10 6 6" xfId="30974"/>
    <cellStyle name="Normal 10 6 6 2" xfId="30975"/>
    <cellStyle name="Normal 10 6 6 2 2" xfId="30976"/>
    <cellStyle name="Normal 10 6 6 2 3" xfId="30977"/>
    <cellStyle name="Normal 10 6 6 3" xfId="30978"/>
    <cellStyle name="Normal 10 6 6 4" xfId="30979"/>
    <cellStyle name="Normal 10 6 6 5" xfId="30980"/>
    <cellStyle name="Normal 10 6 6 6" xfId="30981"/>
    <cellStyle name="Normal 10 6 7" xfId="30982"/>
    <cellStyle name="Normal 10 6 7 2" xfId="30983"/>
    <cellStyle name="Normal 10 6 7 2 2" xfId="30984"/>
    <cellStyle name="Normal 10 6 7 2 3" xfId="30985"/>
    <cellStyle name="Normal 10 6 7 3" xfId="30986"/>
    <cellStyle name="Normal 10 6 7 4" xfId="30987"/>
    <cellStyle name="Normal 10 6 7 5" xfId="30988"/>
    <cellStyle name="Normal 10 6 7 6" xfId="30989"/>
    <cellStyle name="Normal 10 6 8" xfId="30990"/>
    <cellStyle name="Normal 10 6 8 2" xfId="30991"/>
    <cellStyle name="Normal 10 6 8 2 2" xfId="30992"/>
    <cellStyle name="Normal 10 6 8 2 3" xfId="30993"/>
    <cellStyle name="Normal 10 6 8 3" xfId="30994"/>
    <cellStyle name="Normal 10 6 8 4" xfId="30995"/>
    <cellStyle name="Normal 10 6 8 5" xfId="30996"/>
    <cellStyle name="Normal 10 6 8 6" xfId="30997"/>
    <cellStyle name="Normal 10 6 9" xfId="30998"/>
    <cellStyle name="Normal 10 6 9 2" xfId="30999"/>
    <cellStyle name="Normal 10 6 9 2 2" xfId="31000"/>
    <cellStyle name="Normal 10 6 9 2 3" xfId="31001"/>
    <cellStyle name="Normal 10 6 9 3" xfId="31002"/>
    <cellStyle name="Normal 10 6 9 4" xfId="31003"/>
    <cellStyle name="Normal 10 6 9 5" xfId="31004"/>
    <cellStyle name="Normal 10 6 9 6" xfId="31005"/>
    <cellStyle name="Normal 10 7" xfId="31006"/>
    <cellStyle name="Normal 10 7 10" xfId="31007"/>
    <cellStyle name="Normal 10 7 11" xfId="31008"/>
    <cellStyle name="Normal 10 7 2" xfId="31009"/>
    <cellStyle name="Normal 10 7 2 2" xfId="31010"/>
    <cellStyle name="Normal 10 7 2 2 2" xfId="31011"/>
    <cellStyle name="Normal 10 7 2 2 2 2" xfId="31012"/>
    <cellStyle name="Normal 10 7 2 2 2 3" xfId="31013"/>
    <cellStyle name="Normal 10 7 2 2 3" xfId="31014"/>
    <cellStyle name="Normal 10 7 2 2 4" xfId="31015"/>
    <cellStyle name="Normal 10 7 2 2 5" xfId="31016"/>
    <cellStyle name="Normal 10 7 2 2 6" xfId="31017"/>
    <cellStyle name="Normal 10 7 2 3" xfId="31018"/>
    <cellStyle name="Normal 10 7 2 3 2" xfId="31019"/>
    <cellStyle name="Normal 10 7 2 3 2 2" xfId="31020"/>
    <cellStyle name="Normal 10 7 2 3 2 3" xfId="31021"/>
    <cellStyle name="Normal 10 7 2 3 3" xfId="31022"/>
    <cellStyle name="Normal 10 7 2 3 4" xfId="31023"/>
    <cellStyle name="Normal 10 7 2 3 5" xfId="31024"/>
    <cellStyle name="Normal 10 7 2 3 6" xfId="31025"/>
    <cellStyle name="Normal 10 7 2 4" xfId="31026"/>
    <cellStyle name="Normal 10 7 2 4 2" xfId="31027"/>
    <cellStyle name="Normal 10 7 2 4 3" xfId="31028"/>
    <cellStyle name="Normal 10 7 2 5" xfId="31029"/>
    <cellStyle name="Normal 10 7 2 6" xfId="31030"/>
    <cellStyle name="Normal 10 7 2 7" xfId="31031"/>
    <cellStyle name="Normal 10 7 2 8" xfId="31032"/>
    <cellStyle name="Normal 10 7 3" xfId="31033"/>
    <cellStyle name="Normal 10 7 3 2" xfId="31034"/>
    <cellStyle name="Normal 10 7 3 2 2" xfId="31035"/>
    <cellStyle name="Normal 10 7 3 2 2 2" xfId="31036"/>
    <cellStyle name="Normal 10 7 3 2 2 3" xfId="31037"/>
    <cellStyle name="Normal 10 7 3 2 3" xfId="31038"/>
    <cellStyle name="Normal 10 7 3 2 4" xfId="31039"/>
    <cellStyle name="Normal 10 7 3 2 5" xfId="31040"/>
    <cellStyle name="Normal 10 7 3 2 6" xfId="31041"/>
    <cellStyle name="Normal 10 7 3 3" xfId="31042"/>
    <cellStyle name="Normal 10 7 3 3 2" xfId="31043"/>
    <cellStyle name="Normal 10 7 3 3 3" xfId="31044"/>
    <cellStyle name="Normal 10 7 3 4" xfId="31045"/>
    <cellStyle name="Normal 10 7 3 5" xfId="31046"/>
    <cellStyle name="Normal 10 7 3 6" xfId="31047"/>
    <cellStyle name="Normal 10 7 3 7" xfId="31048"/>
    <cellStyle name="Normal 10 7 4" xfId="31049"/>
    <cellStyle name="Normal 10 7 4 2" xfId="31050"/>
    <cellStyle name="Normal 10 7 4 2 2" xfId="31051"/>
    <cellStyle name="Normal 10 7 4 2 3" xfId="31052"/>
    <cellStyle name="Normal 10 7 4 3" xfId="31053"/>
    <cellStyle name="Normal 10 7 4 4" xfId="31054"/>
    <cellStyle name="Normal 10 7 4 5" xfId="31055"/>
    <cellStyle name="Normal 10 7 4 6" xfId="31056"/>
    <cellStyle name="Normal 10 7 5" xfId="31057"/>
    <cellStyle name="Normal 10 7 5 2" xfId="31058"/>
    <cellStyle name="Normal 10 7 5 2 2" xfId="31059"/>
    <cellStyle name="Normal 10 7 5 2 3" xfId="31060"/>
    <cellStyle name="Normal 10 7 5 3" xfId="31061"/>
    <cellStyle name="Normal 10 7 5 4" xfId="31062"/>
    <cellStyle name="Normal 10 7 5 5" xfId="31063"/>
    <cellStyle name="Normal 10 7 5 6" xfId="31064"/>
    <cellStyle name="Normal 10 7 6" xfId="31065"/>
    <cellStyle name="Normal 10 7 6 2" xfId="31066"/>
    <cellStyle name="Normal 10 7 6 2 2" xfId="31067"/>
    <cellStyle name="Normal 10 7 6 2 3" xfId="31068"/>
    <cellStyle name="Normal 10 7 6 3" xfId="31069"/>
    <cellStyle name="Normal 10 7 6 4" xfId="31070"/>
    <cellStyle name="Normal 10 7 6 5" xfId="31071"/>
    <cellStyle name="Normal 10 7 6 6" xfId="31072"/>
    <cellStyle name="Normal 10 7 7" xfId="31073"/>
    <cellStyle name="Normal 10 7 7 2" xfId="31074"/>
    <cellStyle name="Normal 10 7 7 3" xfId="31075"/>
    <cellStyle name="Normal 10 7 8" xfId="31076"/>
    <cellStyle name="Normal 10 7 9" xfId="31077"/>
    <cellStyle name="Normal 10 8" xfId="31078"/>
    <cellStyle name="Normal 10 8 2" xfId="31079"/>
    <cellStyle name="Normal 10 8 2 2" xfId="31080"/>
    <cellStyle name="Normal 10 8 2 3" xfId="31081"/>
    <cellStyle name="Normal 10 8 3" xfId="31082"/>
    <cellStyle name="Normal 10 8 4" xfId="31083"/>
    <cellStyle name="Normal 10 8 5" xfId="31084"/>
    <cellStyle name="Normal 10 8 6" xfId="31085"/>
    <cellStyle name="Normal 10 9" xfId="31086"/>
    <cellStyle name="Normal 10 9 2" xfId="31087"/>
    <cellStyle name="Normal 10 9 2 2" xfId="31088"/>
    <cellStyle name="Normal 10 9 2 3" xfId="31089"/>
    <cellStyle name="Normal 10 9 3" xfId="31090"/>
    <cellStyle name="Normal 10 9 4" xfId="31091"/>
    <cellStyle name="Normal 10 9 5" xfId="31092"/>
    <cellStyle name="Normal 10 9 6" xfId="31093"/>
    <cellStyle name="Normal 11" xfId="122"/>
    <cellStyle name="Normal 11 10" xfId="31094"/>
    <cellStyle name="Normal 11 10 2" xfId="31095"/>
    <cellStyle name="Normal 11 10 2 2" xfId="31096"/>
    <cellStyle name="Normal 11 10 2 3" xfId="31097"/>
    <cellStyle name="Normal 11 10 3" xfId="31098"/>
    <cellStyle name="Normal 11 10 4" xfId="31099"/>
    <cellStyle name="Normal 11 10 5" xfId="31100"/>
    <cellStyle name="Normal 11 10 6" xfId="31101"/>
    <cellStyle name="Normal 11 11" xfId="31102"/>
    <cellStyle name="Normal 11 11 2" xfId="31103"/>
    <cellStyle name="Normal 11 11 2 2" xfId="31104"/>
    <cellStyle name="Normal 11 11 2 3" xfId="31105"/>
    <cellStyle name="Normal 11 11 3" xfId="31106"/>
    <cellStyle name="Normal 11 11 4" xfId="31107"/>
    <cellStyle name="Normal 11 11 5" xfId="31108"/>
    <cellStyle name="Normal 11 11 6" xfId="31109"/>
    <cellStyle name="Normal 11 12" xfId="31110"/>
    <cellStyle name="Normal 11 12 2" xfId="31111"/>
    <cellStyle name="Normal 11 12 2 2" xfId="31112"/>
    <cellStyle name="Normal 11 12 2 3" xfId="31113"/>
    <cellStyle name="Normal 11 12 3" xfId="31114"/>
    <cellStyle name="Normal 11 12 4" xfId="31115"/>
    <cellStyle name="Normal 11 12 5" xfId="31116"/>
    <cellStyle name="Normal 11 12 6" xfId="31117"/>
    <cellStyle name="Normal 11 13" xfId="31118"/>
    <cellStyle name="Normal 11 13 2" xfId="31119"/>
    <cellStyle name="Normal 11 13 2 2" xfId="31120"/>
    <cellStyle name="Normal 11 13 2 3" xfId="31121"/>
    <cellStyle name="Normal 11 13 3" xfId="31122"/>
    <cellStyle name="Normal 11 13 4" xfId="31123"/>
    <cellStyle name="Normal 11 13 5" xfId="31124"/>
    <cellStyle name="Normal 11 13 6" xfId="31125"/>
    <cellStyle name="Normal 11 14" xfId="31126"/>
    <cellStyle name="Normal 11 14 2" xfId="31127"/>
    <cellStyle name="Normal 11 14 3" xfId="31128"/>
    <cellStyle name="Normal 11 15" xfId="31129"/>
    <cellStyle name="Normal 11 16" xfId="31130"/>
    <cellStyle name="Normal 11 17" xfId="31131"/>
    <cellStyle name="Normal 11 18" xfId="31132"/>
    <cellStyle name="Normal 11 2" xfId="386"/>
    <cellStyle name="Normal 11 2 10" xfId="31133"/>
    <cellStyle name="Normal 11 2 10 2" xfId="31134"/>
    <cellStyle name="Normal 11 2 10 2 2" xfId="31135"/>
    <cellStyle name="Normal 11 2 10 2 3" xfId="31136"/>
    <cellStyle name="Normal 11 2 10 3" xfId="31137"/>
    <cellStyle name="Normal 11 2 10 4" xfId="31138"/>
    <cellStyle name="Normal 11 2 10 5" xfId="31139"/>
    <cellStyle name="Normal 11 2 10 6" xfId="31140"/>
    <cellStyle name="Normal 11 2 11" xfId="31141"/>
    <cellStyle name="Normal 11 2 11 2" xfId="31142"/>
    <cellStyle name="Normal 11 2 11 2 2" xfId="31143"/>
    <cellStyle name="Normal 11 2 11 2 3" xfId="31144"/>
    <cellStyle name="Normal 11 2 11 3" xfId="31145"/>
    <cellStyle name="Normal 11 2 11 4" xfId="31146"/>
    <cellStyle name="Normal 11 2 11 5" xfId="31147"/>
    <cellStyle name="Normal 11 2 11 6" xfId="31148"/>
    <cellStyle name="Normal 11 2 12" xfId="31149"/>
    <cellStyle name="Normal 11 2 12 2" xfId="31150"/>
    <cellStyle name="Normal 11 2 12 3" xfId="31151"/>
    <cellStyle name="Normal 11 2 13" xfId="31152"/>
    <cellStyle name="Normal 11 2 14" xfId="31153"/>
    <cellStyle name="Normal 11 2 15" xfId="31154"/>
    <cellStyle name="Normal 11 2 16" xfId="31155"/>
    <cellStyle name="Normal 11 2 2" xfId="31156"/>
    <cellStyle name="Normal 11 2 2 10" xfId="31157"/>
    <cellStyle name="Normal 11 2 2 10 2" xfId="31158"/>
    <cellStyle name="Normal 11 2 2 10 3" xfId="31159"/>
    <cellStyle name="Normal 11 2 2 11" xfId="31160"/>
    <cellStyle name="Normal 11 2 2 12" xfId="31161"/>
    <cellStyle name="Normal 11 2 2 13" xfId="31162"/>
    <cellStyle name="Normal 11 2 2 14" xfId="31163"/>
    <cellStyle name="Normal 11 2 2 2" xfId="31164"/>
    <cellStyle name="Normal 11 2 2 2 10" xfId="31165"/>
    <cellStyle name="Normal 11 2 2 2 11" xfId="31166"/>
    <cellStyle name="Normal 11 2 2 2 12" xfId="31167"/>
    <cellStyle name="Normal 11 2 2 2 13" xfId="31168"/>
    <cellStyle name="Normal 11 2 2 2 2" xfId="31169"/>
    <cellStyle name="Normal 11 2 2 2 2 10" xfId="31170"/>
    <cellStyle name="Normal 11 2 2 2 2 2" xfId="31171"/>
    <cellStyle name="Normal 11 2 2 2 2 2 2" xfId="31172"/>
    <cellStyle name="Normal 11 2 2 2 2 2 2 2" xfId="31173"/>
    <cellStyle name="Normal 11 2 2 2 2 2 2 2 2" xfId="31174"/>
    <cellStyle name="Normal 11 2 2 2 2 2 2 2 3" xfId="31175"/>
    <cellStyle name="Normal 11 2 2 2 2 2 2 3" xfId="31176"/>
    <cellStyle name="Normal 11 2 2 2 2 2 2 4" xfId="31177"/>
    <cellStyle name="Normal 11 2 2 2 2 2 2 5" xfId="31178"/>
    <cellStyle name="Normal 11 2 2 2 2 2 2 6" xfId="31179"/>
    <cellStyle name="Normal 11 2 2 2 2 2 3" xfId="31180"/>
    <cellStyle name="Normal 11 2 2 2 2 2 3 2" xfId="31181"/>
    <cellStyle name="Normal 11 2 2 2 2 2 3 2 2" xfId="31182"/>
    <cellStyle name="Normal 11 2 2 2 2 2 3 2 3" xfId="31183"/>
    <cellStyle name="Normal 11 2 2 2 2 2 3 3" xfId="31184"/>
    <cellStyle name="Normal 11 2 2 2 2 2 3 4" xfId="31185"/>
    <cellStyle name="Normal 11 2 2 2 2 2 3 5" xfId="31186"/>
    <cellStyle name="Normal 11 2 2 2 2 2 3 6" xfId="31187"/>
    <cellStyle name="Normal 11 2 2 2 2 2 4" xfId="31188"/>
    <cellStyle name="Normal 11 2 2 2 2 2 4 2" xfId="31189"/>
    <cellStyle name="Normal 11 2 2 2 2 2 4 3" xfId="31190"/>
    <cellStyle name="Normal 11 2 2 2 2 2 5" xfId="31191"/>
    <cellStyle name="Normal 11 2 2 2 2 2 6" xfId="31192"/>
    <cellStyle name="Normal 11 2 2 2 2 2 7" xfId="31193"/>
    <cellStyle name="Normal 11 2 2 2 2 2 8" xfId="31194"/>
    <cellStyle name="Normal 11 2 2 2 2 3" xfId="31195"/>
    <cellStyle name="Normal 11 2 2 2 2 3 2" xfId="31196"/>
    <cellStyle name="Normal 11 2 2 2 2 3 2 2" xfId="31197"/>
    <cellStyle name="Normal 11 2 2 2 2 3 2 2 2" xfId="31198"/>
    <cellStyle name="Normal 11 2 2 2 2 3 2 2 3" xfId="31199"/>
    <cellStyle name="Normal 11 2 2 2 2 3 2 3" xfId="31200"/>
    <cellStyle name="Normal 11 2 2 2 2 3 2 4" xfId="31201"/>
    <cellStyle name="Normal 11 2 2 2 2 3 2 5" xfId="31202"/>
    <cellStyle name="Normal 11 2 2 2 2 3 2 6" xfId="31203"/>
    <cellStyle name="Normal 11 2 2 2 2 3 3" xfId="31204"/>
    <cellStyle name="Normal 11 2 2 2 2 3 3 2" xfId="31205"/>
    <cellStyle name="Normal 11 2 2 2 2 3 3 3" xfId="31206"/>
    <cellStyle name="Normal 11 2 2 2 2 3 4" xfId="31207"/>
    <cellStyle name="Normal 11 2 2 2 2 3 5" xfId="31208"/>
    <cellStyle name="Normal 11 2 2 2 2 3 6" xfId="31209"/>
    <cellStyle name="Normal 11 2 2 2 2 3 7" xfId="31210"/>
    <cellStyle name="Normal 11 2 2 2 2 4" xfId="31211"/>
    <cellStyle name="Normal 11 2 2 2 2 4 2" xfId="31212"/>
    <cellStyle name="Normal 11 2 2 2 2 4 2 2" xfId="31213"/>
    <cellStyle name="Normal 11 2 2 2 2 4 2 3" xfId="31214"/>
    <cellStyle name="Normal 11 2 2 2 2 4 3" xfId="31215"/>
    <cellStyle name="Normal 11 2 2 2 2 4 4" xfId="31216"/>
    <cellStyle name="Normal 11 2 2 2 2 4 5" xfId="31217"/>
    <cellStyle name="Normal 11 2 2 2 2 4 6" xfId="31218"/>
    <cellStyle name="Normal 11 2 2 2 2 5" xfId="31219"/>
    <cellStyle name="Normal 11 2 2 2 2 5 2" xfId="31220"/>
    <cellStyle name="Normal 11 2 2 2 2 5 2 2" xfId="31221"/>
    <cellStyle name="Normal 11 2 2 2 2 5 2 3" xfId="31222"/>
    <cellStyle name="Normal 11 2 2 2 2 5 3" xfId="31223"/>
    <cellStyle name="Normal 11 2 2 2 2 5 4" xfId="31224"/>
    <cellStyle name="Normal 11 2 2 2 2 5 5" xfId="31225"/>
    <cellStyle name="Normal 11 2 2 2 2 5 6" xfId="31226"/>
    <cellStyle name="Normal 11 2 2 2 2 6" xfId="31227"/>
    <cellStyle name="Normal 11 2 2 2 2 6 2" xfId="31228"/>
    <cellStyle name="Normal 11 2 2 2 2 6 3" xfId="31229"/>
    <cellStyle name="Normal 11 2 2 2 2 7" xfId="31230"/>
    <cellStyle name="Normal 11 2 2 2 2 8" xfId="31231"/>
    <cellStyle name="Normal 11 2 2 2 2 9" xfId="31232"/>
    <cellStyle name="Normal 11 2 2 2 3" xfId="31233"/>
    <cellStyle name="Normal 11 2 2 2 3 2" xfId="31234"/>
    <cellStyle name="Normal 11 2 2 2 3 2 2" xfId="31235"/>
    <cellStyle name="Normal 11 2 2 2 3 2 2 2" xfId="31236"/>
    <cellStyle name="Normal 11 2 2 2 3 2 2 2 2" xfId="31237"/>
    <cellStyle name="Normal 11 2 2 2 3 2 2 2 3" xfId="31238"/>
    <cellStyle name="Normal 11 2 2 2 3 2 2 3" xfId="31239"/>
    <cellStyle name="Normal 11 2 2 2 3 2 2 4" xfId="31240"/>
    <cellStyle name="Normal 11 2 2 2 3 2 2 5" xfId="31241"/>
    <cellStyle name="Normal 11 2 2 2 3 2 2 6" xfId="31242"/>
    <cellStyle name="Normal 11 2 2 2 3 2 3" xfId="31243"/>
    <cellStyle name="Normal 11 2 2 2 3 2 3 2" xfId="31244"/>
    <cellStyle name="Normal 11 2 2 2 3 2 3 3" xfId="31245"/>
    <cellStyle name="Normal 11 2 2 2 3 2 4" xfId="31246"/>
    <cellStyle name="Normal 11 2 2 2 3 2 5" xfId="31247"/>
    <cellStyle name="Normal 11 2 2 2 3 2 6" xfId="31248"/>
    <cellStyle name="Normal 11 2 2 2 3 2 7" xfId="31249"/>
    <cellStyle name="Normal 11 2 2 2 3 3" xfId="31250"/>
    <cellStyle name="Normal 11 2 2 2 3 3 2" xfId="31251"/>
    <cellStyle name="Normal 11 2 2 2 3 3 2 2" xfId="31252"/>
    <cellStyle name="Normal 11 2 2 2 3 3 2 3" xfId="31253"/>
    <cellStyle name="Normal 11 2 2 2 3 3 3" xfId="31254"/>
    <cellStyle name="Normal 11 2 2 2 3 3 4" xfId="31255"/>
    <cellStyle name="Normal 11 2 2 2 3 3 5" xfId="31256"/>
    <cellStyle name="Normal 11 2 2 2 3 3 6" xfId="31257"/>
    <cellStyle name="Normal 11 2 2 2 3 4" xfId="31258"/>
    <cellStyle name="Normal 11 2 2 2 3 4 2" xfId="31259"/>
    <cellStyle name="Normal 11 2 2 2 3 4 2 2" xfId="31260"/>
    <cellStyle name="Normal 11 2 2 2 3 4 2 3" xfId="31261"/>
    <cellStyle name="Normal 11 2 2 2 3 4 3" xfId="31262"/>
    <cellStyle name="Normal 11 2 2 2 3 4 4" xfId="31263"/>
    <cellStyle name="Normal 11 2 2 2 3 4 5" xfId="31264"/>
    <cellStyle name="Normal 11 2 2 2 3 4 6" xfId="31265"/>
    <cellStyle name="Normal 11 2 2 2 3 5" xfId="31266"/>
    <cellStyle name="Normal 11 2 2 2 3 5 2" xfId="31267"/>
    <cellStyle name="Normal 11 2 2 2 3 5 3" xfId="31268"/>
    <cellStyle name="Normal 11 2 2 2 3 6" xfId="31269"/>
    <cellStyle name="Normal 11 2 2 2 3 7" xfId="31270"/>
    <cellStyle name="Normal 11 2 2 2 3 8" xfId="31271"/>
    <cellStyle name="Normal 11 2 2 2 3 9" xfId="31272"/>
    <cellStyle name="Normal 11 2 2 2 4" xfId="31273"/>
    <cellStyle name="Normal 11 2 2 2 4 2" xfId="31274"/>
    <cellStyle name="Normal 11 2 2 2 4 2 2" xfId="31275"/>
    <cellStyle name="Normal 11 2 2 2 4 2 2 2" xfId="31276"/>
    <cellStyle name="Normal 11 2 2 2 4 2 2 3" xfId="31277"/>
    <cellStyle name="Normal 11 2 2 2 4 2 3" xfId="31278"/>
    <cellStyle name="Normal 11 2 2 2 4 2 4" xfId="31279"/>
    <cellStyle name="Normal 11 2 2 2 4 2 5" xfId="31280"/>
    <cellStyle name="Normal 11 2 2 2 4 2 6" xfId="31281"/>
    <cellStyle name="Normal 11 2 2 2 4 3" xfId="31282"/>
    <cellStyle name="Normal 11 2 2 2 4 3 2" xfId="31283"/>
    <cellStyle name="Normal 11 2 2 2 4 3 3" xfId="31284"/>
    <cellStyle name="Normal 11 2 2 2 4 4" xfId="31285"/>
    <cellStyle name="Normal 11 2 2 2 4 5" xfId="31286"/>
    <cellStyle name="Normal 11 2 2 2 4 6" xfId="31287"/>
    <cellStyle name="Normal 11 2 2 2 4 7" xfId="31288"/>
    <cellStyle name="Normal 11 2 2 2 5" xfId="31289"/>
    <cellStyle name="Normal 11 2 2 2 5 2" xfId="31290"/>
    <cellStyle name="Normal 11 2 2 2 5 2 2" xfId="31291"/>
    <cellStyle name="Normal 11 2 2 2 5 2 3" xfId="31292"/>
    <cellStyle name="Normal 11 2 2 2 5 3" xfId="31293"/>
    <cellStyle name="Normal 11 2 2 2 5 4" xfId="31294"/>
    <cellStyle name="Normal 11 2 2 2 5 5" xfId="31295"/>
    <cellStyle name="Normal 11 2 2 2 5 6" xfId="31296"/>
    <cellStyle name="Normal 11 2 2 2 6" xfId="31297"/>
    <cellStyle name="Normal 11 2 2 2 6 2" xfId="31298"/>
    <cellStyle name="Normal 11 2 2 2 6 2 2" xfId="31299"/>
    <cellStyle name="Normal 11 2 2 2 6 2 3" xfId="31300"/>
    <cellStyle name="Normal 11 2 2 2 6 3" xfId="31301"/>
    <cellStyle name="Normal 11 2 2 2 6 4" xfId="31302"/>
    <cellStyle name="Normal 11 2 2 2 6 5" xfId="31303"/>
    <cellStyle name="Normal 11 2 2 2 6 6" xfId="31304"/>
    <cellStyle name="Normal 11 2 2 2 7" xfId="31305"/>
    <cellStyle name="Normal 11 2 2 2 7 2" xfId="31306"/>
    <cellStyle name="Normal 11 2 2 2 7 2 2" xfId="31307"/>
    <cellStyle name="Normal 11 2 2 2 7 2 3" xfId="31308"/>
    <cellStyle name="Normal 11 2 2 2 7 3" xfId="31309"/>
    <cellStyle name="Normal 11 2 2 2 7 4" xfId="31310"/>
    <cellStyle name="Normal 11 2 2 2 7 5" xfId="31311"/>
    <cellStyle name="Normal 11 2 2 2 7 6" xfId="31312"/>
    <cellStyle name="Normal 11 2 2 2 8" xfId="31313"/>
    <cellStyle name="Normal 11 2 2 2 8 2" xfId="31314"/>
    <cellStyle name="Normal 11 2 2 2 8 2 2" xfId="31315"/>
    <cellStyle name="Normal 11 2 2 2 8 2 3" xfId="31316"/>
    <cellStyle name="Normal 11 2 2 2 8 3" xfId="31317"/>
    <cellStyle name="Normal 11 2 2 2 8 4" xfId="31318"/>
    <cellStyle name="Normal 11 2 2 2 8 5" xfId="31319"/>
    <cellStyle name="Normal 11 2 2 2 8 6" xfId="31320"/>
    <cellStyle name="Normal 11 2 2 2 9" xfId="31321"/>
    <cellStyle name="Normal 11 2 2 2 9 2" xfId="31322"/>
    <cellStyle name="Normal 11 2 2 2 9 3" xfId="31323"/>
    <cellStyle name="Normal 11 2 2 3" xfId="31324"/>
    <cellStyle name="Normal 11 2 2 3 10" xfId="31325"/>
    <cellStyle name="Normal 11 2 2 3 2" xfId="31326"/>
    <cellStyle name="Normal 11 2 2 3 2 2" xfId="31327"/>
    <cellStyle name="Normal 11 2 2 3 2 2 2" xfId="31328"/>
    <cellStyle name="Normal 11 2 2 3 2 2 2 2" xfId="31329"/>
    <cellStyle name="Normal 11 2 2 3 2 2 2 3" xfId="31330"/>
    <cellStyle name="Normal 11 2 2 3 2 2 3" xfId="31331"/>
    <cellStyle name="Normal 11 2 2 3 2 2 4" xfId="31332"/>
    <cellStyle name="Normal 11 2 2 3 2 2 5" xfId="31333"/>
    <cellStyle name="Normal 11 2 2 3 2 2 6" xfId="31334"/>
    <cellStyle name="Normal 11 2 2 3 2 3" xfId="31335"/>
    <cellStyle name="Normal 11 2 2 3 2 3 2" xfId="31336"/>
    <cellStyle name="Normal 11 2 2 3 2 3 2 2" xfId="31337"/>
    <cellStyle name="Normal 11 2 2 3 2 3 2 3" xfId="31338"/>
    <cellStyle name="Normal 11 2 2 3 2 3 3" xfId="31339"/>
    <cellStyle name="Normal 11 2 2 3 2 3 4" xfId="31340"/>
    <cellStyle name="Normal 11 2 2 3 2 3 5" xfId="31341"/>
    <cellStyle name="Normal 11 2 2 3 2 3 6" xfId="31342"/>
    <cellStyle name="Normal 11 2 2 3 2 4" xfId="31343"/>
    <cellStyle name="Normal 11 2 2 3 2 4 2" xfId="31344"/>
    <cellStyle name="Normal 11 2 2 3 2 4 3" xfId="31345"/>
    <cellStyle name="Normal 11 2 2 3 2 5" xfId="31346"/>
    <cellStyle name="Normal 11 2 2 3 2 6" xfId="31347"/>
    <cellStyle name="Normal 11 2 2 3 2 7" xfId="31348"/>
    <cellStyle name="Normal 11 2 2 3 2 8" xfId="31349"/>
    <cellStyle name="Normal 11 2 2 3 3" xfId="31350"/>
    <cellStyle name="Normal 11 2 2 3 3 2" xfId="31351"/>
    <cellStyle name="Normal 11 2 2 3 3 2 2" xfId="31352"/>
    <cellStyle name="Normal 11 2 2 3 3 2 2 2" xfId="31353"/>
    <cellStyle name="Normal 11 2 2 3 3 2 2 3" xfId="31354"/>
    <cellStyle name="Normal 11 2 2 3 3 2 3" xfId="31355"/>
    <cellStyle name="Normal 11 2 2 3 3 2 4" xfId="31356"/>
    <cellStyle name="Normal 11 2 2 3 3 2 5" xfId="31357"/>
    <cellStyle name="Normal 11 2 2 3 3 2 6" xfId="31358"/>
    <cellStyle name="Normal 11 2 2 3 3 3" xfId="31359"/>
    <cellStyle name="Normal 11 2 2 3 3 3 2" xfId="31360"/>
    <cellStyle name="Normal 11 2 2 3 3 3 3" xfId="31361"/>
    <cellStyle name="Normal 11 2 2 3 3 4" xfId="31362"/>
    <cellStyle name="Normal 11 2 2 3 3 5" xfId="31363"/>
    <cellStyle name="Normal 11 2 2 3 3 6" xfId="31364"/>
    <cellStyle name="Normal 11 2 2 3 3 7" xfId="31365"/>
    <cellStyle name="Normal 11 2 2 3 4" xfId="31366"/>
    <cellStyle name="Normal 11 2 2 3 4 2" xfId="31367"/>
    <cellStyle name="Normal 11 2 2 3 4 2 2" xfId="31368"/>
    <cellStyle name="Normal 11 2 2 3 4 2 3" xfId="31369"/>
    <cellStyle name="Normal 11 2 2 3 4 3" xfId="31370"/>
    <cellStyle name="Normal 11 2 2 3 4 4" xfId="31371"/>
    <cellStyle name="Normal 11 2 2 3 4 5" xfId="31372"/>
    <cellStyle name="Normal 11 2 2 3 4 6" xfId="31373"/>
    <cellStyle name="Normal 11 2 2 3 5" xfId="31374"/>
    <cellStyle name="Normal 11 2 2 3 5 2" xfId="31375"/>
    <cellStyle name="Normal 11 2 2 3 5 2 2" xfId="31376"/>
    <cellStyle name="Normal 11 2 2 3 5 2 3" xfId="31377"/>
    <cellStyle name="Normal 11 2 2 3 5 3" xfId="31378"/>
    <cellStyle name="Normal 11 2 2 3 5 4" xfId="31379"/>
    <cellStyle name="Normal 11 2 2 3 5 5" xfId="31380"/>
    <cellStyle name="Normal 11 2 2 3 5 6" xfId="31381"/>
    <cellStyle name="Normal 11 2 2 3 6" xfId="31382"/>
    <cellStyle name="Normal 11 2 2 3 6 2" xfId="31383"/>
    <cellStyle name="Normal 11 2 2 3 6 3" xfId="31384"/>
    <cellStyle name="Normal 11 2 2 3 7" xfId="31385"/>
    <cellStyle name="Normal 11 2 2 3 8" xfId="31386"/>
    <cellStyle name="Normal 11 2 2 3 9" xfId="31387"/>
    <cellStyle name="Normal 11 2 2 4" xfId="31388"/>
    <cellStyle name="Normal 11 2 2 4 2" xfId="31389"/>
    <cellStyle name="Normal 11 2 2 4 2 2" xfId="31390"/>
    <cellStyle name="Normal 11 2 2 4 2 2 2" xfId="31391"/>
    <cellStyle name="Normal 11 2 2 4 2 2 2 2" xfId="31392"/>
    <cellStyle name="Normal 11 2 2 4 2 2 2 3" xfId="31393"/>
    <cellStyle name="Normal 11 2 2 4 2 2 3" xfId="31394"/>
    <cellStyle name="Normal 11 2 2 4 2 2 4" xfId="31395"/>
    <cellStyle name="Normal 11 2 2 4 2 2 5" xfId="31396"/>
    <cellStyle name="Normal 11 2 2 4 2 2 6" xfId="31397"/>
    <cellStyle name="Normal 11 2 2 4 2 3" xfId="31398"/>
    <cellStyle name="Normal 11 2 2 4 2 3 2" xfId="31399"/>
    <cellStyle name="Normal 11 2 2 4 2 3 3" xfId="31400"/>
    <cellStyle name="Normal 11 2 2 4 2 4" xfId="31401"/>
    <cellStyle name="Normal 11 2 2 4 2 5" xfId="31402"/>
    <cellStyle name="Normal 11 2 2 4 2 6" xfId="31403"/>
    <cellStyle name="Normal 11 2 2 4 2 7" xfId="31404"/>
    <cellStyle name="Normal 11 2 2 4 3" xfId="31405"/>
    <cellStyle name="Normal 11 2 2 4 3 2" xfId="31406"/>
    <cellStyle name="Normal 11 2 2 4 3 2 2" xfId="31407"/>
    <cellStyle name="Normal 11 2 2 4 3 2 3" xfId="31408"/>
    <cellStyle name="Normal 11 2 2 4 3 3" xfId="31409"/>
    <cellStyle name="Normal 11 2 2 4 3 4" xfId="31410"/>
    <cellStyle name="Normal 11 2 2 4 3 5" xfId="31411"/>
    <cellStyle name="Normal 11 2 2 4 3 6" xfId="31412"/>
    <cellStyle name="Normal 11 2 2 4 4" xfId="31413"/>
    <cellStyle name="Normal 11 2 2 4 4 2" xfId="31414"/>
    <cellStyle name="Normal 11 2 2 4 4 2 2" xfId="31415"/>
    <cellStyle name="Normal 11 2 2 4 4 2 3" xfId="31416"/>
    <cellStyle name="Normal 11 2 2 4 4 3" xfId="31417"/>
    <cellStyle name="Normal 11 2 2 4 4 4" xfId="31418"/>
    <cellStyle name="Normal 11 2 2 4 4 5" xfId="31419"/>
    <cellStyle name="Normal 11 2 2 4 4 6" xfId="31420"/>
    <cellStyle name="Normal 11 2 2 4 5" xfId="31421"/>
    <cellStyle name="Normal 11 2 2 4 5 2" xfId="31422"/>
    <cellStyle name="Normal 11 2 2 4 5 3" xfId="31423"/>
    <cellStyle name="Normal 11 2 2 4 6" xfId="31424"/>
    <cellStyle name="Normal 11 2 2 4 7" xfId="31425"/>
    <cellStyle name="Normal 11 2 2 4 8" xfId="31426"/>
    <cellStyle name="Normal 11 2 2 4 9" xfId="31427"/>
    <cellStyle name="Normal 11 2 2 5" xfId="31428"/>
    <cellStyle name="Normal 11 2 2 5 2" xfId="31429"/>
    <cellStyle name="Normal 11 2 2 5 2 2" xfId="31430"/>
    <cellStyle name="Normal 11 2 2 5 2 2 2" xfId="31431"/>
    <cellStyle name="Normal 11 2 2 5 2 2 3" xfId="31432"/>
    <cellStyle name="Normal 11 2 2 5 2 3" xfId="31433"/>
    <cellStyle name="Normal 11 2 2 5 2 4" xfId="31434"/>
    <cellStyle name="Normal 11 2 2 5 2 5" xfId="31435"/>
    <cellStyle name="Normal 11 2 2 5 2 6" xfId="31436"/>
    <cellStyle name="Normal 11 2 2 5 3" xfId="31437"/>
    <cellStyle name="Normal 11 2 2 5 3 2" xfId="31438"/>
    <cellStyle name="Normal 11 2 2 5 3 3" xfId="31439"/>
    <cellStyle name="Normal 11 2 2 5 4" xfId="31440"/>
    <cellStyle name="Normal 11 2 2 5 5" xfId="31441"/>
    <cellStyle name="Normal 11 2 2 5 6" xfId="31442"/>
    <cellStyle name="Normal 11 2 2 5 7" xfId="31443"/>
    <cellStyle name="Normal 11 2 2 6" xfId="31444"/>
    <cellStyle name="Normal 11 2 2 6 2" xfId="31445"/>
    <cellStyle name="Normal 11 2 2 6 2 2" xfId="31446"/>
    <cellStyle name="Normal 11 2 2 6 2 3" xfId="31447"/>
    <cellStyle name="Normal 11 2 2 6 3" xfId="31448"/>
    <cellStyle name="Normal 11 2 2 6 4" xfId="31449"/>
    <cellStyle name="Normal 11 2 2 6 5" xfId="31450"/>
    <cellStyle name="Normal 11 2 2 6 6" xfId="31451"/>
    <cellStyle name="Normal 11 2 2 7" xfId="31452"/>
    <cellStyle name="Normal 11 2 2 7 2" xfId="31453"/>
    <cellStyle name="Normal 11 2 2 7 2 2" xfId="31454"/>
    <cellStyle name="Normal 11 2 2 7 2 3" xfId="31455"/>
    <cellStyle name="Normal 11 2 2 7 3" xfId="31456"/>
    <cellStyle name="Normal 11 2 2 7 4" xfId="31457"/>
    <cellStyle name="Normal 11 2 2 7 5" xfId="31458"/>
    <cellStyle name="Normal 11 2 2 7 6" xfId="31459"/>
    <cellStyle name="Normal 11 2 2 8" xfId="31460"/>
    <cellStyle name="Normal 11 2 2 8 2" xfId="31461"/>
    <cellStyle name="Normal 11 2 2 8 2 2" xfId="31462"/>
    <cellStyle name="Normal 11 2 2 8 2 3" xfId="31463"/>
    <cellStyle name="Normal 11 2 2 8 3" xfId="31464"/>
    <cellStyle name="Normal 11 2 2 8 4" xfId="31465"/>
    <cellStyle name="Normal 11 2 2 8 5" xfId="31466"/>
    <cellStyle name="Normal 11 2 2 8 6" xfId="31467"/>
    <cellStyle name="Normal 11 2 2 9" xfId="31468"/>
    <cellStyle name="Normal 11 2 2 9 2" xfId="31469"/>
    <cellStyle name="Normal 11 2 2 9 2 2" xfId="31470"/>
    <cellStyle name="Normal 11 2 2 9 2 3" xfId="31471"/>
    <cellStyle name="Normal 11 2 2 9 3" xfId="31472"/>
    <cellStyle name="Normal 11 2 2 9 4" xfId="31473"/>
    <cellStyle name="Normal 11 2 2 9 5" xfId="31474"/>
    <cellStyle name="Normal 11 2 2 9 6" xfId="31475"/>
    <cellStyle name="Normal 11 2 3" xfId="31476"/>
    <cellStyle name="Normal 11 2 3 10" xfId="31477"/>
    <cellStyle name="Normal 11 2 3 10 2" xfId="31478"/>
    <cellStyle name="Normal 11 2 3 10 3" xfId="31479"/>
    <cellStyle name="Normal 11 2 3 11" xfId="31480"/>
    <cellStyle name="Normal 11 2 3 12" xfId="31481"/>
    <cellStyle name="Normal 11 2 3 13" xfId="31482"/>
    <cellStyle name="Normal 11 2 3 14" xfId="31483"/>
    <cellStyle name="Normal 11 2 3 2" xfId="31484"/>
    <cellStyle name="Normal 11 2 3 2 10" xfId="31485"/>
    <cellStyle name="Normal 11 2 3 2 11" xfId="31486"/>
    <cellStyle name="Normal 11 2 3 2 12" xfId="31487"/>
    <cellStyle name="Normal 11 2 3 2 13" xfId="31488"/>
    <cellStyle name="Normal 11 2 3 2 2" xfId="31489"/>
    <cellStyle name="Normal 11 2 3 2 2 10" xfId="31490"/>
    <cellStyle name="Normal 11 2 3 2 2 2" xfId="31491"/>
    <cellStyle name="Normal 11 2 3 2 2 2 2" xfId="31492"/>
    <cellStyle name="Normal 11 2 3 2 2 2 2 2" xfId="31493"/>
    <cellStyle name="Normal 11 2 3 2 2 2 2 2 2" xfId="31494"/>
    <cellStyle name="Normal 11 2 3 2 2 2 2 2 3" xfId="31495"/>
    <cellStyle name="Normal 11 2 3 2 2 2 2 3" xfId="31496"/>
    <cellStyle name="Normal 11 2 3 2 2 2 2 4" xfId="31497"/>
    <cellStyle name="Normal 11 2 3 2 2 2 2 5" xfId="31498"/>
    <cellStyle name="Normal 11 2 3 2 2 2 2 6" xfId="31499"/>
    <cellStyle name="Normal 11 2 3 2 2 2 3" xfId="31500"/>
    <cellStyle name="Normal 11 2 3 2 2 2 3 2" xfId="31501"/>
    <cellStyle name="Normal 11 2 3 2 2 2 3 2 2" xfId="31502"/>
    <cellStyle name="Normal 11 2 3 2 2 2 3 2 3" xfId="31503"/>
    <cellStyle name="Normal 11 2 3 2 2 2 3 3" xfId="31504"/>
    <cellStyle name="Normal 11 2 3 2 2 2 3 4" xfId="31505"/>
    <cellStyle name="Normal 11 2 3 2 2 2 3 5" xfId="31506"/>
    <cellStyle name="Normal 11 2 3 2 2 2 3 6" xfId="31507"/>
    <cellStyle name="Normal 11 2 3 2 2 2 4" xfId="31508"/>
    <cellStyle name="Normal 11 2 3 2 2 2 4 2" xfId="31509"/>
    <cellStyle name="Normal 11 2 3 2 2 2 4 3" xfId="31510"/>
    <cellStyle name="Normal 11 2 3 2 2 2 5" xfId="31511"/>
    <cellStyle name="Normal 11 2 3 2 2 2 6" xfId="31512"/>
    <cellStyle name="Normal 11 2 3 2 2 2 7" xfId="31513"/>
    <cellStyle name="Normal 11 2 3 2 2 2 8" xfId="31514"/>
    <cellStyle name="Normal 11 2 3 2 2 3" xfId="31515"/>
    <cellStyle name="Normal 11 2 3 2 2 3 2" xfId="31516"/>
    <cellStyle name="Normal 11 2 3 2 2 3 2 2" xfId="31517"/>
    <cellStyle name="Normal 11 2 3 2 2 3 2 2 2" xfId="31518"/>
    <cellStyle name="Normal 11 2 3 2 2 3 2 2 3" xfId="31519"/>
    <cellStyle name="Normal 11 2 3 2 2 3 2 3" xfId="31520"/>
    <cellStyle name="Normal 11 2 3 2 2 3 2 4" xfId="31521"/>
    <cellStyle name="Normal 11 2 3 2 2 3 2 5" xfId="31522"/>
    <cellStyle name="Normal 11 2 3 2 2 3 2 6" xfId="31523"/>
    <cellStyle name="Normal 11 2 3 2 2 3 3" xfId="31524"/>
    <cellStyle name="Normal 11 2 3 2 2 3 3 2" xfId="31525"/>
    <cellStyle name="Normal 11 2 3 2 2 3 3 3" xfId="31526"/>
    <cellStyle name="Normal 11 2 3 2 2 3 4" xfId="31527"/>
    <cellStyle name="Normal 11 2 3 2 2 3 5" xfId="31528"/>
    <cellStyle name="Normal 11 2 3 2 2 3 6" xfId="31529"/>
    <cellStyle name="Normal 11 2 3 2 2 3 7" xfId="31530"/>
    <cellStyle name="Normal 11 2 3 2 2 4" xfId="31531"/>
    <cellStyle name="Normal 11 2 3 2 2 4 2" xfId="31532"/>
    <cellStyle name="Normal 11 2 3 2 2 4 2 2" xfId="31533"/>
    <cellStyle name="Normal 11 2 3 2 2 4 2 3" xfId="31534"/>
    <cellStyle name="Normal 11 2 3 2 2 4 3" xfId="31535"/>
    <cellStyle name="Normal 11 2 3 2 2 4 4" xfId="31536"/>
    <cellStyle name="Normal 11 2 3 2 2 4 5" xfId="31537"/>
    <cellStyle name="Normal 11 2 3 2 2 4 6" xfId="31538"/>
    <cellStyle name="Normal 11 2 3 2 2 5" xfId="31539"/>
    <cellStyle name="Normal 11 2 3 2 2 5 2" xfId="31540"/>
    <cellStyle name="Normal 11 2 3 2 2 5 2 2" xfId="31541"/>
    <cellStyle name="Normal 11 2 3 2 2 5 2 3" xfId="31542"/>
    <cellStyle name="Normal 11 2 3 2 2 5 3" xfId="31543"/>
    <cellStyle name="Normal 11 2 3 2 2 5 4" xfId="31544"/>
    <cellStyle name="Normal 11 2 3 2 2 5 5" xfId="31545"/>
    <cellStyle name="Normal 11 2 3 2 2 5 6" xfId="31546"/>
    <cellStyle name="Normal 11 2 3 2 2 6" xfId="31547"/>
    <cellStyle name="Normal 11 2 3 2 2 6 2" xfId="31548"/>
    <cellStyle name="Normal 11 2 3 2 2 6 3" xfId="31549"/>
    <cellStyle name="Normal 11 2 3 2 2 7" xfId="31550"/>
    <cellStyle name="Normal 11 2 3 2 2 8" xfId="31551"/>
    <cellStyle name="Normal 11 2 3 2 2 9" xfId="31552"/>
    <cellStyle name="Normal 11 2 3 2 3" xfId="31553"/>
    <cellStyle name="Normal 11 2 3 2 3 2" xfId="31554"/>
    <cellStyle name="Normal 11 2 3 2 3 2 2" xfId="31555"/>
    <cellStyle name="Normal 11 2 3 2 3 2 2 2" xfId="31556"/>
    <cellStyle name="Normal 11 2 3 2 3 2 2 2 2" xfId="31557"/>
    <cellStyle name="Normal 11 2 3 2 3 2 2 2 3" xfId="31558"/>
    <cellStyle name="Normal 11 2 3 2 3 2 2 3" xfId="31559"/>
    <cellStyle name="Normal 11 2 3 2 3 2 2 4" xfId="31560"/>
    <cellStyle name="Normal 11 2 3 2 3 2 2 5" xfId="31561"/>
    <cellStyle name="Normal 11 2 3 2 3 2 2 6" xfId="31562"/>
    <cellStyle name="Normal 11 2 3 2 3 2 3" xfId="31563"/>
    <cellStyle name="Normal 11 2 3 2 3 2 3 2" xfId="31564"/>
    <cellStyle name="Normal 11 2 3 2 3 2 3 3" xfId="31565"/>
    <cellStyle name="Normal 11 2 3 2 3 2 4" xfId="31566"/>
    <cellStyle name="Normal 11 2 3 2 3 2 5" xfId="31567"/>
    <cellStyle name="Normal 11 2 3 2 3 2 6" xfId="31568"/>
    <cellStyle name="Normal 11 2 3 2 3 2 7" xfId="31569"/>
    <cellStyle name="Normal 11 2 3 2 3 3" xfId="31570"/>
    <cellStyle name="Normal 11 2 3 2 3 3 2" xfId="31571"/>
    <cellStyle name="Normal 11 2 3 2 3 3 2 2" xfId="31572"/>
    <cellStyle name="Normal 11 2 3 2 3 3 2 3" xfId="31573"/>
    <cellStyle name="Normal 11 2 3 2 3 3 3" xfId="31574"/>
    <cellStyle name="Normal 11 2 3 2 3 3 4" xfId="31575"/>
    <cellStyle name="Normal 11 2 3 2 3 3 5" xfId="31576"/>
    <cellStyle name="Normal 11 2 3 2 3 3 6" xfId="31577"/>
    <cellStyle name="Normal 11 2 3 2 3 4" xfId="31578"/>
    <cellStyle name="Normal 11 2 3 2 3 4 2" xfId="31579"/>
    <cellStyle name="Normal 11 2 3 2 3 4 2 2" xfId="31580"/>
    <cellStyle name="Normal 11 2 3 2 3 4 2 3" xfId="31581"/>
    <cellStyle name="Normal 11 2 3 2 3 4 3" xfId="31582"/>
    <cellStyle name="Normal 11 2 3 2 3 4 4" xfId="31583"/>
    <cellStyle name="Normal 11 2 3 2 3 4 5" xfId="31584"/>
    <cellStyle name="Normal 11 2 3 2 3 4 6" xfId="31585"/>
    <cellStyle name="Normal 11 2 3 2 3 5" xfId="31586"/>
    <cellStyle name="Normal 11 2 3 2 3 5 2" xfId="31587"/>
    <cellStyle name="Normal 11 2 3 2 3 5 3" xfId="31588"/>
    <cellStyle name="Normal 11 2 3 2 3 6" xfId="31589"/>
    <cellStyle name="Normal 11 2 3 2 3 7" xfId="31590"/>
    <cellStyle name="Normal 11 2 3 2 3 8" xfId="31591"/>
    <cellStyle name="Normal 11 2 3 2 3 9" xfId="31592"/>
    <cellStyle name="Normal 11 2 3 2 4" xfId="31593"/>
    <cellStyle name="Normal 11 2 3 2 4 2" xfId="31594"/>
    <cellStyle name="Normal 11 2 3 2 4 2 2" xfId="31595"/>
    <cellStyle name="Normal 11 2 3 2 4 2 2 2" xfId="31596"/>
    <cellStyle name="Normal 11 2 3 2 4 2 2 3" xfId="31597"/>
    <cellStyle name="Normal 11 2 3 2 4 2 3" xfId="31598"/>
    <cellStyle name="Normal 11 2 3 2 4 2 4" xfId="31599"/>
    <cellStyle name="Normal 11 2 3 2 4 2 5" xfId="31600"/>
    <cellStyle name="Normal 11 2 3 2 4 2 6" xfId="31601"/>
    <cellStyle name="Normal 11 2 3 2 4 3" xfId="31602"/>
    <cellStyle name="Normal 11 2 3 2 4 3 2" xfId="31603"/>
    <cellStyle name="Normal 11 2 3 2 4 3 3" xfId="31604"/>
    <cellStyle name="Normal 11 2 3 2 4 4" xfId="31605"/>
    <cellStyle name="Normal 11 2 3 2 4 5" xfId="31606"/>
    <cellStyle name="Normal 11 2 3 2 4 6" xfId="31607"/>
    <cellStyle name="Normal 11 2 3 2 4 7" xfId="31608"/>
    <cellStyle name="Normal 11 2 3 2 5" xfId="31609"/>
    <cellStyle name="Normal 11 2 3 2 5 2" xfId="31610"/>
    <cellStyle name="Normal 11 2 3 2 5 2 2" xfId="31611"/>
    <cellStyle name="Normal 11 2 3 2 5 2 3" xfId="31612"/>
    <cellStyle name="Normal 11 2 3 2 5 3" xfId="31613"/>
    <cellStyle name="Normal 11 2 3 2 5 4" xfId="31614"/>
    <cellStyle name="Normal 11 2 3 2 5 5" xfId="31615"/>
    <cellStyle name="Normal 11 2 3 2 5 6" xfId="31616"/>
    <cellStyle name="Normal 11 2 3 2 6" xfId="31617"/>
    <cellStyle name="Normal 11 2 3 2 6 2" xfId="31618"/>
    <cellStyle name="Normal 11 2 3 2 6 2 2" xfId="31619"/>
    <cellStyle name="Normal 11 2 3 2 6 2 3" xfId="31620"/>
    <cellStyle name="Normal 11 2 3 2 6 3" xfId="31621"/>
    <cellStyle name="Normal 11 2 3 2 6 4" xfId="31622"/>
    <cellStyle name="Normal 11 2 3 2 6 5" xfId="31623"/>
    <cellStyle name="Normal 11 2 3 2 6 6" xfId="31624"/>
    <cellStyle name="Normal 11 2 3 2 7" xfId="31625"/>
    <cellStyle name="Normal 11 2 3 2 7 2" xfId="31626"/>
    <cellStyle name="Normal 11 2 3 2 7 2 2" xfId="31627"/>
    <cellStyle name="Normal 11 2 3 2 7 2 3" xfId="31628"/>
    <cellStyle name="Normal 11 2 3 2 7 3" xfId="31629"/>
    <cellStyle name="Normal 11 2 3 2 7 4" xfId="31630"/>
    <cellStyle name="Normal 11 2 3 2 7 5" xfId="31631"/>
    <cellStyle name="Normal 11 2 3 2 7 6" xfId="31632"/>
    <cellStyle name="Normal 11 2 3 2 8" xfId="31633"/>
    <cellStyle name="Normal 11 2 3 2 8 2" xfId="31634"/>
    <cellStyle name="Normal 11 2 3 2 8 2 2" xfId="31635"/>
    <cellStyle name="Normal 11 2 3 2 8 2 3" xfId="31636"/>
    <cellStyle name="Normal 11 2 3 2 8 3" xfId="31637"/>
    <cellStyle name="Normal 11 2 3 2 8 4" xfId="31638"/>
    <cellStyle name="Normal 11 2 3 2 8 5" xfId="31639"/>
    <cellStyle name="Normal 11 2 3 2 8 6" xfId="31640"/>
    <cellStyle name="Normal 11 2 3 2 9" xfId="31641"/>
    <cellStyle name="Normal 11 2 3 2 9 2" xfId="31642"/>
    <cellStyle name="Normal 11 2 3 2 9 3" xfId="31643"/>
    <cellStyle name="Normal 11 2 3 3" xfId="31644"/>
    <cellStyle name="Normal 11 2 3 3 10" xfId="31645"/>
    <cellStyle name="Normal 11 2 3 3 2" xfId="31646"/>
    <cellStyle name="Normal 11 2 3 3 2 2" xfId="31647"/>
    <cellStyle name="Normal 11 2 3 3 2 2 2" xfId="31648"/>
    <cellStyle name="Normal 11 2 3 3 2 2 2 2" xfId="31649"/>
    <cellStyle name="Normal 11 2 3 3 2 2 2 3" xfId="31650"/>
    <cellStyle name="Normal 11 2 3 3 2 2 3" xfId="31651"/>
    <cellStyle name="Normal 11 2 3 3 2 2 4" xfId="31652"/>
    <cellStyle name="Normal 11 2 3 3 2 2 5" xfId="31653"/>
    <cellStyle name="Normal 11 2 3 3 2 2 6" xfId="31654"/>
    <cellStyle name="Normal 11 2 3 3 2 3" xfId="31655"/>
    <cellStyle name="Normal 11 2 3 3 2 3 2" xfId="31656"/>
    <cellStyle name="Normal 11 2 3 3 2 3 2 2" xfId="31657"/>
    <cellStyle name="Normal 11 2 3 3 2 3 2 3" xfId="31658"/>
    <cellStyle name="Normal 11 2 3 3 2 3 3" xfId="31659"/>
    <cellStyle name="Normal 11 2 3 3 2 3 4" xfId="31660"/>
    <cellStyle name="Normal 11 2 3 3 2 3 5" xfId="31661"/>
    <cellStyle name="Normal 11 2 3 3 2 3 6" xfId="31662"/>
    <cellStyle name="Normal 11 2 3 3 2 4" xfId="31663"/>
    <cellStyle name="Normal 11 2 3 3 2 4 2" xfId="31664"/>
    <cellStyle name="Normal 11 2 3 3 2 4 3" xfId="31665"/>
    <cellStyle name="Normal 11 2 3 3 2 5" xfId="31666"/>
    <cellStyle name="Normal 11 2 3 3 2 6" xfId="31667"/>
    <cellStyle name="Normal 11 2 3 3 2 7" xfId="31668"/>
    <cellStyle name="Normal 11 2 3 3 2 8" xfId="31669"/>
    <cellStyle name="Normal 11 2 3 3 3" xfId="31670"/>
    <cellStyle name="Normal 11 2 3 3 3 2" xfId="31671"/>
    <cellStyle name="Normal 11 2 3 3 3 2 2" xfId="31672"/>
    <cellStyle name="Normal 11 2 3 3 3 2 2 2" xfId="31673"/>
    <cellStyle name="Normal 11 2 3 3 3 2 2 3" xfId="31674"/>
    <cellStyle name="Normal 11 2 3 3 3 2 3" xfId="31675"/>
    <cellStyle name="Normal 11 2 3 3 3 2 4" xfId="31676"/>
    <cellStyle name="Normal 11 2 3 3 3 2 5" xfId="31677"/>
    <cellStyle name="Normal 11 2 3 3 3 2 6" xfId="31678"/>
    <cellStyle name="Normal 11 2 3 3 3 3" xfId="31679"/>
    <cellStyle name="Normal 11 2 3 3 3 3 2" xfId="31680"/>
    <cellStyle name="Normal 11 2 3 3 3 3 3" xfId="31681"/>
    <cellStyle name="Normal 11 2 3 3 3 4" xfId="31682"/>
    <cellStyle name="Normal 11 2 3 3 3 5" xfId="31683"/>
    <cellStyle name="Normal 11 2 3 3 3 6" xfId="31684"/>
    <cellStyle name="Normal 11 2 3 3 3 7" xfId="31685"/>
    <cellStyle name="Normal 11 2 3 3 4" xfId="31686"/>
    <cellStyle name="Normal 11 2 3 3 4 2" xfId="31687"/>
    <cellStyle name="Normal 11 2 3 3 4 2 2" xfId="31688"/>
    <cellStyle name="Normal 11 2 3 3 4 2 3" xfId="31689"/>
    <cellStyle name="Normal 11 2 3 3 4 3" xfId="31690"/>
    <cellStyle name="Normal 11 2 3 3 4 4" xfId="31691"/>
    <cellStyle name="Normal 11 2 3 3 4 5" xfId="31692"/>
    <cellStyle name="Normal 11 2 3 3 4 6" xfId="31693"/>
    <cellStyle name="Normal 11 2 3 3 5" xfId="31694"/>
    <cellStyle name="Normal 11 2 3 3 5 2" xfId="31695"/>
    <cellStyle name="Normal 11 2 3 3 5 2 2" xfId="31696"/>
    <cellStyle name="Normal 11 2 3 3 5 2 3" xfId="31697"/>
    <cellStyle name="Normal 11 2 3 3 5 3" xfId="31698"/>
    <cellStyle name="Normal 11 2 3 3 5 4" xfId="31699"/>
    <cellStyle name="Normal 11 2 3 3 5 5" xfId="31700"/>
    <cellStyle name="Normal 11 2 3 3 5 6" xfId="31701"/>
    <cellStyle name="Normal 11 2 3 3 6" xfId="31702"/>
    <cellStyle name="Normal 11 2 3 3 6 2" xfId="31703"/>
    <cellStyle name="Normal 11 2 3 3 6 3" xfId="31704"/>
    <cellStyle name="Normal 11 2 3 3 7" xfId="31705"/>
    <cellStyle name="Normal 11 2 3 3 8" xfId="31706"/>
    <cellStyle name="Normal 11 2 3 3 9" xfId="31707"/>
    <cellStyle name="Normal 11 2 3 4" xfId="31708"/>
    <cellStyle name="Normal 11 2 3 4 2" xfId="31709"/>
    <cellStyle name="Normal 11 2 3 4 2 2" xfId="31710"/>
    <cellStyle name="Normal 11 2 3 4 2 2 2" xfId="31711"/>
    <cellStyle name="Normal 11 2 3 4 2 2 2 2" xfId="31712"/>
    <cellStyle name="Normal 11 2 3 4 2 2 2 3" xfId="31713"/>
    <cellStyle name="Normal 11 2 3 4 2 2 3" xfId="31714"/>
    <cellStyle name="Normal 11 2 3 4 2 2 4" xfId="31715"/>
    <cellStyle name="Normal 11 2 3 4 2 2 5" xfId="31716"/>
    <cellStyle name="Normal 11 2 3 4 2 2 6" xfId="31717"/>
    <cellStyle name="Normal 11 2 3 4 2 3" xfId="31718"/>
    <cellStyle name="Normal 11 2 3 4 2 3 2" xfId="31719"/>
    <cellStyle name="Normal 11 2 3 4 2 3 3" xfId="31720"/>
    <cellStyle name="Normal 11 2 3 4 2 4" xfId="31721"/>
    <cellStyle name="Normal 11 2 3 4 2 5" xfId="31722"/>
    <cellStyle name="Normal 11 2 3 4 2 6" xfId="31723"/>
    <cellStyle name="Normal 11 2 3 4 2 7" xfId="31724"/>
    <cellStyle name="Normal 11 2 3 4 3" xfId="31725"/>
    <cellStyle name="Normal 11 2 3 4 3 2" xfId="31726"/>
    <cellStyle name="Normal 11 2 3 4 3 2 2" xfId="31727"/>
    <cellStyle name="Normal 11 2 3 4 3 2 3" xfId="31728"/>
    <cellStyle name="Normal 11 2 3 4 3 3" xfId="31729"/>
    <cellStyle name="Normal 11 2 3 4 3 4" xfId="31730"/>
    <cellStyle name="Normal 11 2 3 4 3 5" xfId="31731"/>
    <cellStyle name="Normal 11 2 3 4 3 6" xfId="31732"/>
    <cellStyle name="Normal 11 2 3 4 4" xfId="31733"/>
    <cellStyle name="Normal 11 2 3 4 4 2" xfId="31734"/>
    <cellStyle name="Normal 11 2 3 4 4 2 2" xfId="31735"/>
    <cellStyle name="Normal 11 2 3 4 4 2 3" xfId="31736"/>
    <cellStyle name="Normal 11 2 3 4 4 3" xfId="31737"/>
    <cellStyle name="Normal 11 2 3 4 4 4" xfId="31738"/>
    <cellStyle name="Normal 11 2 3 4 4 5" xfId="31739"/>
    <cellStyle name="Normal 11 2 3 4 4 6" xfId="31740"/>
    <cellStyle name="Normal 11 2 3 4 5" xfId="31741"/>
    <cellStyle name="Normal 11 2 3 4 5 2" xfId="31742"/>
    <cellStyle name="Normal 11 2 3 4 5 3" xfId="31743"/>
    <cellStyle name="Normal 11 2 3 4 6" xfId="31744"/>
    <cellStyle name="Normal 11 2 3 4 7" xfId="31745"/>
    <cellStyle name="Normal 11 2 3 4 8" xfId="31746"/>
    <cellStyle name="Normal 11 2 3 4 9" xfId="31747"/>
    <cellStyle name="Normal 11 2 3 5" xfId="31748"/>
    <cellStyle name="Normal 11 2 3 5 2" xfId="31749"/>
    <cellStyle name="Normal 11 2 3 5 2 2" xfId="31750"/>
    <cellStyle name="Normal 11 2 3 5 2 2 2" xfId="31751"/>
    <cellStyle name="Normal 11 2 3 5 2 2 3" xfId="31752"/>
    <cellStyle name="Normal 11 2 3 5 2 3" xfId="31753"/>
    <cellStyle name="Normal 11 2 3 5 2 4" xfId="31754"/>
    <cellStyle name="Normal 11 2 3 5 2 5" xfId="31755"/>
    <cellStyle name="Normal 11 2 3 5 2 6" xfId="31756"/>
    <cellStyle name="Normal 11 2 3 5 3" xfId="31757"/>
    <cellStyle name="Normal 11 2 3 5 3 2" xfId="31758"/>
    <cellStyle name="Normal 11 2 3 5 3 3" xfId="31759"/>
    <cellStyle name="Normal 11 2 3 5 4" xfId="31760"/>
    <cellStyle name="Normal 11 2 3 5 5" xfId="31761"/>
    <cellStyle name="Normal 11 2 3 5 6" xfId="31762"/>
    <cellStyle name="Normal 11 2 3 5 7" xfId="31763"/>
    <cellStyle name="Normal 11 2 3 6" xfId="31764"/>
    <cellStyle name="Normal 11 2 3 6 2" xfId="31765"/>
    <cellStyle name="Normal 11 2 3 6 2 2" xfId="31766"/>
    <cellStyle name="Normal 11 2 3 6 2 3" xfId="31767"/>
    <cellStyle name="Normal 11 2 3 6 3" xfId="31768"/>
    <cellStyle name="Normal 11 2 3 6 4" xfId="31769"/>
    <cellStyle name="Normal 11 2 3 6 5" xfId="31770"/>
    <cellStyle name="Normal 11 2 3 6 6" xfId="31771"/>
    <cellStyle name="Normal 11 2 3 7" xfId="31772"/>
    <cellStyle name="Normal 11 2 3 7 2" xfId="31773"/>
    <cellStyle name="Normal 11 2 3 7 2 2" xfId="31774"/>
    <cellStyle name="Normal 11 2 3 7 2 3" xfId="31775"/>
    <cellStyle name="Normal 11 2 3 7 3" xfId="31776"/>
    <cellStyle name="Normal 11 2 3 7 4" xfId="31777"/>
    <cellStyle name="Normal 11 2 3 7 5" xfId="31778"/>
    <cellStyle name="Normal 11 2 3 7 6" xfId="31779"/>
    <cellStyle name="Normal 11 2 3 8" xfId="31780"/>
    <cellStyle name="Normal 11 2 3 8 2" xfId="31781"/>
    <cellStyle name="Normal 11 2 3 8 2 2" xfId="31782"/>
    <cellStyle name="Normal 11 2 3 8 2 3" xfId="31783"/>
    <cellStyle name="Normal 11 2 3 8 3" xfId="31784"/>
    <cellStyle name="Normal 11 2 3 8 4" xfId="31785"/>
    <cellStyle name="Normal 11 2 3 8 5" xfId="31786"/>
    <cellStyle name="Normal 11 2 3 8 6" xfId="31787"/>
    <cellStyle name="Normal 11 2 3 9" xfId="31788"/>
    <cellStyle name="Normal 11 2 3 9 2" xfId="31789"/>
    <cellStyle name="Normal 11 2 3 9 2 2" xfId="31790"/>
    <cellStyle name="Normal 11 2 3 9 2 3" xfId="31791"/>
    <cellStyle name="Normal 11 2 3 9 3" xfId="31792"/>
    <cellStyle name="Normal 11 2 3 9 4" xfId="31793"/>
    <cellStyle name="Normal 11 2 3 9 5" xfId="31794"/>
    <cellStyle name="Normal 11 2 3 9 6" xfId="31795"/>
    <cellStyle name="Normal 11 2 4" xfId="31796"/>
    <cellStyle name="Normal 11 2 4 10" xfId="31797"/>
    <cellStyle name="Normal 11 2 4 11" xfId="31798"/>
    <cellStyle name="Normal 11 2 4 12" xfId="31799"/>
    <cellStyle name="Normal 11 2 4 13" xfId="31800"/>
    <cellStyle name="Normal 11 2 4 2" xfId="31801"/>
    <cellStyle name="Normal 11 2 4 2 10" xfId="31802"/>
    <cellStyle name="Normal 11 2 4 2 2" xfId="31803"/>
    <cellStyle name="Normal 11 2 4 2 2 2" xfId="31804"/>
    <cellStyle name="Normal 11 2 4 2 2 2 2" xfId="31805"/>
    <cellStyle name="Normal 11 2 4 2 2 2 2 2" xfId="31806"/>
    <cellStyle name="Normal 11 2 4 2 2 2 2 3" xfId="31807"/>
    <cellStyle name="Normal 11 2 4 2 2 2 3" xfId="31808"/>
    <cellStyle name="Normal 11 2 4 2 2 2 4" xfId="31809"/>
    <cellStyle name="Normal 11 2 4 2 2 2 5" xfId="31810"/>
    <cellStyle name="Normal 11 2 4 2 2 2 6" xfId="31811"/>
    <cellStyle name="Normal 11 2 4 2 2 3" xfId="31812"/>
    <cellStyle name="Normal 11 2 4 2 2 3 2" xfId="31813"/>
    <cellStyle name="Normal 11 2 4 2 2 3 2 2" xfId="31814"/>
    <cellStyle name="Normal 11 2 4 2 2 3 2 3" xfId="31815"/>
    <cellStyle name="Normal 11 2 4 2 2 3 3" xfId="31816"/>
    <cellStyle name="Normal 11 2 4 2 2 3 4" xfId="31817"/>
    <cellStyle name="Normal 11 2 4 2 2 3 5" xfId="31818"/>
    <cellStyle name="Normal 11 2 4 2 2 3 6" xfId="31819"/>
    <cellStyle name="Normal 11 2 4 2 2 4" xfId="31820"/>
    <cellStyle name="Normal 11 2 4 2 2 4 2" xfId="31821"/>
    <cellStyle name="Normal 11 2 4 2 2 4 3" xfId="31822"/>
    <cellStyle name="Normal 11 2 4 2 2 5" xfId="31823"/>
    <cellStyle name="Normal 11 2 4 2 2 6" xfId="31824"/>
    <cellStyle name="Normal 11 2 4 2 2 7" xfId="31825"/>
    <cellStyle name="Normal 11 2 4 2 2 8" xfId="31826"/>
    <cellStyle name="Normal 11 2 4 2 3" xfId="31827"/>
    <cellStyle name="Normal 11 2 4 2 3 2" xfId="31828"/>
    <cellStyle name="Normal 11 2 4 2 3 2 2" xfId="31829"/>
    <cellStyle name="Normal 11 2 4 2 3 2 2 2" xfId="31830"/>
    <cellStyle name="Normal 11 2 4 2 3 2 2 3" xfId="31831"/>
    <cellStyle name="Normal 11 2 4 2 3 2 3" xfId="31832"/>
    <cellStyle name="Normal 11 2 4 2 3 2 4" xfId="31833"/>
    <cellStyle name="Normal 11 2 4 2 3 2 5" xfId="31834"/>
    <cellStyle name="Normal 11 2 4 2 3 2 6" xfId="31835"/>
    <cellStyle name="Normal 11 2 4 2 3 3" xfId="31836"/>
    <cellStyle name="Normal 11 2 4 2 3 3 2" xfId="31837"/>
    <cellStyle name="Normal 11 2 4 2 3 3 3" xfId="31838"/>
    <cellStyle name="Normal 11 2 4 2 3 4" xfId="31839"/>
    <cellStyle name="Normal 11 2 4 2 3 5" xfId="31840"/>
    <cellStyle name="Normal 11 2 4 2 3 6" xfId="31841"/>
    <cellStyle name="Normal 11 2 4 2 3 7" xfId="31842"/>
    <cellStyle name="Normal 11 2 4 2 4" xfId="31843"/>
    <cellStyle name="Normal 11 2 4 2 4 2" xfId="31844"/>
    <cellStyle name="Normal 11 2 4 2 4 2 2" xfId="31845"/>
    <cellStyle name="Normal 11 2 4 2 4 2 3" xfId="31846"/>
    <cellStyle name="Normal 11 2 4 2 4 3" xfId="31847"/>
    <cellStyle name="Normal 11 2 4 2 4 4" xfId="31848"/>
    <cellStyle name="Normal 11 2 4 2 4 5" xfId="31849"/>
    <cellStyle name="Normal 11 2 4 2 4 6" xfId="31850"/>
    <cellStyle name="Normal 11 2 4 2 5" xfId="31851"/>
    <cellStyle name="Normal 11 2 4 2 5 2" xfId="31852"/>
    <cellStyle name="Normal 11 2 4 2 5 2 2" xfId="31853"/>
    <cellStyle name="Normal 11 2 4 2 5 2 3" xfId="31854"/>
    <cellStyle name="Normal 11 2 4 2 5 3" xfId="31855"/>
    <cellStyle name="Normal 11 2 4 2 5 4" xfId="31856"/>
    <cellStyle name="Normal 11 2 4 2 5 5" xfId="31857"/>
    <cellStyle name="Normal 11 2 4 2 5 6" xfId="31858"/>
    <cellStyle name="Normal 11 2 4 2 6" xfId="31859"/>
    <cellStyle name="Normal 11 2 4 2 6 2" xfId="31860"/>
    <cellStyle name="Normal 11 2 4 2 6 3" xfId="31861"/>
    <cellStyle name="Normal 11 2 4 2 7" xfId="31862"/>
    <cellStyle name="Normal 11 2 4 2 8" xfId="31863"/>
    <cellStyle name="Normal 11 2 4 2 9" xfId="31864"/>
    <cellStyle name="Normal 11 2 4 3" xfId="31865"/>
    <cellStyle name="Normal 11 2 4 3 2" xfId="31866"/>
    <cellStyle name="Normal 11 2 4 3 2 2" xfId="31867"/>
    <cellStyle name="Normal 11 2 4 3 2 2 2" xfId="31868"/>
    <cellStyle name="Normal 11 2 4 3 2 2 2 2" xfId="31869"/>
    <cellStyle name="Normal 11 2 4 3 2 2 2 3" xfId="31870"/>
    <cellStyle name="Normal 11 2 4 3 2 2 3" xfId="31871"/>
    <cellStyle name="Normal 11 2 4 3 2 2 4" xfId="31872"/>
    <cellStyle name="Normal 11 2 4 3 2 2 5" xfId="31873"/>
    <cellStyle name="Normal 11 2 4 3 2 2 6" xfId="31874"/>
    <cellStyle name="Normal 11 2 4 3 2 3" xfId="31875"/>
    <cellStyle name="Normal 11 2 4 3 2 3 2" xfId="31876"/>
    <cellStyle name="Normal 11 2 4 3 2 3 3" xfId="31877"/>
    <cellStyle name="Normal 11 2 4 3 2 4" xfId="31878"/>
    <cellStyle name="Normal 11 2 4 3 2 5" xfId="31879"/>
    <cellStyle name="Normal 11 2 4 3 2 6" xfId="31880"/>
    <cellStyle name="Normal 11 2 4 3 2 7" xfId="31881"/>
    <cellStyle name="Normal 11 2 4 3 3" xfId="31882"/>
    <cellStyle name="Normal 11 2 4 3 3 2" xfId="31883"/>
    <cellStyle name="Normal 11 2 4 3 3 2 2" xfId="31884"/>
    <cellStyle name="Normal 11 2 4 3 3 2 3" xfId="31885"/>
    <cellStyle name="Normal 11 2 4 3 3 3" xfId="31886"/>
    <cellStyle name="Normal 11 2 4 3 3 4" xfId="31887"/>
    <cellStyle name="Normal 11 2 4 3 3 5" xfId="31888"/>
    <cellStyle name="Normal 11 2 4 3 3 6" xfId="31889"/>
    <cellStyle name="Normal 11 2 4 3 4" xfId="31890"/>
    <cellStyle name="Normal 11 2 4 3 4 2" xfId="31891"/>
    <cellStyle name="Normal 11 2 4 3 4 2 2" xfId="31892"/>
    <cellStyle name="Normal 11 2 4 3 4 2 3" xfId="31893"/>
    <cellStyle name="Normal 11 2 4 3 4 3" xfId="31894"/>
    <cellStyle name="Normal 11 2 4 3 4 4" xfId="31895"/>
    <cellStyle name="Normal 11 2 4 3 4 5" xfId="31896"/>
    <cellStyle name="Normal 11 2 4 3 4 6" xfId="31897"/>
    <cellStyle name="Normal 11 2 4 3 5" xfId="31898"/>
    <cellStyle name="Normal 11 2 4 3 5 2" xfId="31899"/>
    <cellStyle name="Normal 11 2 4 3 5 3" xfId="31900"/>
    <cellStyle name="Normal 11 2 4 3 6" xfId="31901"/>
    <cellStyle name="Normal 11 2 4 3 7" xfId="31902"/>
    <cellStyle name="Normal 11 2 4 3 8" xfId="31903"/>
    <cellStyle name="Normal 11 2 4 3 9" xfId="31904"/>
    <cellStyle name="Normal 11 2 4 4" xfId="31905"/>
    <cellStyle name="Normal 11 2 4 4 2" xfId="31906"/>
    <cellStyle name="Normal 11 2 4 4 2 2" xfId="31907"/>
    <cellStyle name="Normal 11 2 4 4 2 2 2" xfId="31908"/>
    <cellStyle name="Normal 11 2 4 4 2 2 3" xfId="31909"/>
    <cellStyle name="Normal 11 2 4 4 2 3" xfId="31910"/>
    <cellStyle name="Normal 11 2 4 4 2 4" xfId="31911"/>
    <cellStyle name="Normal 11 2 4 4 2 5" xfId="31912"/>
    <cellStyle name="Normal 11 2 4 4 2 6" xfId="31913"/>
    <cellStyle name="Normal 11 2 4 4 3" xfId="31914"/>
    <cellStyle name="Normal 11 2 4 4 3 2" xfId="31915"/>
    <cellStyle name="Normal 11 2 4 4 3 3" xfId="31916"/>
    <cellStyle name="Normal 11 2 4 4 4" xfId="31917"/>
    <cellStyle name="Normal 11 2 4 4 5" xfId="31918"/>
    <cellStyle name="Normal 11 2 4 4 6" xfId="31919"/>
    <cellStyle name="Normal 11 2 4 4 7" xfId="31920"/>
    <cellStyle name="Normal 11 2 4 5" xfId="31921"/>
    <cellStyle name="Normal 11 2 4 5 2" xfId="31922"/>
    <cellStyle name="Normal 11 2 4 5 2 2" xfId="31923"/>
    <cellStyle name="Normal 11 2 4 5 2 3" xfId="31924"/>
    <cellStyle name="Normal 11 2 4 5 3" xfId="31925"/>
    <cellStyle name="Normal 11 2 4 5 4" xfId="31926"/>
    <cellStyle name="Normal 11 2 4 5 5" xfId="31927"/>
    <cellStyle name="Normal 11 2 4 5 6" xfId="31928"/>
    <cellStyle name="Normal 11 2 4 6" xfId="31929"/>
    <cellStyle name="Normal 11 2 4 6 2" xfId="31930"/>
    <cellStyle name="Normal 11 2 4 6 2 2" xfId="31931"/>
    <cellStyle name="Normal 11 2 4 6 2 3" xfId="31932"/>
    <cellStyle name="Normal 11 2 4 6 3" xfId="31933"/>
    <cellStyle name="Normal 11 2 4 6 4" xfId="31934"/>
    <cellStyle name="Normal 11 2 4 6 5" xfId="31935"/>
    <cellStyle name="Normal 11 2 4 6 6" xfId="31936"/>
    <cellStyle name="Normal 11 2 4 7" xfId="31937"/>
    <cellStyle name="Normal 11 2 4 7 2" xfId="31938"/>
    <cellStyle name="Normal 11 2 4 7 2 2" xfId="31939"/>
    <cellStyle name="Normal 11 2 4 7 2 3" xfId="31940"/>
    <cellStyle name="Normal 11 2 4 7 3" xfId="31941"/>
    <cellStyle name="Normal 11 2 4 7 4" xfId="31942"/>
    <cellStyle name="Normal 11 2 4 7 5" xfId="31943"/>
    <cellStyle name="Normal 11 2 4 7 6" xfId="31944"/>
    <cellStyle name="Normal 11 2 4 8" xfId="31945"/>
    <cellStyle name="Normal 11 2 4 8 2" xfId="31946"/>
    <cellStyle name="Normal 11 2 4 8 2 2" xfId="31947"/>
    <cellStyle name="Normal 11 2 4 8 2 3" xfId="31948"/>
    <cellStyle name="Normal 11 2 4 8 3" xfId="31949"/>
    <cellStyle name="Normal 11 2 4 8 4" xfId="31950"/>
    <cellStyle name="Normal 11 2 4 8 5" xfId="31951"/>
    <cellStyle name="Normal 11 2 4 8 6" xfId="31952"/>
    <cellStyle name="Normal 11 2 4 9" xfId="31953"/>
    <cellStyle name="Normal 11 2 4 9 2" xfId="31954"/>
    <cellStyle name="Normal 11 2 4 9 3" xfId="31955"/>
    <cellStyle name="Normal 11 2 5" xfId="31956"/>
    <cellStyle name="Normal 11 2 5 10" xfId="31957"/>
    <cellStyle name="Normal 11 2 5 2" xfId="31958"/>
    <cellStyle name="Normal 11 2 5 2 2" xfId="31959"/>
    <cellStyle name="Normal 11 2 5 2 2 2" xfId="31960"/>
    <cellStyle name="Normal 11 2 5 2 2 2 2" xfId="31961"/>
    <cellStyle name="Normal 11 2 5 2 2 2 3" xfId="31962"/>
    <cellStyle name="Normal 11 2 5 2 2 3" xfId="31963"/>
    <cellStyle name="Normal 11 2 5 2 2 4" xfId="31964"/>
    <cellStyle name="Normal 11 2 5 2 2 5" xfId="31965"/>
    <cellStyle name="Normal 11 2 5 2 2 6" xfId="31966"/>
    <cellStyle name="Normal 11 2 5 2 3" xfId="31967"/>
    <cellStyle name="Normal 11 2 5 2 3 2" xfId="31968"/>
    <cellStyle name="Normal 11 2 5 2 3 2 2" xfId="31969"/>
    <cellStyle name="Normal 11 2 5 2 3 2 3" xfId="31970"/>
    <cellStyle name="Normal 11 2 5 2 3 3" xfId="31971"/>
    <cellStyle name="Normal 11 2 5 2 3 4" xfId="31972"/>
    <cellStyle name="Normal 11 2 5 2 3 5" xfId="31973"/>
    <cellStyle name="Normal 11 2 5 2 3 6" xfId="31974"/>
    <cellStyle name="Normal 11 2 5 2 4" xfId="31975"/>
    <cellStyle name="Normal 11 2 5 2 4 2" xfId="31976"/>
    <cellStyle name="Normal 11 2 5 2 4 3" xfId="31977"/>
    <cellStyle name="Normal 11 2 5 2 5" xfId="31978"/>
    <cellStyle name="Normal 11 2 5 2 6" xfId="31979"/>
    <cellStyle name="Normal 11 2 5 2 7" xfId="31980"/>
    <cellStyle name="Normal 11 2 5 2 8" xfId="31981"/>
    <cellStyle name="Normal 11 2 5 3" xfId="31982"/>
    <cellStyle name="Normal 11 2 5 3 2" xfId="31983"/>
    <cellStyle name="Normal 11 2 5 3 2 2" xfId="31984"/>
    <cellStyle name="Normal 11 2 5 3 2 2 2" xfId="31985"/>
    <cellStyle name="Normal 11 2 5 3 2 2 3" xfId="31986"/>
    <cellStyle name="Normal 11 2 5 3 2 3" xfId="31987"/>
    <cellStyle name="Normal 11 2 5 3 2 4" xfId="31988"/>
    <cellStyle name="Normal 11 2 5 3 2 5" xfId="31989"/>
    <cellStyle name="Normal 11 2 5 3 2 6" xfId="31990"/>
    <cellStyle name="Normal 11 2 5 3 3" xfId="31991"/>
    <cellStyle name="Normal 11 2 5 3 3 2" xfId="31992"/>
    <cellStyle name="Normal 11 2 5 3 3 3" xfId="31993"/>
    <cellStyle name="Normal 11 2 5 3 4" xfId="31994"/>
    <cellStyle name="Normal 11 2 5 3 5" xfId="31995"/>
    <cellStyle name="Normal 11 2 5 3 6" xfId="31996"/>
    <cellStyle name="Normal 11 2 5 3 7" xfId="31997"/>
    <cellStyle name="Normal 11 2 5 4" xfId="31998"/>
    <cellStyle name="Normal 11 2 5 4 2" xfId="31999"/>
    <cellStyle name="Normal 11 2 5 4 2 2" xfId="32000"/>
    <cellStyle name="Normal 11 2 5 4 2 3" xfId="32001"/>
    <cellStyle name="Normal 11 2 5 4 3" xfId="32002"/>
    <cellStyle name="Normal 11 2 5 4 4" xfId="32003"/>
    <cellStyle name="Normal 11 2 5 4 5" xfId="32004"/>
    <cellStyle name="Normal 11 2 5 4 6" xfId="32005"/>
    <cellStyle name="Normal 11 2 5 5" xfId="32006"/>
    <cellStyle name="Normal 11 2 5 5 2" xfId="32007"/>
    <cellStyle name="Normal 11 2 5 5 2 2" xfId="32008"/>
    <cellStyle name="Normal 11 2 5 5 2 3" xfId="32009"/>
    <cellStyle name="Normal 11 2 5 5 3" xfId="32010"/>
    <cellStyle name="Normal 11 2 5 5 4" xfId="32011"/>
    <cellStyle name="Normal 11 2 5 5 5" xfId="32012"/>
    <cellStyle name="Normal 11 2 5 5 6" xfId="32013"/>
    <cellStyle name="Normal 11 2 5 6" xfId="32014"/>
    <cellStyle name="Normal 11 2 5 6 2" xfId="32015"/>
    <cellStyle name="Normal 11 2 5 6 3" xfId="32016"/>
    <cellStyle name="Normal 11 2 5 7" xfId="32017"/>
    <cellStyle name="Normal 11 2 5 8" xfId="32018"/>
    <cellStyle name="Normal 11 2 5 9" xfId="32019"/>
    <cellStyle name="Normal 11 2 6" xfId="32020"/>
    <cellStyle name="Normal 11 2 6 2" xfId="32021"/>
    <cellStyle name="Normal 11 2 6 2 2" xfId="32022"/>
    <cellStyle name="Normal 11 2 6 2 2 2" xfId="32023"/>
    <cellStyle name="Normal 11 2 6 2 2 2 2" xfId="32024"/>
    <cellStyle name="Normal 11 2 6 2 2 2 3" xfId="32025"/>
    <cellStyle name="Normal 11 2 6 2 2 3" xfId="32026"/>
    <cellStyle name="Normal 11 2 6 2 2 4" xfId="32027"/>
    <cellStyle name="Normal 11 2 6 2 2 5" xfId="32028"/>
    <cellStyle name="Normal 11 2 6 2 2 6" xfId="32029"/>
    <cellStyle name="Normal 11 2 6 2 3" xfId="32030"/>
    <cellStyle name="Normal 11 2 6 2 3 2" xfId="32031"/>
    <cellStyle name="Normal 11 2 6 2 3 3" xfId="32032"/>
    <cellStyle name="Normal 11 2 6 2 4" xfId="32033"/>
    <cellStyle name="Normal 11 2 6 2 5" xfId="32034"/>
    <cellStyle name="Normal 11 2 6 2 6" xfId="32035"/>
    <cellStyle name="Normal 11 2 6 2 7" xfId="32036"/>
    <cellStyle name="Normal 11 2 6 3" xfId="32037"/>
    <cellStyle name="Normal 11 2 6 3 2" xfId="32038"/>
    <cellStyle name="Normal 11 2 6 3 2 2" xfId="32039"/>
    <cellStyle name="Normal 11 2 6 3 2 3" xfId="32040"/>
    <cellStyle name="Normal 11 2 6 3 3" xfId="32041"/>
    <cellStyle name="Normal 11 2 6 3 4" xfId="32042"/>
    <cellStyle name="Normal 11 2 6 3 5" xfId="32043"/>
    <cellStyle name="Normal 11 2 6 3 6" xfId="32044"/>
    <cellStyle name="Normal 11 2 6 4" xfId="32045"/>
    <cellStyle name="Normal 11 2 6 4 2" xfId="32046"/>
    <cellStyle name="Normal 11 2 6 4 2 2" xfId="32047"/>
    <cellStyle name="Normal 11 2 6 4 2 3" xfId="32048"/>
    <cellStyle name="Normal 11 2 6 4 3" xfId="32049"/>
    <cellStyle name="Normal 11 2 6 4 4" xfId="32050"/>
    <cellStyle name="Normal 11 2 6 4 5" xfId="32051"/>
    <cellStyle name="Normal 11 2 6 4 6" xfId="32052"/>
    <cellStyle name="Normal 11 2 6 5" xfId="32053"/>
    <cellStyle name="Normal 11 2 6 5 2" xfId="32054"/>
    <cellStyle name="Normal 11 2 6 5 3" xfId="32055"/>
    <cellStyle name="Normal 11 2 6 6" xfId="32056"/>
    <cellStyle name="Normal 11 2 6 7" xfId="32057"/>
    <cellStyle name="Normal 11 2 6 8" xfId="32058"/>
    <cellStyle name="Normal 11 2 6 9" xfId="32059"/>
    <cellStyle name="Normal 11 2 7" xfId="32060"/>
    <cellStyle name="Normal 11 2 7 2" xfId="32061"/>
    <cellStyle name="Normal 11 2 7 2 2" xfId="32062"/>
    <cellStyle name="Normal 11 2 7 2 2 2" xfId="32063"/>
    <cellStyle name="Normal 11 2 7 2 2 3" xfId="32064"/>
    <cellStyle name="Normal 11 2 7 2 3" xfId="32065"/>
    <cellStyle name="Normal 11 2 7 2 4" xfId="32066"/>
    <cellStyle name="Normal 11 2 7 2 5" xfId="32067"/>
    <cellStyle name="Normal 11 2 7 2 6" xfId="32068"/>
    <cellStyle name="Normal 11 2 7 3" xfId="32069"/>
    <cellStyle name="Normal 11 2 7 3 2" xfId="32070"/>
    <cellStyle name="Normal 11 2 7 3 3" xfId="32071"/>
    <cellStyle name="Normal 11 2 7 4" xfId="32072"/>
    <cellStyle name="Normal 11 2 7 5" xfId="32073"/>
    <cellStyle name="Normal 11 2 7 6" xfId="32074"/>
    <cellStyle name="Normal 11 2 7 7" xfId="32075"/>
    <cellStyle name="Normal 11 2 8" xfId="32076"/>
    <cellStyle name="Normal 11 2 8 2" xfId="32077"/>
    <cellStyle name="Normal 11 2 8 2 2" xfId="32078"/>
    <cellStyle name="Normal 11 2 8 2 3" xfId="32079"/>
    <cellStyle name="Normal 11 2 8 3" xfId="32080"/>
    <cellStyle name="Normal 11 2 8 4" xfId="32081"/>
    <cellStyle name="Normal 11 2 8 5" xfId="32082"/>
    <cellStyle name="Normal 11 2 8 6" xfId="32083"/>
    <cellStyle name="Normal 11 2 9" xfId="32084"/>
    <cellStyle name="Normal 11 2 9 2" xfId="32085"/>
    <cellStyle name="Normal 11 2 9 2 2" xfId="32086"/>
    <cellStyle name="Normal 11 2 9 2 3" xfId="32087"/>
    <cellStyle name="Normal 11 2 9 3" xfId="32088"/>
    <cellStyle name="Normal 11 2 9 4" xfId="32089"/>
    <cellStyle name="Normal 11 2 9 5" xfId="32090"/>
    <cellStyle name="Normal 11 2 9 6" xfId="32091"/>
    <cellStyle name="Normal 11 3" xfId="387"/>
    <cellStyle name="Normal 11 3 10" xfId="32092"/>
    <cellStyle name="Normal 11 3 10 2" xfId="32093"/>
    <cellStyle name="Normal 11 3 10 2 2" xfId="32094"/>
    <cellStyle name="Normal 11 3 10 2 3" xfId="32095"/>
    <cellStyle name="Normal 11 3 10 3" xfId="32096"/>
    <cellStyle name="Normal 11 3 10 4" xfId="32097"/>
    <cellStyle name="Normal 11 3 10 5" xfId="32098"/>
    <cellStyle name="Normal 11 3 10 6" xfId="32099"/>
    <cellStyle name="Normal 11 3 11" xfId="32100"/>
    <cellStyle name="Normal 11 3 11 2" xfId="32101"/>
    <cellStyle name="Normal 11 3 11 2 2" xfId="32102"/>
    <cellStyle name="Normal 11 3 11 2 3" xfId="32103"/>
    <cellStyle name="Normal 11 3 11 3" xfId="32104"/>
    <cellStyle name="Normal 11 3 11 4" xfId="32105"/>
    <cellStyle name="Normal 11 3 11 5" xfId="32106"/>
    <cellStyle name="Normal 11 3 11 6" xfId="32107"/>
    <cellStyle name="Normal 11 3 12" xfId="32108"/>
    <cellStyle name="Normal 11 3 12 2" xfId="32109"/>
    <cellStyle name="Normal 11 3 12 3" xfId="32110"/>
    <cellStyle name="Normal 11 3 13" xfId="32111"/>
    <cellStyle name="Normal 11 3 14" xfId="32112"/>
    <cellStyle name="Normal 11 3 15" xfId="32113"/>
    <cellStyle name="Normal 11 3 16" xfId="32114"/>
    <cellStyle name="Normal 11 3 2" xfId="32115"/>
    <cellStyle name="Normal 11 3 2 10" xfId="32116"/>
    <cellStyle name="Normal 11 3 2 10 2" xfId="32117"/>
    <cellStyle name="Normal 11 3 2 10 3" xfId="32118"/>
    <cellStyle name="Normal 11 3 2 11" xfId="32119"/>
    <cellStyle name="Normal 11 3 2 12" xfId="32120"/>
    <cellStyle name="Normal 11 3 2 13" xfId="32121"/>
    <cellStyle name="Normal 11 3 2 14" xfId="32122"/>
    <cellStyle name="Normal 11 3 2 2" xfId="32123"/>
    <cellStyle name="Normal 11 3 2 2 10" xfId="32124"/>
    <cellStyle name="Normal 11 3 2 2 11" xfId="32125"/>
    <cellStyle name="Normal 11 3 2 2 12" xfId="32126"/>
    <cellStyle name="Normal 11 3 2 2 13" xfId="32127"/>
    <cellStyle name="Normal 11 3 2 2 2" xfId="32128"/>
    <cellStyle name="Normal 11 3 2 2 2 10" xfId="32129"/>
    <cellStyle name="Normal 11 3 2 2 2 2" xfId="32130"/>
    <cellStyle name="Normal 11 3 2 2 2 2 2" xfId="32131"/>
    <cellStyle name="Normal 11 3 2 2 2 2 2 2" xfId="32132"/>
    <cellStyle name="Normal 11 3 2 2 2 2 2 2 2" xfId="32133"/>
    <cellStyle name="Normal 11 3 2 2 2 2 2 2 3" xfId="32134"/>
    <cellStyle name="Normal 11 3 2 2 2 2 2 3" xfId="32135"/>
    <cellStyle name="Normal 11 3 2 2 2 2 2 4" xfId="32136"/>
    <cellStyle name="Normal 11 3 2 2 2 2 2 5" xfId="32137"/>
    <cellStyle name="Normal 11 3 2 2 2 2 2 6" xfId="32138"/>
    <cellStyle name="Normal 11 3 2 2 2 2 3" xfId="32139"/>
    <cellStyle name="Normal 11 3 2 2 2 2 3 2" xfId="32140"/>
    <cellStyle name="Normal 11 3 2 2 2 2 3 2 2" xfId="32141"/>
    <cellStyle name="Normal 11 3 2 2 2 2 3 2 3" xfId="32142"/>
    <cellStyle name="Normal 11 3 2 2 2 2 3 3" xfId="32143"/>
    <cellStyle name="Normal 11 3 2 2 2 2 3 4" xfId="32144"/>
    <cellStyle name="Normal 11 3 2 2 2 2 3 5" xfId="32145"/>
    <cellStyle name="Normal 11 3 2 2 2 2 3 6" xfId="32146"/>
    <cellStyle name="Normal 11 3 2 2 2 2 4" xfId="32147"/>
    <cellStyle name="Normal 11 3 2 2 2 2 4 2" xfId="32148"/>
    <cellStyle name="Normal 11 3 2 2 2 2 4 3" xfId="32149"/>
    <cellStyle name="Normal 11 3 2 2 2 2 5" xfId="32150"/>
    <cellStyle name="Normal 11 3 2 2 2 2 6" xfId="32151"/>
    <cellStyle name="Normal 11 3 2 2 2 2 7" xfId="32152"/>
    <cellStyle name="Normal 11 3 2 2 2 2 8" xfId="32153"/>
    <cellStyle name="Normal 11 3 2 2 2 3" xfId="32154"/>
    <cellStyle name="Normal 11 3 2 2 2 3 2" xfId="32155"/>
    <cellStyle name="Normal 11 3 2 2 2 3 2 2" xfId="32156"/>
    <cellStyle name="Normal 11 3 2 2 2 3 2 2 2" xfId="32157"/>
    <cellStyle name="Normal 11 3 2 2 2 3 2 2 3" xfId="32158"/>
    <cellStyle name="Normal 11 3 2 2 2 3 2 3" xfId="32159"/>
    <cellStyle name="Normal 11 3 2 2 2 3 2 4" xfId="32160"/>
    <cellStyle name="Normal 11 3 2 2 2 3 2 5" xfId="32161"/>
    <cellStyle name="Normal 11 3 2 2 2 3 2 6" xfId="32162"/>
    <cellStyle name="Normal 11 3 2 2 2 3 3" xfId="32163"/>
    <cellStyle name="Normal 11 3 2 2 2 3 3 2" xfId="32164"/>
    <cellStyle name="Normal 11 3 2 2 2 3 3 3" xfId="32165"/>
    <cellStyle name="Normal 11 3 2 2 2 3 4" xfId="32166"/>
    <cellStyle name="Normal 11 3 2 2 2 3 5" xfId="32167"/>
    <cellStyle name="Normal 11 3 2 2 2 3 6" xfId="32168"/>
    <cellStyle name="Normal 11 3 2 2 2 3 7" xfId="32169"/>
    <cellStyle name="Normal 11 3 2 2 2 4" xfId="32170"/>
    <cellStyle name="Normal 11 3 2 2 2 4 2" xfId="32171"/>
    <cellStyle name="Normal 11 3 2 2 2 4 2 2" xfId="32172"/>
    <cellStyle name="Normal 11 3 2 2 2 4 2 3" xfId="32173"/>
    <cellStyle name="Normal 11 3 2 2 2 4 3" xfId="32174"/>
    <cellStyle name="Normal 11 3 2 2 2 4 4" xfId="32175"/>
    <cellStyle name="Normal 11 3 2 2 2 4 5" xfId="32176"/>
    <cellStyle name="Normal 11 3 2 2 2 4 6" xfId="32177"/>
    <cellStyle name="Normal 11 3 2 2 2 5" xfId="32178"/>
    <cellStyle name="Normal 11 3 2 2 2 5 2" xfId="32179"/>
    <cellStyle name="Normal 11 3 2 2 2 5 2 2" xfId="32180"/>
    <cellStyle name="Normal 11 3 2 2 2 5 2 3" xfId="32181"/>
    <cellStyle name="Normal 11 3 2 2 2 5 3" xfId="32182"/>
    <cellStyle name="Normal 11 3 2 2 2 5 4" xfId="32183"/>
    <cellStyle name="Normal 11 3 2 2 2 5 5" xfId="32184"/>
    <cellStyle name="Normal 11 3 2 2 2 5 6" xfId="32185"/>
    <cellStyle name="Normal 11 3 2 2 2 6" xfId="32186"/>
    <cellStyle name="Normal 11 3 2 2 2 6 2" xfId="32187"/>
    <cellStyle name="Normal 11 3 2 2 2 6 3" xfId="32188"/>
    <cellStyle name="Normal 11 3 2 2 2 7" xfId="32189"/>
    <cellStyle name="Normal 11 3 2 2 2 8" xfId="32190"/>
    <cellStyle name="Normal 11 3 2 2 2 9" xfId="32191"/>
    <cellStyle name="Normal 11 3 2 2 3" xfId="32192"/>
    <cellStyle name="Normal 11 3 2 2 3 2" xfId="32193"/>
    <cellStyle name="Normal 11 3 2 2 3 2 2" xfId="32194"/>
    <cellStyle name="Normal 11 3 2 2 3 2 2 2" xfId="32195"/>
    <cellStyle name="Normal 11 3 2 2 3 2 2 2 2" xfId="32196"/>
    <cellStyle name="Normal 11 3 2 2 3 2 2 2 3" xfId="32197"/>
    <cellStyle name="Normal 11 3 2 2 3 2 2 3" xfId="32198"/>
    <cellStyle name="Normal 11 3 2 2 3 2 2 4" xfId="32199"/>
    <cellStyle name="Normal 11 3 2 2 3 2 2 5" xfId="32200"/>
    <cellStyle name="Normal 11 3 2 2 3 2 2 6" xfId="32201"/>
    <cellStyle name="Normal 11 3 2 2 3 2 3" xfId="32202"/>
    <cellStyle name="Normal 11 3 2 2 3 2 3 2" xfId="32203"/>
    <cellStyle name="Normal 11 3 2 2 3 2 3 3" xfId="32204"/>
    <cellStyle name="Normal 11 3 2 2 3 2 4" xfId="32205"/>
    <cellStyle name="Normal 11 3 2 2 3 2 5" xfId="32206"/>
    <cellStyle name="Normal 11 3 2 2 3 2 6" xfId="32207"/>
    <cellStyle name="Normal 11 3 2 2 3 2 7" xfId="32208"/>
    <cellStyle name="Normal 11 3 2 2 3 3" xfId="32209"/>
    <cellStyle name="Normal 11 3 2 2 3 3 2" xfId="32210"/>
    <cellStyle name="Normal 11 3 2 2 3 3 2 2" xfId="32211"/>
    <cellStyle name="Normal 11 3 2 2 3 3 2 3" xfId="32212"/>
    <cellStyle name="Normal 11 3 2 2 3 3 3" xfId="32213"/>
    <cellStyle name="Normal 11 3 2 2 3 3 4" xfId="32214"/>
    <cellStyle name="Normal 11 3 2 2 3 3 5" xfId="32215"/>
    <cellStyle name="Normal 11 3 2 2 3 3 6" xfId="32216"/>
    <cellStyle name="Normal 11 3 2 2 3 4" xfId="32217"/>
    <cellStyle name="Normal 11 3 2 2 3 4 2" xfId="32218"/>
    <cellStyle name="Normal 11 3 2 2 3 4 2 2" xfId="32219"/>
    <cellStyle name="Normal 11 3 2 2 3 4 2 3" xfId="32220"/>
    <cellStyle name="Normal 11 3 2 2 3 4 3" xfId="32221"/>
    <cellStyle name="Normal 11 3 2 2 3 4 4" xfId="32222"/>
    <cellStyle name="Normal 11 3 2 2 3 4 5" xfId="32223"/>
    <cellStyle name="Normal 11 3 2 2 3 4 6" xfId="32224"/>
    <cellStyle name="Normal 11 3 2 2 3 5" xfId="32225"/>
    <cellStyle name="Normal 11 3 2 2 3 5 2" xfId="32226"/>
    <cellStyle name="Normal 11 3 2 2 3 5 3" xfId="32227"/>
    <cellStyle name="Normal 11 3 2 2 3 6" xfId="32228"/>
    <cellStyle name="Normal 11 3 2 2 3 7" xfId="32229"/>
    <cellStyle name="Normal 11 3 2 2 3 8" xfId="32230"/>
    <cellStyle name="Normal 11 3 2 2 3 9" xfId="32231"/>
    <cellStyle name="Normal 11 3 2 2 4" xfId="32232"/>
    <cellStyle name="Normal 11 3 2 2 4 2" xfId="32233"/>
    <cellStyle name="Normal 11 3 2 2 4 2 2" xfId="32234"/>
    <cellStyle name="Normal 11 3 2 2 4 2 2 2" xfId="32235"/>
    <cellStyle name="Normal 11 3 2 2 4 2 2 3" xfId="32236"/>
    <cellStyle name="Normal 11 3 2 2 4 2 3" xfId="32237"/>
    <cellStyle name="Normal 11 3 2 2 4 2 4" xfId="32238"/>
    <cellStyle name="Normal 11 3 2 2 4 2 5" xfId="32239"/>
    <cellStyle name="Normal 11 3 2 2 4 2 6" xfId="32240"/>
    <cellStyle name="Normal 11 3 2 2 4 3" xfId="32241"/>
    <cellStyle name="Normal 11 3 2 2 4 3 2" xfId="32242"/>
    <cellStyle name="Normal 11 3 2 2 4 3 3" xfId="32243"/>
    <cellStyle name="Normal 11 3 2 2 4 4" xfId="32244"/>
    <cellStyle name="Normal 11 3 2 2 4 5" xfId="32245"/>
    <cellStyle name="Normal 11 3 2 2 4 6" xfId="32246"/>
    <cellStyle name="Normal 11 3 2 2 4 7" xfId="32247"/>
    <cellStyle name="Normal 11 3 2 2 5" xfId="32248"/>
    <cellStyle name="Normal 11 3 2 2 5 2" xfId="32249"/>
    <cellStyle name="Normal 11 3 2 2 5 2 2" xfId="32250"/>
    <cellStyle name="Normal 11 3 2 2 5 2 3" xfId="32251"/>
    <cellStyle name="Normal 11 3 2 2 5 3" xfId="32252"/>
    <cellStyle name="Normal 11 3 2 2 5 4" xfId="32253"/>
    <cellStyle name="Normal 11 3 2 2 5 5" xfId="32254"/>
    <cellStyle name="Normal 11 3 2 2 5 6" xfId="32255"/>
    <cellStyle name="Normal 11 3 2 2 6" xfId="32256"/>
    <cellStyle name="Normal 11 3 2 2 6 2" xfId="32257"/>
    <cellStyle name="Normal 11 3 2 2 6 2 2" xfId="32258"/>
    <cellStyle name="Normal 11 3 2 2 6 2 3" xfId="32259"/>
    <cellStyle name="Normal 11 3 2 2 6 3" xfId="32260"/>
    <cellStyle name="Normal 11 3 2 2 6 4" xfId="32261"/>
    <cellStyle name="Normal 11 3 2 2 6 5" xfId="32262"/>
    <cellStyle name="Normal 11 3 2 2 6 6" xfId="32263"/>
    <cellStyle name="Normal 11 3 2 2 7" xfId="32264"/>
    <cellStyle name="Normal 11 3 2 2 7 2" xfId="32265"/>
    <cellStyle name="Normal 11 3 2 2 7 2 2" xfId="32266"/>
    <cellStyle name="Normal 11 3 2 2 7 2 3" xfId="32267"/>
    <cellStyle name="Normal 11 3 2 2 7 3" xfId="32268"/>
    <cellStyle name="Normal 11 3 2 2 7 4" xfId="32269"/>
    <cellStyle name="Normal 11 3 2 2 7 5" xfId="32270"/>
    <cellStyle name="Normal 11 3 2 2 7 6" xfId="32271"/>
    <cellStyle name="Normal 11 3 2 2 8" xfId="32272"/>
    <cellStyle name="Normal 11 3 2 2 8 2" xfId="32273"/>
    <cellStyle name="Normal 11 3 2 2 8 2 2" xfId="32274"/>
    <cellStyle name="Normal 11 3 2 2 8 2 3" xfId="32275"/>
    <cellStyle name="Normal 11 3 2 2 8 3" xfId="32276"/>
    <cellStyle name="Normal 11 3 2 2 8 4" xfId="32277"/>
    <cellStyle name="Normal 11 3 2 2 8 5" xfId="32278"/>
    <cellStyle name="Normal 11 3 2 2 8 6" xfId="32279"/>
    <cellStyle name="Normal 11 3 2 2 9" xfId="32280"/>
    <cellStyle name="Normal 11 3 2 2 9 2" xfId="32281"/>
    <cellStyle name="Normal 11 3 2 2 9 3" xfId="32282"/>
    <cellStyle name="Normal 11 3 2 3" xfId="32283"/>
    <cellStyle name="Normal 11 3 2 3 10" xfId="32284"/>
    <cellStyle name="Normal 11 3 2 3 2" xfId="32285"/>
    <cellStyle name="Normal 11 3 2 3 2 2" xfId="32286"/>
    <cellStyle name="Normal 11 3 2 3 2 2 2" xfId="32287"/>
    <cellStyle name="Normal 11 3 2 3 2 2 2 2" xfId="32288"/>
    <cellStyle name="Normal 11 3 2 3 2 2 2 3" xfId="32289"/>
    <cellStyle name="Normal 11 3 2 3 2 2 3" xfId="32290"/>
    <cellStyle name="Normal 11 3 2 3 2 2 4" xfId="32291"/>
    <cellStyle name="Normal 11 3 2 3 2 2 5" xfId="32292"/>
    <cellStyle name="Normal 11 3 2 3 2 2 6" xfId="32293"/>
    <cellStyle name="Normal 11 3 2 3 2 3" xfId="32294"/>
    <cellStyle name="Normal 11 3 2 3 2 3 2" xfId="32295"/>
    <cellStyle name="Normal 11 3 2 3 2 3 2 2" xfId="32296"/>
    <cellStyle name="Normal 11 3 2 3 2 3 2 3" xfId="32297"/>
    <cellStyle name="Normal 11 3 2 3 2 3 3" xfId="32298"/>
    <cellStyle name="Normal 11 3 2 3 2 3 4" xfId="32299"/>
    <cellStyle name="Normal 11 3 2 3 2 3 5" xfId="32300"/>
    <cellStyle name="Normal 11 3 2 3 2 3 6" xfId="32301"/>
    <cellStyle name="Normal 11 3 2 3 2 4" xfId="32302"/>
    <cellStyle name="Normal 11 3 2 3 2 4 2" xfId="32303"/>
    <cellStyle name="Normal 11 3 2 3 2 4 3" xfId="32304"/>
    <cellStyle name="Normal 11 3 2 3 2 5" xfId="32305"/>
    <cellStyle name="Normal 11 3 2 3 2 6" xfId="32306"/>
    <cellStyle name="Normal 11 3 2 3 2 7" xfId="32307"/>
    <cellStyle name="Normal 11 3 2 3 2 8" xfId="32308"/>
    <cellStyle name="Normal 11 3 2 3 3" xfId="32309"/>
    <cellStyle name="Normal 11 3 2 3 3 2" xfId="32310"/>
    <cellStyle name="Normal 11 3 2 3 3 2 2" xfId="32311"/>
    <cellStyle name="Normal 11 3 2 3 3 2 2 2" xfId="32312"/>
    <cellStyle name="Normal 11 3 2 3 3 2 2 3" xfId="32313"/>
    <cellStyle name="Normal 11 3 2 3 3 2 3" xfId="32314"/>
    <cellStyle name="Normal 11 3 2 3 3 2 4" xfId="32315"/>
    <cellStyle name="Normal 11 3 2 3 3 2 5" xfId="32316"/>
    <cellStyle name="Normal 11 3 2 3 3 2 6" xfId="32317"/>
    <cellStyle name="Normal 11 3 2 3 3 3" xfId="32318"/>
    <cellStyle name="Normal 11 3 2 3 3 3 2" xfId="32319"/>
    <cellStyle name="Normal 11 3 2 3 3 3 3" xfId="32320"/>
    <cellStyle name="Normal 11 3 2 3 3 4" xfId="32321"/>
    <cellStyle name="Normal 11 3 2 3 3 5" xfId="32322"/>
    <cellStyle name="Normal 11 3 2 3 3 6" xfId="32323"/>
    <cellStyle name="Normal 11 3 2 3 3 7" xfId="32324"/>
    <cellStyle name="Normal 11 3 2 3 4" xfId="32325"/>
    <cellStyle name="Normal 11 3 2 3 4 2" xfId="32326"/>
    <cellStyle name="Normal 11 3 2 3 4 2 2" xfId="32327"/>
    <cellStyle name="Normal 11 3 2 3 4 2 3" xfId="32328"/>
    <cellStyle name="Normal 11 3 2 3 4 3" xfId="32329"/>
    <cellStyle name="Normal 11 3 2 3 4 4" xfId="32330"/>
    <cellStyle name="Normal 11 3 2 3 4 5" xfId="32331"/>
    <cellStyle name="Normal 11 3 2 3 4 6" xfId="32332"/>
    <cellStyle name="Normal 11 3 2 3 5" xfId="32333"/>
    <cellStyle name="Normal 11 3 2 3 5 2" xfId="32334"/>
    <cellStyle name="Normal 11 3 2 3 5 2 2" xfId="32335"/>
    <cellStyle name="Normal 11 3 2 3 5 2 3" xfId="32336"/>
    <cellStyle name="Normal 11 3 2 3 5 3" xfId="32337"/>
    <cellStyle name="Normal 11 3 2 3 5 4" xfId="32338"/>
    <cellStyle name="Normal 11 3 2 3 5 5" xfId="32339"/>
    <cellStyle name="Normal 11 3 2 3 5 6" xfId="32340"/>
    <cellStyle name="Normal 11 3 2 3 6" xfId="32341"/>
    <cellStyle name="Normal 11 3 2 3 6 2" xfId="32342"/>
    <cellStyle name="Normal 11 3 2 3 6 3" xfId="32343"/>
    <cellStyle name="Normal 11 3 2 3 7" xfId="32344"/>
    <cellStyle name="Normal 11 3 2 3 8" xfId="32345"/>
    <cellStyle name="Normal 11 3 2 3 9" xfId="32346"/>
    <cellStyle name="Normal 11 3 2 4" xfId="32347"/>
    <cellStyle name="Normal 11 3 2 4 2" xfId="32348"/>
    <cellStyle name="Normal 11 3 2 4 2 2" xfId="32349"/>
    <cellStyle name="Normal 11 3 2 4 2 2 2" xfId="32350"/>
    <cellStyle name="Normal 11 3 2 4 2 2 2 2" xfId="32351"/>
    <cellStyle name="Normal 11 3 2 4 2 2 2 3" xfId="32352"/>
    <cellStyle name="Normal 11 3 2 4 2 2 3" xfId="32353"/>
    <cellStyle name="Normal 11 3 2 4 2 2 4" xfId="32354"/>
    <cellStyle name="Normal 11 3 2 4 2 2 5" xfId="32355"/>
    <cellStyle name="Normal 11 3 2 4 2 2 6" xfId="32356"/>
    <cellStyle name="Normal 11 3 2 4 2 3" xfId="32357"/>
    <cellStyle name="Normal 11 3 2 4 2 3 2" xfId="32358"/>
    <cellStyle name="Normal 11 3 2 4 2 3 3" xfId="32359"/>
    <cellStyle name="Normal 11 3 2 4 2 4" xfId="32360"/>
    <cellStyle name="Normal 11 3 2 4 2 5" xfId="32361"/>
    <cellStyle name="Normal 11 3 2 4 2 6" xfId="32362"/>
    <cellStyle name="Normal 11 3 2 4 2 7" xfId="32363"/>
    <cellStyle name="Normal 11 3 2 4 3" xfId="32364"/>
    <cellStyle name="Normal 11 3 2 4 3 2" xfId="32365"/>
    <cellStyle name="Normal 11 3 2 4 3 2 2" xfId="32366"/>
    <cellStyle name="Normal 11 3 2 4 3 2 3" xfId="32367"/>
    <cellStyle name="Normal 11 3 2 4 3 3" xfId="32368"/>
    <cellStyle name="Normal 11 3 2 4 3 4" xfId="32369"/>
    <cellStyle name="Normal 11 3 2 4 3 5" xfId="32370"/>
    <cellStyle name="Normal 11 3 2 4 3 6" xfId="32371"/>
    <cellStyle name="Normal 11 3 2 4 4" xfId="32372"/>
    <cellStyle name="Normal 11 3 2 4 4 2" xfId="32373"/>
    <cellStyle name="Normal 11 3 2 4 4 2 2" xfId="32374"/>
    <cellStyle name="Normal 11 3 2 4 4 2 3" xfId="32375"/>
    <cellStyle name="Normal 11 3 2 4 4 3" xfId="32376"/>
    <cellStyle name="Normal 11 3 2 4 4 4" xfId="32377"/>
    <cellStyle name="Normal 11 3 2 4 4 5" xfId="32378"/>
    <cellStyle name="Normal 11 3 2 4 4 6" xfId="32379"/>
    <cellStyle name="Normal 11 3 2 4 5" xfId="32380"/>
    <cellStyle name="Normal 11 3 2 4 5 2" xfId="32381"/>
    <cellStyle name="Normal 11 3 2 4 5 3" xfId="32382"/>
    <cellStyle name="Normal 11 3 2 4 6" xfId="32383"/>
    <cellStyle name="Normal 11 3 2 4 7" xfId="32384"/>
    <cellStyle name="Normal 11 3 2 4 8" xfId="32385"/>
    <cellStyle name="Normal 11 3 2 4 9" xfId="32386"/>
    <cellStyle name="Normal 11 3 2 5" xfId="32387"/>
    <cellStyle name="Normal 11 3 2 5 2" xfId="32388"/>
    <cellStyle name="Normal 11 3 2 5 2 2" xfId="32389"/>
    <cellStyle name="Normal 11 3 2 5 2 2 2" xfId="32390"/>
    <cellStyle name="Normal 11 3 2 5 2 2 3" xfId="32391"/>
    <cellStyle name="Normal 11 3 2 5 2 3" xfId="32392"/>
    <cellStyle name="Normal 11 3 2 5 2 4" xfId="32393"/>
    <cellStyle name="Normal 11 3 2 5 2 5" xfId="32394"/>
    <cellStyle name="Normal 11 3 2 5 2 6" xfId="32395"/>
    <cellStyle name="Normal 11 3 2 5 3" xfId="32396"/>
    <cellStyle name="Normal 11 3 2 5 3 2" xfId="32397"/>
    <cellStyle name="Normal 11 3 2 5 3 3" xfId="32398"/>
    <cellStyle name="Normal 11 3 2 5 4" xfId="32399"/>
    <cellStyle name="Normal 11 3 2 5 5" xfId="32400"/>
    <cellStyle name="Normal 11 3 2 5 6" xfId="32401"/>
    <cellStyle name="Normal 11 3 2 5 7" xfId="32402"/>
    <cellStyle name="Normal 11 3 2 6" xfId="32403"/>
    <cellStyle name="Normal 11 3 2 6 2" xfId="32404"/>
    <cellStyle name="Normal 11 3 2 6 2 2" xfId="32405"/>
    <cellStyle name="Normal 11 3 2 6 2 3" xfId="32406"/>
    <cellStyle name="Normal 11 3 2 6 3" xfId="32407"/>
    <cellStyle name="Normal 11 3 2 6 4" xfId="32408"/>
    <cellStyle name="Normal 11 3 2 6 5" xfId="32409"/>
    <cellStyle name="Normal 11 3 2 6 6" xfId="32410"/>
    <cellStyle name="Normal 11 3 2 7" xfId="32411"/>
    <cellStyle name="Normal 11 3 2 7 2" xfId="32412"/>
    <cellStyle name="Normal 11 3 2 7 2 2" xfId="32413"/>
    <cellStyle name="Normal 11 3 2 7 2 3" xfId="32414"/>
    <cellStyle name="Normal 11 3 2 7 3" xfId="32415"/>
    <cellStyle name="Normal 11 3 2 7 4" xfId="32416"/>
    <cellStyle name="Normal 11 3 2 7 5" xfId="32417"/>
    <cellStyle name="Normal 11 3 2 7 6" xfId="32418"/>
    <cellStyle name="Normal 11 3 2 8" xfId="32419"/>
    <cellStyle name="Normal 11 3 2 8 2" xfId="32420"/>
    <cellStyle name="Normal 11 3 2 8 2 2" xfId="32421"/>
    <cellStyle name="Normal 11 3 2 8 2 3" xfId="32422"/>
    <cellStyle name="Normal 11 3 2 8 3" xfId="32423"/>
    <cellStyle name="Normal 11 3 2 8 4" xfId="32424"/>
    <cellStyle name="Normal 11 3 2 8 5" xfId="32425"/>
    <cellStyle name="Normal 11 3 2 8 6" xfId="32426"/>
    <cellStyle name="Normal 11 3 2 9" xfId="32427"/>
    <cellStyle name="Normal 11 3 2 9 2" xfId="32428"/>
    <cellStyle name="Normal 11 3 2 9 2 2" xfId="32429"/>
    <cellStyle name="Normal 11 3 2 9 2 3" xfId="32430"/>
    <cellStyle name="Normal 11 3 2 9 3" xfId="32431"/>
    <cellStyle name="Normal 11 3 2 9 4" xfId="32432"/>
    <cellStyle name="Normal 11 3 2 9 5" xfId="32433"/>
    <cellStyle name="Normal 11 3 2 9 6" xfId="32434"/>
    <cellStyle name="Normal 11 3 3" xfId="32435"/>
    <cellStyle name="Normal 11 3 3 10" xfId="32436"/>
    <cellStyle name="Normal 11 3 3 10 2" xfId="32437"/>
    <cellStyle name="Normal 11 3 3 10 3" xfId="32438"/>
    <cellStyle name="Normal 11 3 3 11" xfId="32439"/>
    <cellStyle name="Normal 11 3 3 12" xfId="32440"/>
    <cellStyle name="Normal 11 3 3 13" xfId="32441"/>
    <cellStyle name="Normal 11 3 3 14" xfId="32442"/>
    <cellStyle name="Normal 11 3 3 2" xfId="32443"/>
    <cellStyle name="Normal 11 3 3 2 10" xfId="32444"/>
    <cellStyle name="Normal 11 3 3 2 11" xfId="32445"/>
    <cellStyle name="Normal 11 3 3 2 12" xfId="32446"/>
    <cellStyle name="Normal 11 3 3 2 13" xfId="32447"/>
    <cellStyle name="Normal 11 3 3 2 2" xfId="32448"/>
    <cellStyle name="Normal 11 3 3 2 2 10" xfId="32449"/>
    <cellStyle name="Normal 11 3 3 2 2 2" xfId="32450"/>
    <cellStyle name="Normal 11 3 3 2 2 2 2" xfId="32451"/>
    <cellStyle name="Normal 11 3 3 2 2 2 2 2" xfId="32452"/>
    <cellStyle name="Normal 11 3 3 2 2 2 2 2 2" xfId="32453"/>
    <cellStyle name="Normal 11 3 3 2 2 2 2 2 3" xfId="32454"/>
    <cellStyle name="Normal 11 3 3 2 2 2 2 3" xfId="32455"/>
    <cellStyle name="Normal 11 3 3 2 2 2 2 4" xfId="32456"/>
    <cellStyle name="Normal 11 3 3 2 2 2 2 5" xfId="32457"/>
    <cellStyle name="Normal 11 3 3 2 2 2 2 6" xfId="32458"/>
    <cellStyle name="Normal 11 3 3 2 2 2 3" xfId="32459"/>
    <cellStyle name="Normal 11 3 3 2 2 2 3 2" xfId="32460"/>
    <cellStyle name="Normal 11 3 3 2 2 2 3 2 2" xfId="32461"/>
    <cellStyle name="Normal 11 3 3 2 2 2 3 2 3" xfId="32462"/>
    <cellStyle name="Normal 11 3 3 2 2 2 3 3" xfId="32463"/>
    <cellStyle name="Normal 11 3 3 2 2 2 3 4" xfId="32464"/>
    <cellStyle name="Normal 11 3 3 2 2 2 3 5" xfId="32465"/>
    <cellStyle name="Normal 11 3 3 2 2 2 3 6" xfId="32466"/>
    <cellStyle name="Normal 11 3 3 2 2 2 4" xfId="32467"/>
    <cellStyle name="Normal 11 3 3 2 2 2 4 2" xfId="32468"/>
    <cellStyle name="Normal 11 3 3 2 2 2 4 3" xfId="32469"/>
    <cellStyle name="Normal 11 3 3 2 2 2 5" xfId="32470"/>
    <cellStyle name="Normal 11 3 3 2 2 2 6" xfId="32471"/>
    <cellStyle name="Normal 11 3 3 2 2 2 7" xfId="32472"/>
    <cellStyle name="Normal 11 3 3 2 2 2 8" xfId="32473"/>
    <cellStyle name="Normal 11 3 3 2 2 3" xfId="32474"/>
    <cellStyle name="Normal 11 3 3 2 2 3 2" xfId="32475"/>
    <cellStyle name="Normal 11 3 3 2 2 3 2 2" xfId="32476"/>
    <cellStyle name="Normal 11 3 3 2 2 3 2 2 2" xfId="32477"/>
    <cellStyle name="Normal 11 3 3 2 2 3 2 2 3" xfId="32478"/>
    <cellStyle name="Normal 11 3 3 2 2 3 2 3" xfId="32479"/>
    <cellStyle name="Normal 11 3 3 2 2 3 2 4" xfId="32480"/>
    <cellStyle name="Normal 11 3 3 2 2 3 2 5" xfId="32481"/>
    <cellStyle name="Normal 11 3 3 2 2 3 2 6" xfId="32482"/>
    <cellStyle name="Normal 11 3 3 2 2 3 3" xfId="32483"/>
    <cellStyle name="Normal 11 3 3 2 2 3 3 2" xfId="32484"/>
    <cellStyle name="Normal 11 3 3 2 2 3 3 3" xfId="32485"/>
    <cellStyle name="Normal 11 3 3 2 2 3 4" xfId="32486"/>
    <cellStyle name="Normal 11 3 3 2 2 3 5" xfId="32487"/>
    <cellStyle name="Normal 11 3 3 2 2 3 6" xfId="32488"/>
    <cellStyle name="Normal 11 3 3 2 2 3 7" xfId="32489"/>
    <cellStyle name="Normal 11 3 3 2 2 4" xfId="32490"/>
    <cellStyle name="Normal 11 3 3 2 2 4 2" xfId="32491"/>
    <cellStyle name="Normal 11 3 3 2 2 4 2 2" xfId="32492"/>
    <cellStyle name="Normal 11 3 3 2 2 4 2 3" xfId="32493"/>
    <cellStyle name="Normal 11 3 3 2 2 4 3" xfId="32494"/>
    <cellStyle name="Normal 11 3 3 2 2 4 4" xfId="32495"/>
    <cellStyle name="Normal 11 3 3 2 2 4 5" xfId="32496"/>
    <cellStyle name="Normal 11 3 3 2 2 4 6" xfId="32497"/>
    <cellStyle name="Normal 11 3 3 2 2 5" xfId="32498"/>
    <cellStyle name="Normal 11 3 3 2 2 5 2" xfId="32499"/>
    <cellStyle name="Normal 11 3 3 2 2 5 2 2" xfId="32500"/>
    <cellStyle name="Normal 11 3 3 2 2 5 2 3" xfId="32501"/>
    <cellStyle name="Normal 11 3 3 2 2 5 3" xfId="32502"/>
    <cellStyle name="Normal 11 3 3 2 2 5 4" xfId="32503"/>
    <cellStyle name="Normal 11 3 3 2 2 5 5" xfId="32504"/>
    <cellStyle name="Normal 11 3 3 2 2 5 6" xfId="32505"/>
    <cellStyle name="Normal 11 3 3 2 2 6" xfId="32506"/>
    <cellStyle name="Normal 11 3 3 2 2 6 2" xfId="32507"/>
    <cellStyle name="Normal 11 3 3 2 2 6 3" xfId="32508"/>
    <cellStyle name="Normal 11 3 3 2 2 7" xfId="32509"/>
    <cellStyle name="Normal 11 3 3 2 2 8" xfId="32510"/>
    <cellStyle name="Normal 11 3 3 2 2 9" xfId="32511"/>
    <cellStyle name="Normal 11 3 3 2 3" xfId="32512"/>
    <cellStyle name="Normal 11 3 3 2 3 2" xfId="32513"/>
    <cellStyle name="Normal 11 3 3 2 3 2 2" xfId="32514"/>
    <cellStyle name="Normal 11 3 3 2 3 2 2 2" xfId="32515"/>
    <cellStyle name="Normal 11 3 3 2 3 2 2 2 2" xfId="32516"/>
    <cellStyle name="Normal 11 3 3 2 3 2 2 2 3" xfId="32517"/>
    <cellStyle name="Normal 11 3 3 2 3 2 2 3" xfId="32518"/>
    <cellStyle name="Normal 11 3 3 2 3 2 2 4" xfId="32519"/>
    <cellStyle name="Normal 11 3 3 2 3 2 2 5" xfId="32520"/>
    <cellStyle name="Normal 11 3 3 2 3 2 2 6" xfId="32521"/>
    <cellStyle name="Normal 11 3 3 2 3 2 3" xfId="32522"/>
    <cellStyle name="Normal 11 3 3 2 3 2 3 2" xfId="32523"/>
    <cellStyle name="Normal 11 3 3 2 3 2 3 3" xfId="32524"/>
    <cellStyle name="Normal 11 3 3 2 3 2 4" xfId="32525"/>
    <cellStyle name="Normal 11 3 3 2 3 2 5" xfId="32526"/>
    <cellStyle name="Normal 11 3 3 2 3 2 6" xfId="32527"/>
    <cellStyle name="Normal 11 3 3 2 3 2 7" xfId="32528"/>
    <cellStyle name="Normal 11 3 3 2 3 3" xfId="32529"/>
    <cellStyle name="Normal 11 3 3 2 3 3 2" xfId="32530"/>
    <cellStyle name="Normal 11 3 3 2 3 3 2 2" xfId="32531"/>
    <cellStyle name="Normal 11 3 3 2 3 3 2 3" xfId="32532"/>
    <cellStyle name="Normal 11 3 3 2 3 3 3" xfId="32533"/>
    <cellStyle name="Normal 11 3 3 2 3 3 4" xfId="32534"/>
    <cellStyle name="Normal 11 3 3 2 3 3 5" xfId="32535"/>
    <cellStyle name="Normal 11 3 3 2 3 3 6" xfId="32536"/>
    <cellStyle name="Normal 11 3 3 2 3 4" xfId="32537"/>
    <cellStyle name="Normal 11 3 3 2 3 4 2" xfId="32538"/>
    <cellStyle name="Normal 11 3 3 2 3 4 2 2" xfId="32539"/>
    <cellStyle name="Normal 11 3 3 2 3 4 2 3" xfId="32540"/>
    <cellStyle name="Normal 11 3 3 2 3 4 3" xfId="32541"/>
    <cellStyle name="Normal 11 3 3 2 3 4 4" xfId="32542"/>
    <cellStyle name="Normal 11 3 3 2 3 4 5" xfId="32543"/>
    <cellStyle name="Normal 11 3 3 2 3 4 6" xfId="32544"/>
    <cellStyle name="Normal 11 3 3 2 3 5" xfId="32545"/>
    <cellStyle name="Normal 11 3 3 2 3 5 2" xfId="32546"/>
    <cellStyle name="Normal 11 3 3 2 3 5 3" xfId="32547"/>
    <cellStyle name="Normal 11 3 3 2 3 6" xfId="32548"/>
    <cellStyle name="Normal 11 3 3 2 3 7" xfId="32549"/>
    <cellStyle name="Normal 11 3 3 2 3 8" xfId="32550"/>
    <cellStyle name="Normal 11 3 3 2 3 9" xfId="32551"/>
    <cellStyle name="Normal 11 3 3 2 4" xfId="32552"/>
    <cellStyle name="Normal 11 3 3 2 4 2" xfId="32553"/>
    <cellStyle name="Normal 11 3 3 2 4 2 2" xfId="32554"/>
    <cellStyle name="Normal 11 3 3 2 4 2 2 2" xfId="32555"/>
    <cellStyle name="Normal 11 3 3 2 4 2 2 3" xfId="32556"/>
    <cellStyle name="Normal 11 3 3 2 4 2 3" xfId="32557"/>
    <cellStyle name="Normal 11 3 3 2 4 2 4" xfId="32558"/>
    <cellStyle name="Normal 11 3 3 2 4 2 5" xfId="32559"/>
    <cellStyle name="Normal 11 3 3 2 4 2 6" xfId="32560"/>
    <cellStyle name="Normal 11 3 3 2 4 3" xfId="32561"/>
    <cellStyle name="Normal 11 3 3 2 4 3 2" xfId="32562"/>
    <cellStyle name="Normal 11 3 3 2 4 3 3" xfId="32563"/>
    <cellStyle name="Normal 11 3 3 2 4 4" xfId="32564"/>
    <cellStyle name="Normal 11 3 3 2 4 5" xfId="32565"/>
    <cellStyle name="Normal 11 3 3 2 4 6" xfId="32566"/>
    <cellStyle name="Normal 11 3 3 2 4 7" xfId="32567"/>
    <cellStyle name="Normal 11 3 3 2 5" xfId="32568"/>
    <cellStyle name="Normal 11 3 3 2 5 2" xfId="32569"/>
    <cellStyle name="Normal 11 3 3 2 5 2 2" xfId="32570"/>
    <cellStyle name="Normal 11 3 3 2 5 2 3" xfId="32571"/>
    <cellStyle name="Normal 11 3 3 2 5 3" xfId="32572"/>
    <cellStyle name="Normal 11 3 3 2 5 4" xfId="32573"/>
    <cellStyle name="Normal 11 3 3 2 5 5" xfId="32574"/>
    <cellStyle name="Normal 11 3 3 2 5 6" xfId="32575"/>
    <cellStyle name="Normal 11 3 3 2 6" xfId="32576"/>
    <cellStyle name="Normal 11 3 3 2 6 2" xfId="32577"/>
    <cellStyle name="Normal 11 3 3 2 6 2 2" xfId="32578"/>
    <cellStyle name="Normal 11 3 3 2 6 2 3" xfId="32579"/>
    <cellStyle name="Normal 11 3 3 2 6 3" xfId="32580"/>
    <cellStyle name="Normal 11 3 3 2 6 4" xfId="32581"/>
    <cellStyle name="Normal 11 3 3 2 6 5" xfId="32582"/>
    <cellStyle name="Normal 11 3 3 2 6 6" xfId="32583"/>
    <cellStyle name="Normal 11 3 3 2 7" xfId="32584"/>
    <cellStyle name="Normal 11 3 3 2 7 2" xfId="32585"/>
    <cellStyle name="Normal 11 3 3 2 7 2 2" xfId="32586"/>
    <cellStyle name="Normal 11 3 3 2 7 2 3" xfId="32587"/>
    <cellStyle name="Normal 11 3 3 2 7 3" xfId="32588"/>
    <cellStyle name="Normal 11 3 3 2 7 4" xfId="32589"/>
    <cellStyle name="Normal 11 3 3 2 7 5" xfId="32590"/>
    <cellStyle name="Normal 11 3 3 2 7 6" xfId="32591"/>
    <cellStyle name="Normal 11 3 3 2 8" xfId="32592"/>
    <cellStyle name="Normal 11 3 3 2 8 2" xfId="32593"/>
    <cellStyle name="Normal 11 3 3 2 8 2 2" xfId="32594"/>
    <cellStyle name="Normal 11 3 3 2 8 2 3" xfId="32595"/>
    <cellStyle name="Normal 11 3 3 2 8 3" xfId="32596"/>
    <cellStyle name="Normal 11 3 3 2 8 4" xfId="32597"/>
    <cellStyle name="Normal 11 3 3 2 8 5" xfId="32598"/>
    <cellStyle name="Normal 11 3 3 2 8 6" xfId="32599"/>
    <cellStyle name="Normal 11 3 3 2 9" xfId="32600"/>
    <cellStyle name="Normal 11 3 3 2 9 2" xfId="32601"/>
    <cellStyle name="Normal 11 3 3 2 9 3" xfId="32602"/>
    <cellStyle name="Normal 11 3 3 3" xfId="32603"/>
    <cellStyle name="Normal 11 3 3 3 10" xfId="32604"/>
    <cellStyle name="Normal 11 3 3 3 2" xfId="32605"/>
    <cellStyle name="Normal 11 3 3 3 2 2" xfId="32606"/>
    <cellStyle name="Normal 11 3 3 3 2 2 2" xfId="32607"/>
    <cellStyle name="Normal 11 3 3 3 2 2 2 2" xfId="32608"/>
    <cellStyle name="Normal 11 3 3 3 2 2 2 3" xfId="32609"/>
    <cellStyle name="Normal 11 3 3 3 2 2 3" xfId="32610"/>
    <cellStyle name="Normal 11 3 3 3 2 2 4" xfId="32611"/>
    <cellStyle name="Normal 11 3 3 3 2 2 5" xfId="32612"/>
    <cellStyle name="Normal 11 3 3 3 2 2 6" xfId="32613"/>
    <cellStyle name="Normal 11 3 3 3 2 3" xfId="32614"/>
    <cellStyle name="Normal 11 3 3 3 2 3 2" xfId="32615"/>
    <cellStyle name="Normal 11 3 3 3 2 3 2 2" xfId="32616"/>
    <cellStyle name="Normal 11 3 3 3 2 3 2 3" xfId="32617"/>
    <cellStyle name="Normal 11 3 3 3 2 3 3" xfId="32618"/>
    <cellStyle name="Normal 11 3 3 3 2 3 4" xfId="32619"/>
    <cellStyle name="Normal 11 3 3 3 2 3 5" xfId="32620"/>
    <cellStyle name="Normal 11 3 3 3 2 3 6" xfId="32621"/>
    <cellStyle name="Normal 11 3 3 3 2 4" xfId="32622"/>
    <cellStyle name="Normal 11 3 3 3 2 4 2" xfId="32623"/>
    <cellStyle name="Normal 11 3 3 3 2 4 3" xfId="32624"/>
    <cellStyle name="Normal 11 3 3 3 2 5" xfId="32625"/>
    <cellStyle name="Normal 11 3 3 3 2 6" xfId="32626"/>
    <cellStyle name="Normal 11 3 3 3 2 7" xfId="32627"/>
    <cellStyle name="Normal 11 3 3 3 2 8" xfId="32628"/>
    <cellStyle name="Normal 11 3 3 3 3" xfId="32629"/>
    <cellStyle name="Normal 11 3 3 3 3 2" xfId="32630"/>
    <cellStyle name="Normal 11 3 3 3 3 2 2" xfId="32631"/>
    <cellStyle name="Normal 11 3 3 3 3 2 2 2" xfId="32632"/>
    <cellStyle name="Normal 11 3 3 3 3 2 2 3" xfId="32633"/>
    <cellStyle name="Normal 11 3 3 3 3 2 3" xfId="32634"/>
    <cellStyle name="Normal 11 3 3 3 3 2 4" xfId="32635"/>
    <cellStyle name="Normal 11 3 3 3 3 2 5" xfId="32636"/>
    <cellStyle name="Normal 11 3 3 3 3 2 6" xfId="32637"/>
    <cellStyle name="Normal 11 3 3 3 3 3" xfId="32638"/>
    <cellStyle name="Normal 11 3 3 3 3 3 2" xfId="32639"/>
    <cellStyle name="Normal 11 3 3 3 3 3 3" xfId="32640"/>
    <cellStyle name="Normal 11 3 3 3 3 4" xfId="32641"/>
    <cellStyle name="Normal 11 3 3 3 3 5" xfId="32642"/>
    <cellStyle name="Normal 11 3 3 3 3 6" xfId="32643"/>
    <cellStyle name="Normal 11 3 3 3 3 7" xfId="32644"/>
    <cellStyle name="Normal 11 3 3 3 4" xfId="32645"/>
    <cellStyle name="Normal 11 3 3 3 4 2" xfId="32646"/>
    <cellStyle name="Normal 11 3 3 3 4 2 2" xfId="32647"/>
    <cellStyle name="Normal 11 3 3 3 4 2 3" xfId="32648"/>
    <cellStyle name="Normal 11 3 3 3 4 3" xfId="32649"/>
    <cellStyle name="Normal 11 3 3 3 4 4" xfId="32650"/>
    <cellStyle name="Normal 11 3 3 3 4 5" xfId="32651"/>
    <cellStyle name="Normal 11 3 3 3 4 6" xfId="32652"/>
    <cellStyle name="Normal 11 3 3 3 5" xfId="32653"/>
    <cellStyle name="Normal 11 3 3 3 5 2" xfId="32654"/>
    <cellStyle name="Normal 11 3 3 3 5 2 2" xfId="32655"/>
    <cellStyle name="Normal 11 3 3 3 5 2 3" xfId="32656"/>
    <cellStyle name="Normal 11 3 3 3 5 3" xfId="32657"/>
    <cellStyle name="Normal 11 3 3 3 5 4" xfId="32658"/>
    <cellStyle name="Normal 11 3 3 3 5 5" xfId="32659"/>
    <cellStyle name="Normal 11 3 3 3 5 6" xfId="32660"/>
    <cellStyle name="Normal 11 3 3 3 6" xfId="32661"/>
    <cellStyle name="Normal 11 3 3 3 6 2" xfId="32662"/>
    <cellStyle name="Normal 11 3 3 3 6 3" xfId="32663"/>
    <cellStyle name="Normal 11 3 3 3 7" xfId="32664"/>
    <cellStyle name="Normal 11 3 3 3 8" xfId="32665"/>
    <cellStyle name="Normal 11 3 3 3 9" xfId="32666"/>
    <cellStyle name="Normal 11 3 3 4" xfId="32667"/>
    <cellStyle name="Normal 11 3 3 4 2" xfId="32668"/>
    <cellStyle name="Normal 11 3 3 4 2 2" xfId="32669"/>
    <cellStyle name="Normal 11 3 3 4 2 2 2" xfId="32670"/>
    <cellStyle name="Normal 11 3 3 4 2 2 2 2" xfId="32671"/>
    <cellStyle name="Normal 11 3 3 4 2 2 2 3" xfId="32672"/>
    <cellStyle name="Normal 11 3 3 4 2 2 3" xfId="32673"/>
    <cellStyle name="Normal 11 3 3 4 2 2 4" xfId="32674"/>
    <cellStyle name="Normal 11 3 3 4 2 2 5" xfId="32675"/>
    <cellStyle name="Normal 11 3 3 4 2 2 6" xfId="32676"/>
    <cellStyle name="Normal 11 3 3 4 2 3" xfId="32677"/>
    <cellStyle name="Normal 11 3 3 4 2 3 2" xfId="32678"/>
    <cellStyle name="Normal 11 3 3 4 2 3 3" xfId="32679"/>
    <cellStyle name="Normal 11 3 3 4 2 4" xfId="32680"/>
    <cellStyle name="Normal 11 3 3 4 2 5" xfId="32681"/>
    <cellStyle name="Normal 11 3 3 4 2 6" xfId="32682"/>
    <cellStyle name="Normal 11 3 3 4 2 7" xfId="32683"/>
    <cellStyle name="Normal 11 3 3 4 3" xfId="32684"/>
    <cellStyle name="Normal 11 3 3 4 3 2" xfId="32685"/>
    <cellStyle name="Normal 11 3 3 4 3 2 2" xfId="32686"/>
    <cellStyle name="Normal 11 3 3 4 3 2 3" xfId="32687"/>
    <cellStyle name="Normal 11 3 3 4 3 3" xfId="32688"/>
    <cellStyle name="Normal 11 3 3 4 3 4" xfId="32689"/>
    <cellStyle name="Normal 11 3 3 4 3 5" xfId="32690"/>
    <cellStyle name="Normal 11 3 3 4 3 6" xfId="32691"/>
    <cellStyle name="Normal 11 3 3 4 4" xfId="32692"/>
    <cellStyle name="Normal 11 3 3 4 4 2" xfId="32693"/>
    <cellStyle name="Normal 11 3 3 4 4 2 2" xfId="32694"/>
    <cellStyle name="Normal 11 3 3 4 4 2 3" xfId="32695"/>
    <cellStyle name="Normal 11 3 3 4 4 3" xfId="32696"/>
    <cellStyle name="Normal 11 3 3 4 4 4" xfId="32697"/>
    <cellStyle name="Normal 11 3 3 4 4 5" xfId="32698"/>
    <cellStyle name="Normal 11 3 3 4 4 6" xfId="32699"/>
    <cellStyle name="Normal 11 3 3 4 5" xfId="32700"/>
    <cellStyle name="Normal 11 3 3 4 5 2" xfId="32701"/>
    <cellStyle name="Normal 11 3 3 4 5 3" xfId="32702"/>
    <cellStyle name="Normal 11 3 3 4 6" xfId="32703"/>
    <cellStyle name="Normal 11 3 3 4 7" xfId="32704"/>
    <cellStyle name="Normal 11 3 3 4 8" xfId="32705"/>
    <cellStyle name="Normal 11 3 3 4 9" xfId="32706"/>
    <cellStyle name="Normal 11 3 3 5" xfId="32707"/>
    <cellStyle name="Normal 11 3 3 5 2" xfId="32708"/>
    <cellStyle name="Normal 11 3 3 5 2 2" xfId="32709"/>
    <cellStyle name="Normal 11 3 3 5 2 2 2" xfId="32710"/>
    <cellStyle name="Normal 11 3 3 5 2 2 3" xfId="32711"/>
    <cellStyle name="Normal 11 3 3 5 2 3" xfId="32712"/>
    <cellStyle name="Normal 11 3 3 5 2 4" xfId="32713"/>
    <cellStyle name="Normal 11 3 3 5 2 5" xfId="32714"/>
    <cellStyle name="Normal 11 3 3 5 2 6" xfId="32715"/>
    <cellStyle name="Normal 11 3 3 5 3" xfId="32716"/>
    <cellStyle name="Normal 11 3 3 5 3 2" xfId="32717"/>
    <cellStyle name="Normal 11 3 3 5 3 3" xfId="32718"/>
    <cellStyle name="Normal 11 3 3 5 4" xfId="32719"/>
    <cellStyle name="Normal 11 3 3 5 5" xfId="32720"/>
    <cellStyle name="Normal 11 3 3 5 6" xfId="32721"/>
    <cellStyle name="Normal 11 3 3 5 7" xfId="32722"/>
    <cellStyle name="Normal 11 3 3 6" xfId="32723"/>
    <cellStyle name="Normal 11 3 3 6 2" xfId="32724"/>
    <cellStyle name="Normal 11 3 3 6 2 2" xfId="32725"/>
    <cellStyle name="Normal 11 3 3 6 2 3" xfId="32726"/>
    <cellStyle name="Normal 11 3 3 6 3" xfId="32727"/>
    <cellStyle name="Normal 11 3 3 6 4" xfId="32728"/>
    <cellStyle name="Normal 11 3 3 6 5" xfId="32729"/>
    <cellStyle name="Normal 11 3 3 6 6" xfId="32730"/>
    <cellStyle name="Normal 11 3 3 7" xfId="32731"/>
    <cellStyle name="Normal 11 3 3 7 2" xfId="32732"/>
    <cellStyle name="Normal 11 3 3 7 2 2" xfId="32733"/>
    <cellStyle name="Normal 11 3 3 7 2 3" xfId="32734"/>
    <cellStyle name="Normal 11 3 3 7 3" xfId="32735"/>
    <cellStyle name="Normal 11 3 3 7 4" xfId="32736"/>
    <cellStyle name="Normal 11 3 3 7 5" xfId="32737"/>
    <cellStyle name="Normal 11 3 3 7 6" xfId="32738"/>
    <cellStyle name="Normal 11 3 3 8" xfId="32739"/>
    <cellStyle name="Normal 11 3 3 8 2" xfId="32740"/>
    <cellStyle name="Normal 11 3 3 8 2 2" xfId="32741"/>
    <cellStyle name="Normal 11 3 3 8 2 3" xfId="32742"/>
    <cellStyle name="Normal 11 3 3 8 3" xfId="32743"/>
    <cellStyle name="Normal 11 3 3 8 4" xfId="32744"/>
    <cellStyle name="Normal 11 3 3 8 5" xfId="32745"/>
    <cellStyle name="Normal 11 3 3 8 6" xfId="32746"/>
    <cellStyle name="Normal 11 3 3 9" xfId="32747"/>
    <cellStyle name="Normal 11 3 3 9 2" xfId="32748"/>
    <cellStyle name="Normal 11 3 3 9 2 2" xfId="32749"/>
    <cellStyle name="Normal 11 3 3 9 2 3" xfId="32750"/>
    <cellStyle name="Normal 11 3 3 9 3" xfId="32751"/>
    <cellStyle name="Normal 11 3 3 9 4" xfId="32752"/>
    <cellStyle name="Normal 11 3 3 9 5" xfId="32753"/>
    <cellStyle name="Normal 11 3 3 9 6" xfId="32754"/>
    <cellStyle name="Normal 11 3 4" xfId="32755"/>
    <cellStyle name="Normal 11 3 4 10" xfId="32756"/>
    <cellStyle name="Normal 11 3 4 11" xfId="32757"/>
    <cellStyle name="Normal 11 3 4 12" xfId="32758"/>
    <cellStyle name="Normal 11 3 4 13" xfId="32759"/>
    <cellStyle name="Normal 11 3 4 2" xfId="32760"/>
    <cellStyle name="Normal 11 3 4 2 10" xfId="32761"/>
    <cellStyle name="Normal 11 3 4 2 2" xfId="32762"/>
    <cellStyle name="Normal 11 3 4 2 2 2" xfId="32763"/>
    <cellStyle name="Normal 11 3 4 2 2 2 2" xfId="32764"/>
    <cellStyle name="Normal 11 3 4 2 2 2 2 2" xfId="32765"/>
    <cellStyle name="Normal 11 3 4 2 2 2 2 3" xfId="32766"/>
    <cellStyle name="Normal 11 3 4 2 2 2 3" xfId="32767"/>
    <cellStyle name="Normal 11 3 4 2 2 2 4" xfId="32768"/>
    <cellStyle name="Normal 11 3 4 2 2 2 5" xfId="32769"/>
    <cellStyle name="Normal 11 3 4 2 2 2 6" xfId="32770"/>
    <cellStyle name="Normal 11 3 4 2 2 3" xfId="32771"/>
    <cellStyle name="Normal 11 3 4 2 2 3 2" xfId="32772"/>
    <cellStyle name="Normal 11 3 4 2 2 3 2 2" xfId="32773"/>
    <cellStyle name="Normal 11 3 4 2 2 3 2 3" xfId="32774"/>
    <cellStyle name="Normal 11 3 4 2 2 3 3" xfId="32775"/>
    <cellStyle name="Normal 11 3 4 2 2 3 4" xfId="32776"/>
    <cellStyle name="Normal 11 3 4 2 2 3 5" xfId="32777"/>
    <cellStyle name="Normal 11 3 4 2 2 3 6" xfId="32778"/>
    <cellStyle name="Normal 11 3 4 2 2 4" xfId="32779"/>
    <cellStyle name="Normal 11 3 4 2 2 4 2" xfId="32780"/>
    <cellStyle name="Normal 11 3 4 2 2 4 3" xfId="32781"/>
    <cellStyle name="Normal 11 3 4 2 2 5" xfId="32782"/>
    <cellStyle name="Normal 11 3 4 2 2 6" xfId="32783"/>
    <cellStyle name="Normal 11 3 4 2 2 7" xfId="32784"/>
    <cellStyle name="Normal 11 3 4 2 2 8" xfId="32785"/>
    <cellStyle name="Normal 11 3 4 2 3" xfId="32786"/>
    <cellStyle name="Normal 11 3 4 2 3 2" xfId="32787"/>
    <cellStyle name="Normal 11 3 4 2 3 2 2" xfId="32788"/>
    <cellStyle name="Normal 11 3 4 2 3 2 2 2" xfId="32789"/>
    <cellStyle name="Normal 11 3 4 2 3 2 2 3" xfId="32790"/>
    <cellStyle name="Normal 11 3 4 2 3 2 3" xfId="32791"/>
    <cellStyle name="Normal 11 3 4 2 3 2 4" xfId="32792"/>
    <cellStyle name="Normal 11 3 4 2 3 2 5" xfId="32793"/>
    <cellStyle name="Normal 11 3 4 2 3 2 6" xfId="32794"/>
    <cellStyle name="Normal 11 3 4 2 3 3" xfId="32795"/>
    <cellStyle name="Normal 11 3 4 2 3 3 2" xfId="32796"/>
    <cellStyle name="Normal 11 3 4 2 3 3 3" xfId="32797"/>
    <cellStyle name="Normal 11 3 4 2 3 4" xfId="32798"/>
    <cellStyle name="Normal 11 3 4 2 3 5" xfId="32799"/>
    <cellStyle name="Normal 11 3 4 2 3 6" xfId="32800"/>
    <cellStyle name="Normal 11 3 4 2 3 7" xfId="32801"/>
    <cellStyle name="Normal 11 3 4 2 4" xfId="32802"/>
    <cellStyle name="Normal 11 3 4 2 4 2" xfId="32803"/>
    <cellStyle name="Normal 11 3 4 2 4 2 2" xfId="32804"/>
    <cellStyle name="Normal 11 3 4 2 4 2 3" xfId="32805"/>
    <cellStyle name="Normal 11 3 4 2 4 3" xfId="32806"/>
    <cellStyle name="Normal 11 3 4 2 4 4" xfId="32807"/>
    <cellStyle name="Normal 11 3 4 2 4 5" xfId="32808"/>
    <cellStyle name="Normal 11 3 4 2 4 6" xfId="32809"/>
    <cellStyle name="Normal 11 3 4 2 5" xfId="32810"/>
    <cellStyle name="Normal 11 3 4 2 5 2" xfId="32811"/>
    <cellStyle name="Normal 11 3 4 2 5 2 2" xfId="32812"/>
    <cellStyle name="Normal 11 3 4 2 5 2 3" xfId="32813"/>
    <cellStyle name="Normal 11 3 4 2 5 3" xfId="32814"/>
    <cellStyle name="Normal 11 3 4 2 5 4" xfId="32815"/>
    <cellStyle name="Normal 11 3 4 2 5 5" xfId="32816"/>
    <cellStyle name="Normal 11 3 4 2 5 6" xfId="32817"/>
    <cellStyle name="Normal 11 3 4 2 6" xfId="32818"/>
    <cellStyle name="Normal 11 3 4 2 6 2" xfId="32819"/>
    <cellStyle name="Normal 11 3 4 2 6 3" xfId="32820"/>
    <cellStyle name="Normal 11 3 4 2 7" xfId="32821"/>
    <cellStyle name="Normal 11 3 4 2 8" xfId="32822"/>
    <cellStyle name="Normal 11 3 4 2 9" xfId="32823"/>
    <cellStyle name="Normal 11 3 4 3" xfId="32824"/>
    <cellStyle name="Normal 11 3 4 3 2" xfId="32825"/>
    <cellStyle name="Normal 11 3 4 3 2 2" xfId="32826"/>
    <cellStyle name="Normal 11 3 4 3 2 2 2" xfId="32827"/>
    <cellStyle name="Normal 11 3 4 3 2 2 2 2" xfId="32828"/>
    <cellStyle name="Normal 11 3 4 3 2 2 2 3" xfId="32829"/>
    <cellStyle name="Normal 11 3 4 3 2 2 3" xfId="32830"/>
    <cellStyle name="Normal 11 3 4 3 2 2 4" xfId="32831"/>
    <cellStyle name="Normal 11 3 4 3 2 2 5" xfId="32832"/>
    <cellStyle name="Normal 11 3 4 3 2 2 6" xfId="32833"/>
    <cellStyle name="Normal 11 3 4 3 2 3" xfId="32834"/>
    <cellStyle name="Normal 11 3 4 3 2 3 2" xfId="32835"/>
    <cellStyle name="Normal 11 3 4 3 2 3 3" xfId="32836"/>
    <cellStyle name="Normal 11 3 4 3 2 4" xfId="32837"/>
    <cellStyle name="Normal 11 3 4 3 2 5" xfId="32838"/>
    <cellStyle name="Normal 11 3 4 3 2 6" xfId="32839"/>
    <cellStyle name="Normal 11 3 4 3 2 7" xfId="32840"/>
    <cellStyle name="Normal 11 3 4 3 3" xfId="32841"/>
    <cellStyle name="Normal 11 3 4 3 3 2" xfId="32842"/>
    <cellStyle name="Normal 11 3 4 3 3 2 2" xfId="32843"/>
    <cellStyle name="Normal 11 3 4 3 3 2 3" xfId="32844"/>
    <cellStyle name="Normal 11 3 4 3 3 3" xfId="32845"/>
    <cellStyle name="Normal 11 3 4 3 3 4" xfId="32846"/>
    <cellStyle name="Normal 11 3 4 3 3 5" xfId="32847"/>
    <cellStyle name="Normal 11 3 4 3 3 6" xfId="32848"/>
    <cellStyle name="Normal 11 3 4 3 4" xfId="32849"/>
    <cellStyle name="Normal 11 3 4 3 4 2" xfId="32850"/>
    <cellStyle name="Normal 11 3 4 3 4 2 2" xfId="32851"/>
    <cellStyle name="Normal 11 3 4 3 4 2 3" xfId="32852"/>
    <cellStyle name="Normal 11 3 4 3 4 3" xfId="32853"/>
    <cellStyle name="Normal 11 3 4 3 4 4" xfId="32854"/>
    <cellStyle name="Normal 11 3 4 3 4 5" xfId="32855"/>
    <cellStyle name="Normal 11 3 4 3 4 6" xfId="32856"/>
    <cellStyle name="Normal 11 3 4 3 5" xfId="32857"/>
    <cellStyle name="Normal 11 3 4 3 5 2" xfId="32858"/>
    <cellStyle name="Normal 11 3 4 3 5 3" xfId="32859"/>
    <cellStyle name="Normal 11 3 4 3 6" xfId="32860"/>
    <cellStyle name="Normal 11 3 4 3 7" xfId="32861"/>
    <cellStyle name="Normal 11 3 4 3 8" xfId="32862"/>
    <cellStyle name="Normal 11 3 4 3 9" xfId="32863"/>
    <cellStyle name="Normal 11 3 4 4" xfId="32864"/>
    <cellStyle name="Normal 11 3 4 4 2" xfId="32865"/>
    <cellStyle name="Normal 11 3 4 4 2 2" xfId="32866"/>
    <cellStyle name="Normal 11 3 4 4 2 2 2" xfId="32867"/>
    <cellStyle name="Normal 11 3 4 4 2 2 3" xfId="32868"/>
    <cellStyle name="Normal 11 3 4 4 2 3" xfId="32869"/>
    <cellStyle name="Normal 11 3 4 4 2 4" xfId="32870"/>
    <cellStyle name="Normal 11 3 4 4 2 5" xfId="32871"/>
    <cellStyle name="Normal 11 3 4 4 2 6" xfId="32872"/>
    <cellStyle name="Normal 11 3 4 4 3" xfId="32873"/>
    <cellStyle name="Normal 11 3 4 4 3 2" xfId="32874"/>
    <cellStyle name="Normal 11 3 4 4 3 3" xfId="32875"/>
    <cellStyle name="Normal 11 3 4 4 4" xfId="32876"/>
    <cellStyle name="Normal 11 3 4 4 5" xfId="32877"/>
    <cellStyle name="Normal 11 3 4 4 6" xfId="32878"/>
    <cellStyle name="Normal 11 3 4 4 7" xfId="32879"/>
    <cellStyle name="Normal 11 3 4 5" xfId="32880"/>
    <cellStyle name="Normal 11 3 4 5 2" xfId="32881"/>
    <cellStyle name="Normal 11 3 4 5 2 2" xfId="32882"/>
    <cellStyle name="Normal 11 3 4 5 2 3" xfId="32883"/>
    <cellStyle name="Normal 11 3 4 5 3" xfId="32884"/>
    <cellStyle name="Normal 11 3 4 5 4" xfId="32885"/>
    <cellStyle name="Normal 11 3 4 5 5" xfId="32886"/>
    <cellStyle name="Normal 11 3 4 5 6" xfId="32887"/>
    <cellStyle name="Normal 11 3 4 6" xfId="32888"/>
    <cellStyle name="Normal 11 3 4 6 2" xfId="32889"/>
    <cellStyle name="Normal 11 3 4 6 2 2" xfId="32890"/>
    <cellStyle name="Normal 11 3 4 6 2 3" xfId="32891"/>
    <cellStyle name="Normal 11 3 4 6 3" xfId="32892"/>
    <cellStyle name="Normal 11 3 4 6 4" xfId="32893"/>
    <cellStyle name="Normal 11 3 4 6 5" xfId="32894"/>
    <cellStyle name="Normal 11 3 4 6 6" xfId="32895"/>
    <cellStyle name="Normal 11 3 4 7" xfId="32896"/>
    <cellStyle name="Normal 11 3 4 7 2" xfId="32897"/>
    <cellStyle name="Normal 11 3 4 7 2 2" xfId="32898"/>
    <cellStyle name="Normal 11 3 4 7 2 3" xfId="32899"/>
    <cellStyle name="Normal 11 3 4 7 3" xfId="32900"/>
    <cellStyle name="Normal 11 3 4 7 4" xfId="32901"/>
    <cellStyle name="Normal 11 3 4 7 5" xfId="32902"/>
    <cellStyle name="Normal 11 3 4 7 6" xfId="32903"/>
    <cellStyle name="Normal 11 3 4 8" xfId="32904"/>
    <cellStyle name="Normal 11 3 4 8 2" xfId="32905"/>
    <cellStyle name="Normal 11 3 4 8 2 2" xfId="32906"/>
    <cellStyle name="Normal 11 3 4 8 2 3" xfId="32907"/>
    <cellStyle name="Normal 11 3 4 8 3" xfId="32908"/>
    <cellStyle name="Normal 11 3 4 8 4" xfId="32909"/>
    <cellStyle name="Normal 11 3 4 8 5" xfId="32910"/>
    <cellStyle name="Normal 11 3 4 8 6" xfId="32911"/>
    <cellStyle name="Normal 11 3 4 9" xfId="32912"/>
    <cellStyle name="Normal 11 3 4 9 2" xfId="32913"/>
    <cellStyle name="Normal 11 3 4 9 3" xfId="32914"/>
    <cellStyle name="Normal 11 3 5" xfId="32915"/>
    <cellStyle name="Normal 11 3 5 10" xfId="32916"/>
    <cellStyle name="Normal 11 3 5 2" xfId="32917"/>
    <cellStyle name="Normal 11 3 5 2 2" xfId="32918"/>
    <cellStyle name="Normal 11 3 5 2 2 2" xfId="32919"/>
    <cellStyle name="Normal 11 3 5 2 2 2 2" xfId="32920"/>
    <cellStyle name="Normal 11 3 5 2 2 2 3" xfId="32921"/>
    <cellStyle name="Normal 11 3 5 2 2 3" xfId="32922"/>
    <cellStyle name="Normal 11 3 5 2 2 4" xfId="32923"/>
    <cellStyle name="Normal 11 3 5 2 2 5" xfId="32924"/>
    <cellStyle name="Normal 11 3 5 2 2 6" xfId="32925"/>
    <cellStyle name="Normal 11 3 5 2 3" xfId="32926"/>
    <cellStyle name="Normal 11 3 5 2 3 2" xfId="32927"/>
    <cellStyle name="Normal 11 3 5 2 3 2 2" xfId="32928"/>
    <cellStyle name="Normal 11 3 5 2 3 2 3" xfId="32929"/>
    <cellStyle name="Normal 11 3 5 2 3 3" xfId="32930"/>
    <cellStyle name="Normal 11 3 5 2 3 4" xfId="32931"/>
    <cellStyle name="Normal 11 3 5 2 3 5" xfId="32932"/>
    <cellStyle name="Normal 11 3 5 2 3 6" xfId="32933"/>
    <cellStyle name="Normal 11 3 5 2 4" xfId="32934"/>
    <cellStyle name="Normal 11 3 5 2 4 2" xfId="32935"/>
    <cellStyle name="Normal 11 3 5 2 4 3" xfId="32936"/>
    <cellStyle name="Normal 11 3 5 2 5" xfId="32937"/>
    <cellStyle name="Normal 11 3 5 2 6" xfId="32938"/>
    <cellStyle name="Normal 11 3 5 2 7" xfId="32939"/>
    <cellStyle name="Normal 11 3 5 2 8" xfId="32940"/>
    <cellStyle name="Normal 11 3 5 3" xfId="32941"/>
    <cellStyle name="Normal 11 3 5 3 2" xfId="32942"/>
    <cellStyle name="Normal 11 3 5 3 2 2" xfId="32943"/>
    <cellStyle name="Normal 11 3 5 3 2 2 2" xfId="32944"/>
    <cellStyle name="Normal 11 3 5 3 2 2 3" xfId="32945"/>
    <cellStyle name="Normal 11 3 5 3 2 3" xfId="32946"/>
    <cellStyle name="Normal 11 3 5 3 2 4" xfId="32947"/>
    <cellStyle name="Normal 11 3 5 3 2 5" xfId="32948"/>
    <cellStyle name="Normal 11 3 5 3 2 6" xfId="32949"/>
    <cellStyle name="Normal 11 3 5 3 3" xfId="32950"/>
    <cellStyle name="Normal 11 3 5 3 3 2" xfId="32951"/>
    <cellStyle name="Normal 11 3 5 3 3 3" xfId="32952"/>
    <cellStyle name="Normal 11 3 5 3 4" xfId="32953"/>
    <cellStyle name="Normal 11 3 5 3 5" xfId="32954"/>
    <cellStyle name="Normal 11 3 5 3 6" xfId="32955"/>
    <cellStyle name="Normal 11 3 5 3 7" xfId="32956"/>
    <cellStyle name="Normal 11 3 5 4" xfId="32957"/>
    <cellStyle name="Normal 11 3 5 4 2" xfId="32958"/>
    <cellStyle name="Normal 11 3 5 4 2 2" xfId="32959"/>
    <cellStyle name="Normal 11 3 5 4 2 3" xfId="32960"/>
    <cellStyle name="Normal 11 3 5 4 3" xfId="32961"/>
    <cellStyle name="Normal 11 3 5 4 4" xfId="32962"/>
    <cellStyle name="Normal 11 3 5 4 5" xfId="32963"/>
    <cellStyle name="Normal 11 3 5 4 6" xfId="32964"/>
    <cellStyle name="Normal 11 3 5 5" xfId="32965"/>
    <cellStyle name="Normal 11 3 5 5 2" xfId="32966"/>
    <cellStyle name="Normal 11 3 5 5 2 2" xfId="32967"/>
    <cellStyle name="Normal 11 3 5 5 2 3" xfId="32968"/>
    <cellStyle name="Normal 11 3 5 5 3" xfId="32969"/>
    <cellStyle name="Normal 11 3 5 5 4" xfId="32970"/>
    <cellStyle name="Normal 11 3 5 5 5" xfId="32971"/>
    <cellStyle name="Normal 11 3 5 5 6" xfId="32972"/>
    <cellStyle name="Normal 11 3 5 6" xfId="32973"/>
    <cellStyle name="Normal 11 3 5 6 2" xfId="32974"/>
    <cellStyle name="Normal 11 3 5 6 3" xfId="32975"/>
    <cellStyle name="Normal 11 3 5 7" xfId="32976"/>
    <cellStyle name="Normal 11 3 5 8" xfId="32977"/>
    <cellStyle name="Normal 11 3 5 9" xfId="32978"/>
    <cellStyle name="Normal 11 3 6" xfId="32979"/>
    <cellStyle name="Normal 11 3 6 2" xfId="32980"/>
    <cellStyle name="Normal 11 3 6 2 2" xfId="32981"/>
    <cellStyle name="Normal 11 3 6 2 2 2" xfId="32982"/>
    <cellStyle name="Normal 11 3 6 2 2 2 2" xfId="32983"/>
    <cellStyle name="Normal 11 3 6 2 2 2 3" xfId="32984"/>
    <cellStyle name="Normal 11 3 6 2 2 3" xfId="32985"/>
    <cellStyle name="Normal 11 3 6 2 2 4" xfId="32986"/>
    <cellStyle name="Normal 11 3 6 2 2 5" xfId="32987"/>
    <cellStyle name="Normal 11 3 6 2 2 6" xfId="32988"/>
    <cellStyle name="Normal 11 3 6 2 3" xfId="32989"/>
    <cellStyle name="Normal 11 3 6 2 3 2" xfId="32990"/>
    <cellStyle name="Normal 11 3 6 2 3 3" xfId="32991"/>
    <cellStyle name="Normal 11 3 6 2 4" xfId="32992"/>
    <cellStyle name="Normal 11 3 6 2 5" xfId="32993"/>
    <cellStyle name="Normal 11 3 6 2 6" xfId="32994"/>
    <cellStyle name="Normal 11 3 6 2 7" xfId="32995"/>
    <cellStyle name="Normal 11 3 6 3" xfId="32996"/>
    <cellStyle name="Normal 11 3 6 3 2" xfId="32997"/>
    <cellStyle name="Normal 11 3 6 3 2 2" xfId="32998"/>
    <cellStyle name="Normal 11 3 6 3 2 3" xfId="32999"/>
    <cellStyle name="Normal 11 3 6 3 3" xfId="33000"/>
    <cellStyle name="Normal 11 3 6 3 4" xfId="33001"/>
    <cellStyle name="Normal 11 3 6 3 5" xfId="33002"/>
    <cellStyle name="Normal 11 3 6 3 6" xfId="33003"/>
    <cellStyle name="Normal 11 3 6 4" xfId="33004"/>
    <cellStyle name="Normal 11 3 6 4 2" xfId="33005"/>
    <cellStyle name="Normal 11 3 6 4 2 2" xfId="33006"/>
    <cellStyle name="Normal 11 3 6 4 2 3" xfId="33007"/>
    <cellStyle name="Normal 11 3 6 4 3" xfId="33008"/>
    <cellStyle name="Normal 11 3 6 4 4" xfId="33009"/>
    <cellStyle name="Normal 11 3 6 4 5" xfId="33010"/>
    <cellStyle name="Normal 11 3 6 4 6" xfId="33011"/>
    <cellStyle name="Normal 11 3 6 5" xfId="33012"/>
    <cellStyle name="Normal 11 3 6 5 2" xfId="33013"/>
    <cellStyle name="Normal 11 3 6 5 3" xfId="33014"/>
    <cellStyle name="Normal 11 3 6 6" xfId="33015"/>
    <cellStyle name="Normal 11 3 6 7" xfId="33016"/>
    <cellStyle name="Normal 11 3 6 8" xfId="33017"/>
    <cellStyle name="Normal 11 3 6 9" xfId="33018"/>
    <cellStyle name="Normal 11 3 7" xfId="33019"/>
    <cellStyle name="Normal 11 3 7 2" xfId="33020"/>
    <cellStyle name="Normal 11 3 7 2 2" xfId="33021"/>
    <cellStyle name="Normal 11 3 7 2 2 2" xfId="33022"/>
    <cellStyle name="Normal 11 3 7 2 2 3" xfId="33023"/>
    <cellStyle name="Normal 11 3 7 2 3" xfId="33024"/>
    <cellStyle name="Normal 11 3 7 2 4" xfId="33025"/>
    <cellStyle name="Normal 11 3 7 2 5" xfId="33026"/>
    <cellStyle name="Normal 11 3 7 2 6" xfId="33027"/>
    <cellStyle name="Normal 11 3 7 3" xfId="33028"/>
    <cellStyle name="Normal 11 3 7 3 2" xfId="33029"/>
    <cellStyle name="Normal 11 3 7 3 3" xfId="33030"/>
    <cellStyle name="Normal 11 3 7 4" xfId="33031"/>
    <cellStyle name="Normal 11 3 7 5" xfId="33032"/>
    <cellStyle name="Normal 11 3 7 6" xfId="33033"/>
    <cellStyle name="Normal 11 3 7 7" xfId="33034"/>
    <cellStyle name="Normal 11 3 8" xfId="33035"/>
    <cellStyle name="Normal 11 3 8 2" xfId="33036"/>
    <cellStyle name="Normal 11 3 8 2 2" xfId="33037"/>
    <cellStyle name="Normal 11 3 8 2 3" xfId="33038"/>
    <cellStyle name="Normal 11 3 8 3" xfId="33039"/>
    <cellStyle name="Normal 11 3 8 4" xfId="33040"/>
    <cellStyle name="Normal 11 3 8 5" xfId="33041"/>
    <cellStyle name="Normal 11 3 8 6" xfId="33042"/>
    <cellStyle name="Normal 11 3 9" xfId="33043"/>
    <cellStyle name="Normal 11 3 9 2" xfId="33044"/>
    <cellStyle name="Normal 11 3 9 2 2" xfId="33045"/>
    <cellStyle name="Normal 11 3 9 2 3" xfId="33046"/>
    <cellStyle name="Normal 11 3 9 3" xfId="33047"/>
    <cellStyle name="Normal 11 3 9 4" xfId="33048"/>
    <cellStyle name="Normal 11 3 9 5" xfId="33049"/>
    <cellStyle name="Normal 11 3 9 6" xfId="33050"/>
    <cellStyle name="Normal 11 4" xfId="33051"/>
    <cellStyle name="Normal 11 4 10" xfId="33052"/>
    <cellStyle name="Normal 11 4 10 2" xfId="33053"/>
    <cellStyle name="Normal 11 4 10 3" xfId="33054"/>
    <cellStyle name="Normal 11 4 11" xfId="33055"/>
    <cellStyle name="Normal 11 4 12" xfId="33056"/>
    <cellStyle name="Normal 11 4 13" xfId="33057"/>
    <cellStyle name="Normal 11 4 14" xfId="33058"/>
    <cellStyle name="Normal 11 4 2" xfId="33059"/>
    <cellStyle name="Normal 11 4 2 10" xfId="33060"/>
    <cellStyle name="Normal 11 4 2 11" xfId="33061"/>
    <cellStyle name="Normal 11 4 2 12" xfId="33062"/>
    <cellStyle name="Normal 11 4 2 13" xfId="33063"/>
    <cellStyle name="Normal 11 4 2 2" xfId="33064"/>
    <cellStyle name="Normal 11 4 2 2 10" xfId="33065"/>
    <cellStyle name="Normal 11 4 2 2 2" xfId="33066"/>
    <cellStyle name="Normal 11 4 2 2 2 2" xfId="33067"/>
    <cellStyle name="Normal 11 4 2 2 2 2 2" xfId="33068"/>
    <cellStyle name="Normal 11 4 2 2 2 2 2 2" xfId="33069"/>
    <cellStyle name="Normal 11 4 2 2 2 2 2 3" xfId="33070"/>
    <cellStyle name="Normal 11 4 2 2 2 2 3" xfId="33071"/>
    <cellStyle name="Normal 11 4 2 2 2 2 4" xfId="33072"/>
    <cellStyle name="Normal 11 4 2 2 2 2 5" xfId="33073"/>
    <cellStyle name="Normal 11 4 2 2 2 2 6" xfId="33074"/>
    <cellStyle name="Normal 11 4 2 2 2 3" xfId="33075"/>
    <cellStyle name="Normal 11 4 2 2 2 3 2" xfId="33076"/>
    <cellStyle name="Normal 11 4 2 2 2 3 2 2" xfId="33077"/>
    <cellStyle name="Normal 11 4 2 2 2 3 2 3" xfId="33078"/>
    <cellStyle name="Normal 11 4 2 2 2 3 3" xfId="33079"/>
    <cellStyle name="Normal 11 4 2 2 2 3 4" xfId="33080"/>
    <cellStyle name="Normal 11 4 2 2 2 3 5" xfId="33081"/>
    <cellStyle name="Normal 11 4 2 2 2 3 6" xfId="33082"/>
    <cellStyle name="Normal 11 4 2 2 2 4" xfId="33083"/>
    <cellStyle name="Normal 11 4 2 2 2 4 2" xfId="33084"/>
    <cellStyle name="Normal 11 4 2 2 2 4 3" xfId="33085"/>
    <cellStyle name="Normal 11 4 2 2 2 5" xfId="33086"/>
    <cellStyle name="Normal 11 4 2 2 2 6" xfId="33087"/>
    <cellStyle name="Normal 11 4 2 2 2 7" xfId="33088"/>
    <cellStyle name="Normal 11 4 2 2 2 8" xfId="33089"/>
    <cellStyle name="Normal 11 4 2 2 3" xfId="33090"/>
    <cellStyle name="Normal 11 4 2 2 3 2" xfId="33091"/>
    <cellStyle name="Normal 11 4 2 2 3 2 2" xfId="33092"/>
    <cellStyle name="Normal 11 4 2 2 3 2 2 2" xfId="33093"/>
    <cellStyle name="Normal 11 4 2 2 3 2 2 3" xfId="33094"/>
    <cellStyle name="Normal 11 4 2 2 3 2 3" xfId="33095"/>
    <cellStyle name="Normal 11 4 2 2 3 2 4" xfId="33096"/>
    <cellStyle name="Normal 11 4 2 2 3 2 5" xfId="33097"/>
    <cellStyle name="Normal 11 4 2 2 3 2 6" xfId="33098"/>
    <cellStyle name="Normal 11 4 2 2 3 3" xfId="33099"/>
    <cellStyle name="Normal 11 4 2 2 3 3 2" xfId="33100"/>
    <cellStyle name="Normal 11 4 2 2 3 3 3" xfId="33101"/>
    <cellStyle name="Normal 11 4 2 2 3 4" xfId="33102"/>
    <cellStyle name="Normal 11 4 2 2 3 5" xfId="33103"/>
    <cellStyle name="Normal 11 4 2 2 3 6" xfId="33104"/>
    <cellStyle name="Normal 11 4 2 2 3 7" xfId="33105"/>
    <cellStyle name="Normal 11 4 2 2 4" xfId="33106"/>
    <cellStyle name="Normal 11 4 2 2 4 2" xfId="33107"/>
    <cellStyle name="Normal 11 4 2 2 4 2 2" xfId="33108"/>
    <cellStyle name="Normal 11 4 2 2 4 2 3" xfId="33109"/>
    <cellStyle name="Normal 11 4 2 2 4 3" xfId="33110"/>
    <cellStyle name="Normal 11 4 2 2 4 4" xfId="33111"/>
    <cellStyle name="Normal 11 4 2 2 4 5" xfId="33112"/>
    <cellStyle name="Normal 11 4 2 2 4 6" xfId="33113"/>
    <cellStyle name="Normal 11 4 2 2 5" xfId="33114"/>
    <cellStyle name="Normal 11 4 2 2 5 2" xfId="33115"/>
    <cellStyle name="Normal 11 4 2 2 5 2 2" xfId="33116"/>
    <cellStyle name="Normal 11 4 2 2 5 2 3" xfId="33117"/>
    <cellStyle name="Normal 11 4 2 2 5 3" xfId="33118"/>
    <cellStyle name="Normal 11 4 2 2 5 4" xfId="33119"/>
    <cellStyle name="Normal 11 4 2 2 5 5" xfId="33120"/>
    <cellStyle name="Normal 11 4 2 2 5 6" xfId="33121"/>
    <cellStyle name="Normal 11 4 2 2 6" xfId="33122"/>
    <cellStyle name="Normal 11 4 2 2 6 2" xfId="33123"/>
    <cellStyle name="Normal 11 4 2 2 6 3" xfId="33124"/>
    <cellStyle name="Normal 11 4 2 2 7" xfId="33125"/>
    <cellStyle name="Normal 11 4 2 2 8" xfId="33126"/>
    <cellStyle name="Normal 11 4 2 2 9" xfId="33127"/>
    <cellStyle name="Normal 11 4 2 3" xfId="33128"/>
    <cellStyle name="Normal 11 4 2 3 2" xfId="33129"/>
    <cellStyle name="Normal 11 4 2 3 2 2" xfId="33130"/>
    <cellStyle name="Normal 11 4 2 3 2 2 2" xfId="33131"/>
    <cellStyle name="Normal 11 4 2 3 2 2 2 2" xfId="33132"/>
    <cellStyle name="Normal 11 4 2 3 2 2 2 3" xfId="33133"/>
    <cellStyle name="Normal 11 4 2 3 2 2 3" xfId="33134"/>
    <cellStyle name="Normal 11 4 2 3 2 2 4" xfId="33135"/>
    <cellStyle name="Normal 11 4 2 3 2 2 5" xfId="33136"/>
    <cellStyle name="Normal 11 4 2 3 2 2 6" xfId="33137"/>
    <cellStyle name="Normal 11 4 2 3 2 3" xfId="33138"/>
    <cellStyle name="Normal 11 4 2 3 2 3 2" xfId="33139"/>
    <cellStyle name="Normal 11 4 2 3 2 3 3" xfId="33140"/>
    <cellStyle name="Normal 11 4 2 3 2 4" xfId="33141"/>
    <cellStyle name="Normal 11 4 2 3 2 5" xfId="33142"/>
    <cellStyle name="Normal 11 4 2 3 2 6" xfId="33143"/>
    <cellStyle name="Normal 11 4 2 3 2 7" xfId="33144"/>
    <cellStyle name="Normal 11 4 2 3 3" xfId="33145"/>
    <cellStyle name="Normal 11 4 2 3 3 2" xfId="33146"/>
    <cellStyle name="Normal 11 4 2 3 3 2 2" xfId="33147"/>
    <cellStyle name="Normal 11 4 2 3 3 2 3" xfId="33148"/>
    <cellStyle name="Normal 11 4 2 3 3 3" xfId="33149"/>
    <cellStyle name="Normal 11 4 2 3 3 4" xfId="33150"/>
    <cellStyle name="Normal 11 4 2 3 3 5" xfId="33151"/>
    <cellStyle name="Normal 11 4 2 3 3 6" xfId="33152"/>
    <cellStyle name="Normal 11 4 2 3 4" xfId="33153"/>
    <cellStyle name="Normal 11 4 2 3 4 2" xfId="33154"/>
    <cellStyle name="Normal 11 4 2 3 4 2 2" xfId="33155"/>
    <cellStyle name="Normal 11 4 2 3 4 2 3" xfId="33156"/>
    <cellStyle name="Normal 11 4 2 3 4 3" xfId="33157"/>
    <cellStyle name="Normal 11 4 2 3 4 4" xfId="33158"/>
    <cellStyle name="Normal 11 4 2 3 4 5" xfId="33159"/>
    <cellStyle name="Normal 11 4 2 3 4 6" xfId="33160"/>
    <cellStyle name="Normal 11 4 2 3 5" xfId="33161"/>
    <cellStyle name="Normal 11 4 2 3 5 2" xfId="33162"/>
    <cellStyle name="Normal 11 4 2 3 5 3" xfId="33163"/>
    <cellStyle name="Normal 11 4 2 3 6" xfId="33164"/>
    <cellStyle name="Normal 11 4 2 3 7" xfId="33165"/>
    <cellStyle name="Normal 11 4 2 3 8" xfId="33166"/>
    <cellStyle name="Normal 11 4 2 3 9" xfId="33167"/>
    <cellStyle name="Normal 11 4 2 4" xfId="33168"/>
    <cellStyle name="Normal 11 4 2 4 2" xfId="33169"/>
    <cellStyle name="Normal 11 4 2 4 2 2" xfId="33170"/>
    <cellStyle name="Normal 11 4 2 4 2 2 2" xfId="33171"/>
    <cellStyle name="Normal 11 4 2 4 2 2 3" xfId="33172"/>
    <cellStyle name="Normal 11 4 2 4 2 3" xfId="33173"/>
    <cellStyle name="Normal 11 4 2 4 2 4" xfId="33174"/>
    <cellStyle name="Normal 11 4 2 4 2 5" xfId="33175"/>
    <cellStyle name="Normal 11 4 2 4 2 6" xfId="33176"/>
    <cellStyle name="Normal 11 4 2 4 3" xfId="33177"/>
    <cellStyle name="Normal 11 4 2 4 3 2" xfId="33178"/>
    <cellStyle name="Normal 11 4 2 4 3 3" xfId="33179"/>
    <cellStyle name="Normal 11 4 2 4 4" xfId="33180"/>
    <cellStyle name="Normal 11 4 2 4 5" xfId="33181"/>
    <cellStyle name="Normal 11 4 2 4 6" xfId="33182"/>
    <cellStyle name="Normal 11 4 2 4 7" xfId="33183"/>
    <cellStyle name="Normal 11 4 2 5" xfId="33184"/>
    <cellStyle name="Normal 11 4 2 5 2" xfId="33185"/>
    <cellStyle name="Normal 11 4 2 5 2 2" xfId="33186"/>
    <cellStyle name="Normal 11 4 2 5 2 3" xfId="33187"/>
    <cellStyle name="Normal 11 4 2 5 3" xfId="33188"/>
    <cellStyle name="Normal 11 4 2 5 4" xfId="33189"/>
    <cellStyle name="Normal 11 4 2 5 5" xfId="33190"/>
    <cellStyle name="Normal 11 4 2 5 6" xfId="33191"/>
    <cellStyle name="Normal 11 4 2 6" xfId="33192"/>
    <cellStyle name="Normal 11 4 2 6 2" xfId="33193"/>
    <cellStyle name="Normal 11 4 2 6 2 2" xfId="33194"/>
    <cellStyle name="Normal 11 4 2 6 2 3" xfId="33195"/>
    <cellStyle name="Normal 11 4 2 6 3" xfId="33196"/>
    <cellStyle name="Normal 11 4 2 6 4" xfId="33197"/>
    <cellStyle name="Normal 11 4 2 6 5" xfId="33198"/>
    <cellStyle name="Normal 11 4 2 6 6" xfId="33199"/>
    <cellStyle name="Normal 11 4 2 7" xfId="33200"/>
    <cellStyle name="Normal 11 4 2 7 2" xfId="33201"/>
    <cellStyle name="Normal 11 4 2 7 2 2" xfId="33202"/>
    <cellStyle name="Normal 11 4 2 7 2 3" xfId="33203"/>
    <cellStyle name="Normal 11 4 2 7 3" xfId="33204"/>
    <cellStyle name="Normal 11 4 2 7 4" xfId="33205"/>
    <cellStyle name="Normal 11 4 2 7 5" xfId="33206"/>
    <cellStyle name="Normal 11 4 2 7 6" xfId="33207"/>
    <cellStyle name="Normal 11 4 2 8" xfId="33208"/>
    <cellStyle name="Normal 11 4 2 8 2" xfId="33209"/>
    <cellStyle name="Normal 11 4 2 8 2 2" xfId="33210"/>
    <cellStyle name="Normal 11 4 2 8 2 3" xfId="33211"/>
    <cellStyle name="Normal 11 4 2 8 3" xfId="33212"/>
    <cellStyle name="Normal 11 4 2 8 4" xfId="33213"/>
    <cellStyle name="Normal 11 4 2 8 5" xfId="33214"/>
    <cellStyle name="Normal 11 4 2 8 6" xfId="33215"/>
    <cellStyle name="Normal 11 4 2 9" xfId="33216"/>
    <cellStyle name="Normal 11 4 2 9 2" xfId="33217"/>
    <cellStyle name="Normal 11 4 2 9 3" xfId="33218"/>
    <cellStyle name="Normal 11 4 3" xfId="33219"/>
    <cellStyle name="Normal 11 4 3 10" xfId="33220"/>
    <cellStyle name="Normal 11 4 3 2" xfId="33221"/>
    <cellStyle name="Normal 11 4 3 2 2" xfId="33222"/>
    <cellStyle name="Normal 11 4 3 2 2 2" xfId="33223"/>
    <cellStyle name="Normal 11 4 3 2 2 2 2" xfId="33224"/>
    <cellStyle name="Normal 11 4 3 2 2 2 3" xfId="33225"/>
    <cellStyle name="Normal 11 4 3 2 2 3" xfId="33226"/>
    <cellStyle name="Normal 11 4 3 2 2 4" xfId="33227"/>
    <cellStyle name="Normal 11 4 3 2 2 5" xfId="33228"/>
    <cellStyle name="Normal 11 4 3 2 2 6" xfId="33229"/>
    <cellStyle name="Normal 11 4 3 2 3" xfId="33230"/>
    <cellStyle name="Normal 11 4 3 2 3 2" xfId="33231"/>
    <cellStyle name="Normal 11 4 3 2 3 2 2" xfId="33232"/>
    <cellStyle name="Normal 11 4 3 2 3 2 3" xfId="33233"/>
    <cellStyle name="Normal 11 4 3 2 3 3" xfId="33234"/>
    <cellStyle name="Normal 11 4 3 2 3 4" xfId="33235"/>
    <cellStyle name="Normal 11 4 3 2 3 5" xfId="33236"/>
    <cellStyle name="Normal 11 4 3 2 3 6" xfId="33237"/>
    <cellStyle name="Normal 11 4 3 2 4" xfId="33238"/>
    <cellStyle name="Normal 11 4 3 2 4 2" xfId="33239"/>
    <cellStyle name="Normal 11 4 3 2 4 3" xfId="33240"/>
    <cellStyle name="Normal 11 4 3 2 5" xfId="33241"/>
    <cellStyle name="Normal 11 4 3 2 6" xfId="33242"/>
    <cellStyle name="Normal 11 4 3 2 7" xfId="33243"/>
    <cellStyle name="Normal 11 4 3 2 8" xfId="33244"/>
    <cellStyle name="Normal 11 4 3 3" xfId="33245"/>
    <cellStyle name="Normal 11 4 3 3 2" xfId="33246"/>
    <cellStyle name="Normal 11 4 3 3 2 2" xfId="33247"/>
    <cellStyle name="Normal 11 4 3 3 2 2 2" xfId="33248"/>
    <cellStyle name="Normal 11 4 3 3 2 2 3" xfId="33249"/>
    <cellStyle name="Normal 11 4 3 3 2 3" xfId="33250"/>
    <cellStyle name="Normal 11 4 3 3 2 4" xfId="33251"/>
    <cellStyle name="Normal 11 4 3 3 2 5" xfId="33252"/>
    <cellStyle name="Normal 11 4 3 3 2 6" xfId="33253"/>
    <cellStyle name="Normal 11 4 3 3 3" xfId="33254"/>
    <cellStyle name="Normal 11 4 3 3 3 2" xfId="33255"/>
    <cellStyle name="Normal 11 4 3 3 3 3" xfId="33256"/>
    <cellStyle name="Normal 11 4 3 3 4" xfId="33257"/>
    <cellStyle name="Normal 11 4 3 3 5" xfId="33258"/>
    <cellStyle name="Normal 11 4 3 3 6" xfId="33259"/>
    <cellStyle name="Normal 11 4 3 3 7" xfId="33260"/>
    <cellStyle name="Normal 11 4 3 4" xfId="33261"/>
    <cellStyle name="Normal 11 4 3 4 2" xfId="33262"/>
    <cellStyle name="Normal 11 4 3 4 2 2" xfId="33263"/>
    <cellStyle name="Normal 11 4 3 4 2 3" xfId="33264"/>
    <cellStyle name="Normal 11 4 3 4 3" xfId="33265"/>
    <cellStyle name="Normal 11 4 3 4 4" xfId="33266"/>
    <cellStyle name="Normal 11 4 3 4 5" xfId="33267"/>
    <cellStyle name="Normal 11 4 3 4 6" xfId="33268"/>
    <cellStyle name="Normal 11 4 3 5" xfId="33269"/>
    <cellStyle name="Normal 11 4 3 5 2" xfId="33270"/>
    <cellStyle name="Normal 11 4 3 5 2 2" xfId="33271"/>
    <cellStyle name="Normal 11 4 3 5 2 3" xfId="33272"/>
    <cellStyle name="Normal 11 4 3 5 3" xfId="33273"/>
    <cellStyle name="Normal 11 4 3 5 4" xfId="33274"/>
    <cellStyle name="Normal 11 4 3 5 5" xfId="33275"/>
    <cellStyle name="Normal 11 4 3 5 6" xfId="33276"/>
    <cellStyle name="Normal 11 4 3 6" xfId="33277"/>
    <cellStyle name="Normal 11 4 3 6 2" xfId="33278"/>
    <cellStyle name="Normal 11 4 3 6 3" xfId="33279"/>
    <cellStyle name="Normal 11 4 3 7" xfId="33280"/>
    <cellStyle name="Normal 11 4 3 8" xfId="33281"/>
    <cellStyle name="Normal 11 4 3 9" xfId="33282"/>
    <cellStyle name="Normal 11 4 4" xfId="33283"/>
    <cellStyle name="Normal 11 4 4 2" xfId="33284"/>
    <cellStyle name="Normal 11 4 4 2 2" xfId="33285"/>
    <cellStyle name="Normal 11 4 4 2 2 2" xfId="33286"/>
    <cellStyle name="Normal 11 4 4 2 2 2 2" xfId="33287"/>
    <cellStyle name="Normal 11 4 4 2 2 2 3" xfId="33288"/>
    <cellStyle name="Normal 11 4 4 2 2 3" xfId="33289"/>
    <cellStyle name="Normal 11 4 4 2 2 4" xfId="33290"/>
    <cellStyle name="Normal 11 4 4 2 2 5" xfId="33291"/>
    <cellStyle name="Normal 11 4 4 2 2 6" xfId="33292"/>
    <cellStyle name="Normal 11 4 4 2 3" xfId="33293"/>
    <cellStyle name="Normal 11 4 4 2 3 2" xfId="33294"/>
    <cellStyle name="Normal 11 4 4 2 3 3" xfId="33295"/>
    <cellStyle name="Normal 11 4 4 2 4" xfId="33296"/>
    <cellStyle name="Normal 11 4 4 2 5" xfId="33297"/>
    <cellStyle name="Normal 11 4 4 2 6" xfId="33298"/>
    <cellStyle name="Normal 11 4 4 2 7" xfId="33299"/>
    <cellStyle name="Normal 11 4 4 3" xfId="33300"/>
    <cellStyle name="Normal 11 4 4 3 2" xfId="33301"/>
    <cellStyle name="Normal 11 4 4 3 2 2" xfId="33302"/>
    <cellStyle name="Normal 11 4 4 3 2 3" xfId="33303"/>
    <cellStyle name="Normal 11 4 4 3 3" xfId="33304"/>
    <cellStyle name="Normal 11 4 4 3 4" xfId="33305"/>
    <cellStyle name="Normal 11 4 4 3 5" xfId="33306"/>
    <cellStyle name="Normal 11 4 4 3 6" xfId="33307"/>
    <cellStyle name="Normal 11 4 4 4" xfId="33308"/>
    <cellStyle name="Normal 11 4 4 4 2" xfId="33309"/>
    <cellStyle name="Normal 11 4 4 4 2 2" xfId="33310"/>
    <cellStyle name="Normal 11 4 4 4 2 3" xfId="33311"/>
    <cellStyle name="Normal 11 4 4 4 3" xfId="33312"/>
    <cellStyle name="Normal 11 4 4 4 4" xfId="33313"/>
    <cellStyle name="Normal 11 4 4 4 5" xfId="33314"/>
    <cellStyle name="Normal 11 4 4 4 6" xfId="33315"/>
    <cellStyle name="Normal 11 4 4 5" xfId="33316"/>
    <cellStyle name="Normal 11 4 4 5 2" xfId="33317"/>
    <cellStyle name="Normal 11 4 4 5 3" xfId="33318"/>
    <cellStyle name="Normal 11 4 4 6" xfId="33319"/>
    <cellStyle name="Normal 11 4 4 7" xfId="33320"/>
    <cellStyle name="Normal 11 4 4 8" xfId="33321"/>
    <cellStyle name="Normal 11 4 4 9" xfId="33322"/>
    <cellStyle name="Normal 11 4 5" xfId="33323"/>
    <cellStyle name="Normal 11 4 5 2" xfId="33324"/>
    <cellStyle name="Normal 11 4 5 2 2" xfId="33325"/>
    <cellStyle name="Normal 11 4 5 2 2 2" xfId="33326"/>
    <cellStyle name="Normal 11 4 5 2 2 3" xfId="33327"/>
    <cellStyle name="Normal 11 4 5 2 3" xfId="33328"/>
    <cellStyle name="Normal 11 4 5 2 4" xfId="33329"/>
    <cellStyle name="Normal 11 4 5 2 5" xfId="33330"/>
    <cellStyle name="Normal 11 4 5 2 6" xfId="33331"/>
    <cellStyle name="Normal 11 4 5 3" xfId="33332"/>
    <cellStyle name="Normal 11 4 5 3 2" xfId="33333"/>
    <cellStyle name="Normal 11 4 5 3 3" xfId="33334"/>
    <cellStyle name="Normal 11 4 5 4" xfId="33335"/>
    <cellStyle name="Normal 11 4 5 5" xfId="33336"/>
    <cellStyle name="Normal 11 4 5 6" xfId="33337"/>
    <cellStyle name="Normal 11 4 5 7" xfId="33338"/>
    <cellStyle name="Normal 11 4 6" xfId="33339"/>
    <cellStyle name="Normal 11 4 6 2" xfId="33340"/>
    <cellStyle name="Normal 11 4 6 2 2" xfId="33341"/>
    <cellStyle name="Normal 11 4 6 2 3" xfId="33342"/>
    <cellStyle name="Normal 11 4 6 3" xfId="33343"/>
    <cellStyle name="Normal 11 4 6 4" xfId="33344"/>
    <cellStyle name="Normal 11 4 6 5" xfId="33345"/>
    <cellStyle name="Normal 11 4 6 6" xfId="33346"/>
    <cellStyle name="Normal 11 4 7" xfId="33347"/>
    <cellStyle name="Normal 11 4 7 2" xfId="33348"/>
    <cellStyle name="Normal 11 4 7 2 2" xfId="33349"/>
    <cellStyle name="Normal 11 4 7 2 3" xfId="33350"/>
    <cellStyle name="Normal 11 4 7 3" xfId="33351"/>
    <cellStyle name="Normal 11 4 7 4" xfId="33352"/>
    <cellStyle name="Normal 11 4 7 5" xfId="33353"/>
    <cellStyle name="Normal 11 4 7 6" xfId="33354"/>
    <cellStyle name="Normal 11 4 8" xfId="33355"/>
    <cellStyle name="Normal 11 4 8 2" xfId="33356"/>
    <cellStyle name="Normal 11 4 8 2 2" xfId="33357"/>
    <cellStyle name="Normal 11 4 8 2 3" xfId="33358"/>
    <cellStyle name="Normal 11 4 8 3" xfId="33359"/>
    <cellStyle name="Normal 11 4 8 4" xfId="33360"/>
    <cellStyle name="Normal 11 4 8 5" xfId="33361"/>
    <cellStyle name="Normal 11 4 8 6" xfId="33362"/>
    <cellStyle name="Normal 11 4 9" xfId="33363"/>
    <cellStyle name="Normal 11 4 9 2" xfId="33364"/>
    <cellStyle name="Normal 11 4 9 2 2" xfId="33365"/>
    <cellStyle name="Normal 11 4 9 2 3" xfId="33366"/>
    <cellStyle name="Normal 11 4 9 3" xfId="33367"/>
    <cellStyle name="Normal 11 4 9 4" xfId="33368"/>
    <cellStyle name="Normal 11 4 9 5" xfId="33369"/>
    <cellStyle name="Normal 11 4 9 6" xfId="33370"/>
    <cellStyle name="Normal 11 5" xfId="33371"/>
    <cellStyle name="Normal 11 5 10" xfId="33372"/>
    <cellStyle name="Normal 11 5 10 2" xfId="33373"/>
    <cellStyle name="Normal 11 5 10 3" xfId="33374"/>
    <cellStyle name="Normal 11 5 11" xfId="33375"/>
    <cellStyle name="Normal 11 5 12" xfId="33376"/>
    <cellStyle name="Normal 11 5 13" xfId="33377"/>
    <cellStyle name="Normal 11 5 14" xfId="33378"/>
    <cellStyle name="Normal 11 5 2" xfId="33379"/>
    <cellStyle name="Normal 11 5 2 10" xfId="33380"/>
    <cellStyle name="Normal 11 5 2 11" xfId="33381"/>
    <cellStyle name="Normal 11 5 2 12" xfId="33382"/>
    <cellStyle name="Normal 11 5 2 13" xfId="33383"/>
    <cellStyle name="Normal 11 5 2 2" xfId="33384"/>
    <cellStyle name="Normal 11 5 2 2 10" xfId="33385"/>
    <cellStyle name="Normal 11 5 2 2 2" xfId="33386"/>
    <cellStyle name="Normal 11 5 2 2 2 2" xfId="33387"/>
    <cellStyle name="Normal 11 5 2 2 2 2 2" xfId="33388"/>
    <cellStyle name="Normal 11 5 2 2 2 2 2 2" xfId="33389"/>
    <cellStyle name="Normal 11 5 2 2 2 2 2 3" xfId="33390"/>
    <cellStyle name="Normal 11 5 2 2 2 2 3" xfId="33391"/>
    <cellStyle name="Normal 11 5 2 2 2 2 4" xfId="33392"/>
    <cellStyle name="Normal 11 5 2 2 2 2 5" xfId="33393"/>
    <cellStyle name="Normal 11 5 2 2 2 2 6" xfId="33394"/>
    <cellStyle name="Normal 11 5 2 2 2 3" xfId="33395"/>
    <cellStyle name="Normal 11 5 2 2 2 3 2" xfId="33396"/>
    <cellStyle name="Normal 11 5 2 2 2 3 2 2" xfId="33397"/>
    <cellStyle name="Normal 11 5 2 2 2 3 2 3" xfId="33398"/>
    <cellStyle name="Normal 11 5 2 2 2 3 3" xfId="33399"/>
    <cellStyle name="Normal 11 5 2 2 2 3 4" xfId="33400"/>
    <cellStyle name="Normal 11 5 2 2 2 3 5" xfId="33401"/>
    <cellStyle name="Normal 11 5 2 2 2 3 6" xfId="33402"/>
    <cellStyle name="Normal 11 5 2 2 2 4" xfId="33403"/>
    <cellStyle name="Normal 11 5 2 2 2 4 2" xfId="33404"/>
    <cellStyle name="Normal 11 5 2 2 2 4 3" xfId="33405"/>
    <cellStyle name="Normal 11 5 2 2 2 5" xfId="33406"/>
    <cellStyle name="Normal 11 5 2 2 2 6" xfId="33407"/>
    <cellStyle name="Normal 11 5 2 2 2 7" xfId="33408"/>
    <cellStyle name="Normal 11 5 2 2 2 8" xfId="33409"/>
    <cellStyle name="Normal 11 5 2 2 3" xfId="33410"/>
    <cellStyle name="Normal 11 5 2 2 3 2" xfId="33411"/>
    <cellStyle name="Normal 11 5 2 2 3 2 2" xfId="33412"/>
    <cellStyle name="Normal 11 5 2 2 3 2 2 2" xfId="33413"/>
    <cellStyle name="Normal 11 5 2 2 3 2 2 3" xfId="33414"/>
    <cellStyle name="Normal 11 5 2 2 3 2 3" xfId="33415"/>
    <cellStyle name="Normal 11 5 2 2 3 2 4" xfId="33416"/>
    <cellStyle name="Normal 11 5 2 2 3 2 5" xfId="33417"/>
    <cellStyle name="Normal 11 5 2 2 3 2 6" xfId="33418"/>
    <cellStyle name="Normal 11 5 2 2 3 3" xfId="33419"/>
    <cellStyle name="Normal 11 5 2 2 3 3 2" xfId="33420"/>
    <cellStyle name="Normal 11 5 2 2 3 3 3" xfId="33421"/>
    <cellStyle name="Normal 11 5 2 2 3 4" xfId="33422"/>
    <cellStyle name="Normal 11 5 2 2 3 5" xfId="33423"/>
    <cellStyle name="Normal 11 5 2 2 3 6" xfId="33424"/>
    <cellStyle name="Normal 11 5 2 2 3 7" xfId="33425"/>
    <cellStyle name="Normal 11 5 2 2 4" xfId="33426"/>
    <cellStyle name="Normal 11 5 2 2 4 2" xfId="33427"/>
    <cellStyle name="Normal 11 5 2 2 4 2 2" xfId="33428"/>
    <cellStyle name="Normal 11 5 2 2 4 2 3" xfId="33429"/>
    <cellStyle name="Normal 11 5 2 2 4 3" xfId="33430"/>
    <cellStyle name="Normal 11 5 2 2 4 4" xfId="33431"/>
    <cellStyle name="Normal 11 5 2 2 4 5" xfId="33432"/>
    <cellStyle name="Normal 11 5 2 2 4 6" xfId="33433"/>
    <cellStyle name="Normal 11 5 2 2 5" xfId="33434"/>
    <cellStyle name="Normal 11 5 2 2 5 2" xfId="33435"/>
    <cellStyle name="Normal 11 5 2 2 5 2 2" xfId="33436"/>
    <cellStyle name="Normal 11 5 2 2 5 2 3" xfId="33437"/>
    <cellStyle name="Normal 11 5 2 2 5 3" xfId="33438"/>
    <cellStyle name="Normal 11 5 2 2 5 4" xfId="33439"/>
    <cellStyle name="Normal 11 5 2 2 5 5" xfId="33440"/>
    <cellStyle name="Normal 11 5 2 2 5 6" xfId="33441"/>
    <cellStyle name="Normal 11 5 2 2 6" xfId="33442"/>
    <cellStyle name="Normal 11 5 2 2 6 2" xfId="33443"/>
    <cellStyle name="Normal 11 5 2 2 6 3" xfId="33444"/>
    <cellStyle name="Normal 11 5 2 2 7" xfId="33445"/>
    <cellStyle name="Normal 11 5 2 2 8" xfId="33446"/>
    <cellStyle name="Normal 11 5 2 2 9" xfId="33447"/>
    <cellStyle name="Normal 11 5 2 3" xfId="33448"/>
    <cellStyle name="Normal 11 5 2 3 2" xfId="33449"/>
    <cellStyle name="Normal 11 5 2 3 2 2" xfId="33450"/>
    <cellStyle name="Normal 11 5 2 3 2 2 2" xfId="33451"/>
    <cellStyle name="Normal 11 5 2 3 2 2 2 2" xfId="33452"/>
    <cellStyle name="Normal 11 5 2 3 2 2 2 3" xfId="33453"/>
    <cellStyle name="Normal 11 5 2 3 2 2 3" xfId="33454"/>
    <cellStyle name="Normal 11 5 2 3 2 2 4" xfId="33455"/>
    <cellStyle name="Normal 11 5 2 3 2 2 5" xfId="33456"/>
    <cellStyle name="Normal 11 5 2 3 2 2 6" xfId="33457"/>
    <cellStyle name="Normal 11 5 2 3 2 3" xfId="33458"/>
    <cellStyle name="Normal 11 5 2 3 2 3 2" xfId="33459"/>
    <cellStyle name="Normal 11 5 2 3 2 3 3" xfId="33460"/>
    <cellStyle name="Normal 11 5 2 3 2 4" xfId="33461"/>
    <cellStyle name="Normal 11 5 2 3 2 5" xfId="33462"/>
    <cellStyle name="Normal 11 5 2 3 2 6" xfId="33463"/>
    <cellStyle name="Normal 11 5 2 3 2 7" xfId="33464"/>
    <cellStyle name="Normal 11 5 2 3 3" xfId="33465"/>
    <cellStyle name="Normal 11 5 2 3 3 2" xfId="33466"/>
    <cellStyle name="Normal 11 5 2 3 3 2 2" xfId="33467"/>
    <cellStyle name="Normal 11 5 2 3 3 2 3" xfId="33468"/>
    <cellStyle name="Normal 11 5 2 3 3 3" xfId="33469"/>
    <cellStyle name="Normal 11 5 2 3 3 4" xfId="33470"/>
    <cellStyle name="Normal 11 5 2 3 3 5" xfId="33471"/>
    <cellStyle name="Normal 11 5 2 3 3 6" xfId="33472"/>
    <cellStyle name="Normal 11 5 2 3 4" xfId="33473"/>
    <cellStyle name="Normal 11 5 2 3 4 2" xfId="33474"/>
    <cellStyle name="Normal 11 5 2 3 4 2 2" xfId="33475"/>
    <cellStyle name="Normal 11 5 2 3 4 2 3" xfId="33476"/>
    <cellStyle name="Normal 11 5 2 3 4 3" xfId="33477"/>
    <cellStyle name="Normal 11 5 2 3 4 4" xfId="33478"/>
    <cellStyle name="Normal 11 5 2 3 4 5" xfId="33479"/>
    <cellStyle name="Normal 11 5 2 3 4 6" xfId="33480"/>
    <cellStyle name="Normal 11 5 2 3 5" xfId="33481"/>
    <cellStyle name="Normal 11 5 2 3 5 2" xfId="33482"/>
    <cellStyle name="Normal 11 5 2 3 5 3" xfId="33483"/>
    <cellStyle name="Normal 11 5 2 3 6" xfId="33484"/>
    <cellStyle name="Normal 11 5 2 3 7" xfId="33485"/>
    <cellStyle name="Normal 11 5 2 3 8" xfId="33486"/>
    <cellStyle name="Normal 11 5 2 3 9" xfId="33487"/>
    <cellStyle name="Normal 11 5 2 4" xfId="33488"/>
    <cellStyle name="Normal 11 5 2 4 2" xfId="33489"/>
    <cellStyle name="Normal 11 5 2 4 2 2" xfId="33490"/>
    <cellStyle name="Normal 11 5 2 4 2 2 2" xfId="33491"/>
    <cellStyle name="Normal 11 5 2 4 2 2 3" xfId="33492"/>
    <cellStyle name="Normal 11 5 2 4 2 3" xfId="33493"/>
    <cellStyle name="Normal 11 5 2 4 2 4" xfId="33494"/>
    <cellStyle name="Normal 11 5 2 4 2 5" xfId="33495"/>
    <cellStyle name="Normal 11 5 2 4 2 6" xfId="33496"/>
    <cellStyle name="Normal 11 5 2 4 3" xfId="33497"/>
    <cellStyle name="Normal 11 5 2 4 3 2" xfId="33498"/>
    <cellStyle name="Normal 11 5 2 4 3 3" xfId="33499"/>
    <cellStyle name="Normal 11 5 2 4 4" xfId="33500"/>
    <cellStyle name="Normal 11 5 2 4 5" xfId="33501"/>
    <cellStyle name="Normal 11 5 2 4 6" xfId="33502"/>
    <cellStyle name="Normal 11 5 2 4 7" xfId="33503"/>
    <cellStyle name="Normal 11 5 2 5" xfId="33504"/>
    <cellStyle name="Normal 11 5 2 5 2" xfId="33505"/>
    <cellStyle name="Normal 11 5 2 5 2 2" xfId="33506"/>
    <cellStyle name="Normal 11 5 2 5 2 3" xfId="33507"/>
    <cellStyle name="Normal 11 5 2 5 3" xfId="33508"/>
    <cellStyle name="Normal 11 5 2 5 4" xfId="33509"/>
    <cellStyle name="Normal 11 5 2 5 5" xfId="33510"/>
    <cellStyle name="Normal 11 5 2 5 6" xfId="33511"/>
    <cellStyle name="Normal 11 5 2 6" xfId="33512"/>
    <cellStyle name="Normal 11 5 2 6 2" xfId="33513"/>
    <cellStyle name="Normal 11 5 2 6 2 2" xfId="33514"/>
    <cellStyle name="Normal 11 5 2 6 2 3" xfId="33515"/>
    <cellStyle name="Normal 11 5 2 6 3" xfId="33516"/>
    <cellStyle name="Normal 11 5 2 6 4" xfId="33517"/>
    <cellStyle name="Normal 11 5 2 6 5" xfId="33518"/>
    <cellStyle name="Normal 11 5 2 6 6" xfId="33519"/>
    <cellStyle name="Normal 11 5 2 7" xfId="33520"/>
    <cellStyle name="Normal 11 5 2 7 2" xfId="33521"/>
    <cellStyle name="Normal 11 5 2 7 2 2" xfId="33522"/>
    <cellStyle name="Normal 11 5 2 7 2 3" xfId="33523"/>
    <cellStyle name="Normal 11 5 2 7 3" xfId="33524"/>
    <cellStyle name="Normal 11 5 2 7 4" xfId="33525"/>
    <cellStyle name="Normal 11 5 2 7 5" xfId="33526"/>
    <cellStyle name="Normal 11 5 2 7 6" xfId="33527"/>
    <cellStyle name="Normal 11 5 2 8" xfId="33528"/>
    <cellStyle name="Normal 11 5 2 8 2" xfId="33529"/>
    <cellStyle name="Normal 11 5 2 8 2 2" xfId="33530"/>
    <cellStyle name="Normal 11 5 2 8 2 3" xfId="33531"/>
    <cellStyle name="Normal 11 5 2 8 3" xfId="33532"/>
    <cellStyle name="Normal 11 5 2 8 4" xfId="33533"/>
    <cellStyle name="Normal 11 5 2 8 5" xfId="33534"/>
    <cellStyle name="Normal 11 5 2 8 6" xfId="33535"/>
    <cellStyle name="Normal 11 5 2 9" xfId="33536"/>
    <cellStyle name="Normal 11 5 2 9 2" xfId="33537"/>
    <cellStyle name="Normal 11 5 2 9 3" xfId="33538"/>
    <cellStyle name="Normal 11 5 3" xfId="33539"/>
    <cellStyle name="Normal 11 5 3 10" xfId="33540"/>
    <cellStyle name="Normal 11 5 3 2" xfId="33541"/>
    <cellStyle name="Normal 11 5 3 2 2" xfId="33542"/>
    <cellStyle name="Normal 11 5 3 2 2 2" xfId="33543"/>
    <cellStyle name="Normal 11 5 3 2 2 2 2" xfId="33544"/>
    <cellStyle name="Normal 11 5 3 2 2 2 3" xfId="33545"/>
    <cellStyle name="Normal 11 5 3 2 2 3" xfId="33546"/>
    <cellStyle name="Normal 11 5 3 2 2 4" xfId="33547"/>
    <cellStyle name="Normal 11 5 3 2 2 5" xfId="33548"/>
    <cellStyle name="Normal 11 5 3 2 2 6" xfId="33549"/>
    <cellStyle name="Normal 11 5 3 2 3" xfId="33550"/>
    <cellStyle name="Normal 11 5 3 2 3 2" xfId="33551"/>
    <cellStyle name="Normal 11 5 3 2 3 2 2" xfId="33552"/>
    <cellStyle name="Normal 11 5 3 2 3 2 3" xfId="33553"/>
    <cellStyle name="Normal 11 5 3 2 3 3" xfId="33554"/>
    <cellStyle name="Normal 11 5 3 2 3 4" xfId="33555"/>
    <cellStyle name="Normal 11 5 3 2 3 5" xfId="33556"/>
    <cellStyle name="Normal 11 5 3 2 3 6" xfId="33557"/>
    <cellStyle name="Normal 11 5 3 2 4" xfId="33558"/>
    <cellStyle name="Normal 11 5 3 2 4 2" xfId="33559"/>
    <cellStyle name="Normal 11 5 3 2 4 3" xfId="33560"/>
    <cellStyle name="Normal 11 5 3 2 5" xfId="33561"/>
    <cellStyle name="Normal 11 5 3 2 6" xfId="33562"/>
    <cellStyle name="Normal 11 5 3 2 7" xfId="33563"/>
    <cellStyle name="Normal 11 5 3 2 8" xfId="33564"/>
    <cellStyle name="Normal 11 5 3 3" xfId="33565"/>
    <cellStyle name="Normal 11 5 3 3 2" xfId="33566"/>
    <cellStyle name="Normal 11 5 3 3 2 2" xfId="33567"/>
    <cellStyle name="Normal 11 5 3 3 2 2 2" xfId="33568"/>
    <cellStyle name="Normal 11 5 3 3 2 2 3" xfId="33569"/>
    <cellStyle name="Normal 11 5 3 3 2 3" xfId="33570"/>
    <cellStyle name="Normal 11 5 3 3 2 4" xfId="33571"/>
    <cellStyle name="Normal 11 5 3 3 2 5" xfId="33572"/>
    <cellStyle name="Normal 11 5 3 3 2 6" xfId="33573"/>
    <cellStyle name="Normal 11 5 3 3 3" xfId="33574"/>
    <cellStyle name="Normal 11 5 3 3 3 2" xfId="33575"/>
    <cellStyle name="Normal 11 5 3 3 3 3" xfId="33576"/>
    <cellStyle name="Normal 11 5 3 3 4" xfId="33577"/>
    <cellStyle name="Normal 11 5 3 3 5" xfId="33578"/>
    <cellStyle name="Normal 11 5 3 3 6" xfId="33579"/>
    <cellStyle name="Normal 11 5 3 3 7" xfId="33580"/>
    <cellStyle name="Normal 11 5 3 4" xfId="33581"/>
    <cellStyle name="Normal 11 5 3 4 2" xfId="33582"/>
    <cellStyle name="Normal 11 5 3 4 2 2" xfId="33583"/>
    <cellStyle name="Normal 11 5 3 4 2 3" xfId="33584"/>
    <cellStyle name="Normal 11 5 3 4 3" xfId="33585"/>
    <cellStyle name="Normal 11 5 3 4 4" xfId="33586"/>
    <cellStyle name="Normal 11 5 3 4 5" xfId="33587"/>
    <cellStyle name="Normal 11 5 3 4 6" xfId="33588"/>
    <cellStyle name="Normal 11 5 3 5" xfId="33589"/>
    <cellStyle name="Normal 11 5 3 5 2" xfId="33590"/>
    <cellStyle name="Normal 11 5 3 5 2 2" xfId="33591"/>
    <cellStyle name="Normal 11 5 3 5 2 3" xfId="33592"/>
    <cellStyle name="Normal 11 5 3 5 3" xfId="33593"/>
    <cellStyle name="Normal 11 5 3 5 4" xfId="33594"/>
    <cellStyle name="Normal 11 5 3 5 5" xfId="33595"/>
    <cellStyle name="Normal 11 5 3 5 6" xfId="33596"/>
    <cellStyle name="Normal 11 5 3 6" xfId="33597"/>
    <cellStyle name="Normal 11 5 3 6 2" xfId="33598"/>
    <cellStyle name="Normal 11 5 3 6 3" xfId="33599"/>
    <cellStyle name="Normal 11 5 3 7" xfId="33600"/>
    <cellStyle name="Normal 11 5 3 8" xfId="33601"/>
    <cellStyle name="Normal 11 5 3 9" xfId="33602"/>
    <cellStyle name="Normal 11 5 4" xfId="33603"/>
    <cellStyle name="Normal 11 5 4 2" xfId="33604"/>
    <cellStyle name="Normal 11 5 4 2 2" xfId="33605"/>
    <cellStyle name="Normal 11 5 4 2 2 2" xfId="33606"/>
    <cellStyle name="Normal 11 5 4 2 2 2 2" xfId="33607"/>
    <cellStyle name="Normal 11 5 4 2 2 2 3" xfId="33608"/>
    <cellStyle name="Normal 11 5 4 2 2 3" xfId="33609"/>
    <cellStyle name="Normal 11 5 4 2 2 4" xfId="33610"/>
    <cellStyle name="Normal 11 5 4 2 2 5" xfId="33611"/>
    <cellStyle name="Normal 11 5 4 2 2 6" xfId="33612"/>
    <cellStyle name="Normal 11 5 4 2 3" xfId="33613"/>
    <cellStyle name="Normal 11 5 4 2 3 2" xfId="33614"/>
    <cellStyle name="Normal 11 5 4 2 3 3" xfId="33615"/>
    <cellStyle name="Normal 11 5 4 2 4" xfId="33616"/>
    <cellStyle name="Normal 11 5 4 2 5" xfId="33617"/>
    <cellStyle name="Normal 11 5 4 2 6" xfId="33618"/>
    <cellStyle name="Normal 11 5 4 2 7" xfId="33619"/>
    <cellStyle name="Normal 11 5 4 3" xfId="33620"/>
    <cellStyle name="Normal 11 5 4 3 2" xfId="33621"/>
    <cellStyle name="Normal 11 5 4 3 2 2" xfId="33622"/>
    <cellStyle name="Normal 11 5 4 3 2 3" xfId="33623"/>
    <cellStyle name="Normal 11 5 4 3 3" xfId="33624"/>
    <cellStyle name="Normal 11 5 4 3 4" xfId="33625"/>
    <cellStyle name="Normal 11 5 4 3 5" xfId="33626"/>
    <cellStyle name="Normal 11 5 4 3 6" xfId="33627"/>
    <cellStyle name="Normal 11 5 4 4" xfId="33628"/>
    <cellStyle name="Normal 11 5 4 4 2" xfId="33629"/>
    <cellStyle name="Normal 11 5 4 4 2 2" xfId="33630"/>
    <cellStyle name="Normal 11 5 4 4 2 3" xfId="33631"/>
    <cellStyle name="Normal 11 5 4 4 3" xfId="33632"/>
    <cellStyle name="Normal 11 5 4 4 4" xfId="33633"/>
    <cellStyle name="Normal 11 5 4 4 5" xfId="33634"/>
    <cellStyle name="Normal 11 5 4 4 6" xfId="33635"/>
    <cellStyle name="Normal 11 5 4 5" xfId="33636"/>
    <cellStyle name="Normal 11 5 4 5 2" xfId="33637"/>
    <cellStyle name="Normal 11 5 4 5 3" xfId="33638"/>
    <cellStyle name="Normal 11 5 4 6" xfId="33639"/>
    <cellStyle name="Normal 11 5 4 7" xfId="33640"/>
    <cellStyle name="Normal 11 5 4 8" xfId="33641"/>
    <cellStyle name="Normal 11 5 4 9" xfId="33642"/>
    <cellStyle name="Normal 11 5 5" xfId="33643"/>
    <cellStyle name="Normal 11 5 5 2" xfId="33644"/>
    <cellStyle name="Normal 11 5 5 2 2" xfId="33645"/>
    <cellStyle name="Normal 11 5 5 2 2 2" xfId="33646"/>
    <cellStyle name="Normal 11 5 5 2 2 3" xfId="33647"/>
    <cellStyle name="Normal 11 5 5 2 3" xfId="33648"/>
    <cellStyle name="Normal 11 5 5 2 4" xfId="33649"/>
    <cellStyle name="Normal 11 5 5 2 5" xfId="33650"/>
    <cellStyle name="Normal 11 5 5 2 6" xfId="33651"/>
    <cellStyle name="Normal 11 5 5 3" xfId="33652"/>
    <cellStyle name="Normal 11 5 5 3 2" xfId="33653"/>
    <cellStyle name="Normal 11 5 5 3 3" xfId="33654"/>
    <cellStyle name="Normal 11 5 5 4" xfId="33655"/>
    <cellStyle name="Normal 11 5 5 5" xfId="33656"/>
    <cellStyle name="Normal 11 5 5 6" xfId="33657"/>
    <cellStyle name="Normal 11 5 5 7" xfId="33658"/>
    <cellStyle name="Normal 11 5 6" xfId="33659"/>
    <cellStyle name="Normal 11 5 6 2" xfId="33660"/>
    <cellStyle name="Normal 11 5 6 2 2" xfId="33661"/>
    <cellStyle name="Normal 11 5 6 2 3" xfId="33662"/>
    <cellStyle name="Normal 11 5 6 3" xfId="33663"/>
    <cellStyle name="Normal 11 5 6 4" xfId="33664"/>
    <cellStyle name="Normal 11 5 6 5" xfId="33665"/>
    <cellStyle name="Normal 11 5 6 6" xfId="33666"/>
    <cellStyle name="Normal 11 5 7" xfId="33667"/>
    <cellStyle name="Normal 11 5 7 2" xfId="33668"/>
    <cellStyle name="Normal 11 5 7 2 2" xfId="33669"/>
    <cellStyle name="Normal 11 5 7 2 3" xfId="33670"/>
    <cellStyle name="Normal 11 5 7 3" xfId="33671"/>
    <cellStyle name="Normal 11 5 7 4" xfId="33672"/>
    <cellStyle name="Normal 11 5 7 5" xfId="33673"/>
    <cellStyle name="Normal 11 5 7 6" xfId="33674"/>
    <cellStyle name="Normal 11 5 8" xfId="33675"/>
    <cellStyle name="Normal 11 5 8 2" xfId="33676"/>
    <cellStyle name="Normal 11 5 8 2 2" xfId="33677"/>
    <cellStyle name="Normal 11 5 8 2 3" xfId="33678"/>
    <cellStyle name="Normal 11 5 8 3" xfId="33679"/>
    <cellStyle name="Normal 11 5 8 4" xfId="33680"/>
    <cellStyle name="Normal 11 5 8 5" xfId="33681"/>
    <cellStyle name="Normal 11 5 8 6" xfId="33682"/>
    <cellStyle name="Normal 11 5 9" xfId="33683"/>
    <cellStyle name="Normal 11 5 9 2" xfId="33684"/>
    <cellStyle name="Normal 11 5 9 2 2" xfId="33685"/>
    <cellStyle name="Normal 11 5 9 2 3" xfId="33686"/>
    <cellStyle name="Normal 11 5 9 3" xfId="33687"/>
    <cellStyle name="Normal 11 5 9 4" xfId="33688"/>
    <cellStyle name="Normal 11 5 9 5" xfId="33689"/>
    <cellStyle name="Normal 11 5 9 6" xfId="33690"/>
    <cellStyle name="Normal 11 6" xfId="33691"/>
    <cellStyle name="Normal 11 6 10" xfId="33692"/>
    <cellStyle name="Normal 11 6 11" xfId="33693"/>
    <cellStyle name="Normal 11 6 12" xfId="33694"/>
    <cellStyle name="Normal 11 6 13" xfId="33695"/>
    <cellStyle name="Normal 11 6 2" xfId="33696"/>
    <cellStyle name="Normal 11 6 2 10" xfId="33697"/>
    <cellStyle name="Normal 11 6 2 2" xfId="33698"/>
    <cellStyle name="Normal 11 6 2 2 2" xfId="33699"/>
    <cellStyle name="Normal 11 6 2 2 2 2" xfId="33700"/>
    <cellStyle name="Normal 11 6 2 2 2 2 2" xfId="33701"/>
    <cellStyle name="Normal 11 6 2 2 2 2 3" xfId="33702"/>
    <cellStyle name="Normal 11 6 2 2 2 3" xfId="33703"/>
    <cellStyle name="Normal 11 6 2 2 2 4" xfId="33704"/>
    <cellStyle name="Normal 11 6 2 2 2 5" xfId="33705"/>
    <cellStyle name="Normal 11 6 2 2 2 6" xfId="33706"/>
    <cellStyle name="Normal 11 6 2 2 3" xfId="33707"/>
    <cellStyle name="Normal 11 6 2 2 3 2" xfId="33708"/>
    <cellStyle name="Normal 11 6 2 2 3 2 2" xfId="33709"/>
    <cellStyle name="Normal 11 6 2 2 3 2 3" xfId="33710"/>
    <cellStyle name="Normal 11 6 2 2 3 3" xfId="33711"/>
    <cellStyle name="Normal 11 6 2 2 3 4" xfId="33712"/>
    <cellStyle name="Normal 11 6 2 2 3 5" xfId="33713"/>
    <cellStyle name="Normal 11 6 2 2 3 6" xfId="33714"/>
    <cellStyle name="Normal 11 6 2 2 4" xfId="33715"/>
    <cellStyle name="Normal 11 6 2 2 4 2" xfId="33716"/>
    <cellStyle name="Normal 11 6 2 2 4 3" xfId="33717"/>
    <cellStyle name="Normal 11 6 2 2 5" xfId="33718"/>
    <cellStyle name="Normal 11 6 2 2 6" xfId="33719"/>
    <cellStyle name="Normal 11 6 2 2 7" xfId="33720"/>
    <cellStyle name="Normal 11 6 2 2 8" xfId="33721"/>
    <cellStyle name="Normal 11 6 2 3" xfId="33722"/>
    <cellStyle name="Normal 11 6 2 3 2" xfId="33723"/>
    <cellStyle name="Normal 11 6 2 3 2 2" xfId="33724"/>
    <cellStyle name="Normal 11 6 2 3 2 2 2" xfId="33725"/>
    <cellStyle name="Normal 11 6 2 3 2 2 3" xfId="33726"/>
    <cellStyle name="Normal 11 6 2 3 2 3" xfId="33727"/>
    <cellStyle name="Normal 11 6 2 3 2 4" xfId="33728"/>
    <cellStyle name="Normal 11 6 2 3 2 5" xfId="33729"/>
    <cellStyle name="Normal 11 6 2 3 2 6" xfId="33730"/>
    <cellStyle name="Normal 11 6 2 3 3" xfId="33731"/>
    <cellStyle name="Normal 11 6 2 3 3 2" xfId="33732"/>
    <cellStyle name="Normal 11 6 2 3 3 3" xfId="33733"/>
    <cellStyle name="Normal 11 6 2 3 4" xfId="33734"/>
    <cellStyle name="Normal 11 6 2 3 5" xfId="33735"/>
    <cellStyle name="Normal 11 6 2 3 6" xfId="33736"/>
    <cellStyle name="Normal 11 6 2 3 7" xfId="33737"/>
    <cellStyle name="Normal 11 6 2 4" xfId="33738"/>
    <cellStyle name="Normal 11 6 2 4 2" xfId="33739"/>
    <cellStyle name="Normal 11 6 2 4 2 2" xfId="33740"/>
    <cellStyle name="Normal 11 6 2 4 2 3" xfId="33741"/>
    <cellStyle name="Normal 11 6 2 4 3" xfId="33742"/>
    <cellStyle name="Normal 11 6 2 4 4" xfId="33743"/>
    <cellStyle name="Normal 11 6 2 4 5" xfId="33744"/>
    <cellStyle name="Normal 11 6 2 4 6" xfId="33745"/>
    <cellStyle name="Normal 11 6 2 5" xfId="33746"/>
    <cellStyle name="Normal 11 6 2 5 2" xfId="33747"/>
    <cellStyle name="Normal 11 6 2 5 2 2" xfId="33748"/>
    <cellStyle name="Normal 11 6 2 5 2 3" xfId="33749"/>
    <cellStyle name="Normal 11 6 2 5 3" xfId="33750"/>
    <cellStyle name="Normal 11 6 2 5 4" xfId="33751"/>
    <cellStyle name="Normal 11 6 2 5 5" xfId="33752"/>
    <cellStyle name="Normal 11 6 2 5 6" xfId="33753"/>
    <cellStyle name="Normal 11 6 2 6" xfId="33754"/>
    <cellStyle name="Normal 11 6 2 6 2" xfId="33755"/>
    <cellStyle name="Normal 11 6 2 6 3" xfId="33756"/>
    <cellStyle name="Normal 11 6 2 7" xfId="33757"/>
    <cellStyle name="Normal 11 6 2 8" xfId="33758"/>
    <cellStyle name="Normal 11 6 2 9" xfId="33759"/>
    <cellStyle name="Normal 11 6 3" xfId="33760"/>
    <cellStyle name="Normal 11 6 3 2" xfId="33761"/>
    <cellStyle name="Normal 11 6 3 2 2" xfId="33762"/>
    <cellStyle name="Normal 11 6 3 2 2 2" xfId="33763"/>
    <cellStyle name="Normal 11 6 3 2 2 2 2" xfId="33764"/>
    <cellStyle name="Normal 11 6 3 2 2 2 3" xfId="33765"/>
    <cellStyle name="Normal 11 6 3 2 2 3" xfId="33766"/>
    <cellStyle name="Normal 11 6 3 2 2 4" xfId="33767"/>
    <cellStyle name="Normal 11 6 3 2 2 5" xfId="33768"/>
    <cellStyle name="Normal 11 6 3 2 2 6" xfId="33769"/>
    <cellStyle name="Normal 11 6 3 2 3" xfId="33770"/>
    <cellStyle name="Normal 11 6 3 2 3 2" xfId="33771"/>
    <cellStyle name="Normal 11 6 3 2 3 3" xfId="33772"/>
    <cellStyle name="Normal 11 6 3 2 4" xfId="33773"/>
    <cellStyle name="Normal 11 6 3 2 5" xfId="33774"/>
    <cellStyle name="Normal 11 6 3 2 6" xfId="33775"/>
    <cellStyle name="Normal 11 6 3 2 7" xfId="33776"/>
    <cellStyle name="Normal 11 6 3 3" xfId="33777"/>
    <cellStyle name="Normal 11 6 3 3 2" xfId="33778"/>
    <cellStyle name="Normal 11 6 3 3 2 2" xfId="33779"/>
    <cellStyle name="Normal 11 6 3 3 2 3" xfId="33780"/>
    <cellStyle name="Normal 11 6 3 3 3" xfId="33781"/>
    <cellStyle name="Normal 11 6 3 3 4" xfId="33782"/>
    <cellStyle name="Normal 11 6 3 3 5" xfId="33783"/>
    <cellStyle name="Normal 11 6 3 3 6" xfId="33784"/>
    <cellStyle name="Normal 11 6 3 4" xfId="33785"/>
    <cellStyle name="Normal 11 6 3 4 2" xfId="33786"/>
    <cellStyle name="Normal 11 6 3 4 2 2" xfId="33787"/>
    <cellStyle name="Normal 11 6 3 4 2 3" xfId="33788"/>
    <cellStyle name="Normal 11 6 3 4 3" xfId="33789"/>
    <cellStyle name="Normal 11 6 3 4 4" xfId="33790"/>
    <cellStyle name="Normal 11 6 3 4 5" xfId="33791"/>
    <cellStyle name="Normal 11 6 3 4 6" xfId="33792"/>
    <cellStyle name="Normal 11 6 3 5" xfId="33793"/>
    <cellStyle name="Normal 11 6 3 5 2" xfId="33794"/>
    <cellStyle name="Normal 11 6 3 5 3" xfId="33795"/>
    <cellStyle name="Normal 11 6 3 6" xfId="33796"/>
    <cellStyle name="Normal 11 6 3 7" xfId="33797"/>
    <cellStyle name="Normal 11 6 3 8" xfId="33798"/>
    <cellStyle name="Normal 11 6 3 9" xfId="33799"/>
    <cellStyle name="Normal 11 6 4" xfId="33800"/>
    <cellStyle name="Normal 11 6 4 2" xfId="33801"/>
    <cellStyle name="Normal 11 6 4 2 2" xfId="33802"/>
    <cellStyle name="Normal 11 6 4 2 2 2" xfId="33803"/>
    <cellStyle name="Normal 11 6 4 2 2 3" xfId="33804"/>
    <cellStyle name="Normal 11 6 4 2 3" xfId="33805"/>
    <cellStyle name="Normal 11 6 4 2 4" xfId="33806"/>
    <cellStyle name="Normal 11 6 4 2 5" xfId="33807"/>
    <cellStyle name="Normal 11 6 4 2 6" xfId="33808"/>
    <cellStyle name="Normal 11 6 4 3" xfId="33809"/>
    <cellStyle name="Normal 11 6 4 3 2" xfId="33810"/>
    <cellStyle name="Normal 11 6 4 3 3" xfId="33811"/>
    <cellStyle name="Normal 11 6 4 4" xfId="33812"/>
    <cellStyle name="Normal 11 6 4 5" xfId="33813"/>
    <cellStyle name="Normal 11 6 4 6" xfId="33814"/>
    <cellStyle name="Normal 11 6 4 7" xfId="33815"/>
    <cellStyle name="Normal 11 6 5" xfId="33816"/>
    <cellStyle name="Normal 11 6 5 2" xfId="33817"/>
    <cellStyle name="Normal 11 6 5 2 2" xfId="33818"/>
    <cellStyle name="Normal 11 6 5 2 3" xfId="33819"/>
    <cellStyle name="Normal 11 6 5 3" xfId="33820"/>
    <cellStyle name="Normal 11 6 5 4" xfId="33821"/>
    <cellStyle name="Normal 11 6 5 5" xfId="33822"/>
    <cellStyle name="Normal 11 6 5 6" xfId="33823"/>
    <cellStyle name="Normal 11 6 6" xfId="33824"/>
    <cellStyle name="Normal 11 6 6 2" xfId="33825"/>
    <cellStyle name="Normal 11 6 6 2 2" xfId="33826"/>
    <cellStyle name="Normal 11 6 6 2 3" xfId="33827"/>
    <cellStyle name="Normal 11 6 6 3" xfId="33828"/>
    <cellStyle name="Normal 11 6 6 4" xfId="33829"/>
    <cellStyle name="Normal 11 6 6 5" xfId="33830"/>
    <cellStyle name="Normal 11 6 6 6" xfId="33831"/>
    <cellStyle name="Normal 11 6 7" xfId="33832"/>
    <cellStyle name="Normal 11 6 7 2" xfId="33833"/>
    <cellStyle name="Normal 11 6 7 2 2" xfId="33834"/>
    <cellStyle name="Normal 11 6 7 2 3" xfId="33835"/>
    <cellStyle name="Normal 11 6 7 3" xfId="33836"/>
    <cellStyle name="Normal 11 6 7 4" xfId="33837"/>
    <cellStyle name="Normal 11 6 7 5" xfId="33838"/>
    <cellStyle name="Normal 11 6 7 6" xfId="33839"/>
    <cellStyle name="Normal 11 6 8" xfId="33840"/>
    <cellStyle name="Normal 11 6 8 2" xfId="33841"/>
    <cellStyle name="Normal 11 6 8 2 2" xfId="33842"/>
    <cellStyle name="Normal 11 6 8 2 3" xfId="33843"/>
    <cellStyle name="Normal 11 6 8 3" xfId="33844"/>
    <cellStyle name="Normal 11 6 8 4" xfId="33845"/>
    <cellStyle name="Normal 11 6 8 5" xfId="33846"/>
    <cellStyle name="Normal 11 6 8 6" xfId="33847"/>
    <cellStyle name="Normal 11 6 9" xfId="33848"/>
    <cellStyle name="Normal 11 6 9 2" xfId="33849"/>
    <cellStyle name="Normal 11 6 9 3" xfId="33850"/>
    <cellStyle name="Normal 11 7" xfId="33851"/>
    <cellStyle name="Normal 11 7 10" xfId="33852"/>
    <cellStyle name="Normal 11 7 2" xfId="33853"/>
    <cellStyle name="Normal 11 7 2 2" xfId="33854"/>
    <cellStyle name="Normal 11 7 2 2 2" xfId="33855"/>
    <cellStyle name="Normal 11 7 2 2 2 2" xfId="33856"/>
    <cellStyle name="Normal 11 7 2 2 2 3" xfId="33857"/>
    <cellStyle name="Normal 11 7 2 2 3" xfId="33858"/>
    <cellStyle name="Normal 11 7 2 2 4" xfId="33859"/>
    <cellStyle name="Normal 11 7 2 2 5" xfId="33860"/>
    <cellStyle name="Normal 11 7 2 2 6" xfId="33861"/>
    <cellStyle name="Normal 11 7 2 3" xfId="33862"/>
    <cellStyle name="Normal 11 7 2 3 2" xfId="33863"/>
    <cellStyle name="Normal 11 7 2 3 2 2" xfId="33864"/>
    <cellStyle name="Normal 11 7 2 3 2 3" xfId="33865"/>
    <cellStyle name="Normal 11 7 2 3 3" xfId="33866"/>
    <cellStyle name="Normal 11 7 2 3 4" xfId="33867"/>
    <cellStyle name="Normal 11 7 2 3 5" xfId="33868"/>
    <cellStyle name="Normal 11 7 2 3 6" xfId="33869"/>
    <cellStyle name="Normal 11 7 2 4" xfId="33870"/>
    <cellStyle name="Normal 11 7 2 4 2" xfId="33871"/>
    <cellStyle name="Normal 11 7 2 4 3" xfId="33872"/>
    <cellStyle name="Normal 11 7 2 5" xfId="33873"/>
    <cellStyle name="Normal 11 7 2 6" xfId="33874"/>
    <cellStyle name="Normal 11 7 2 7" xfId="33875"/>
    <cellStyle name="Normal 11 7 2 8" xfId="33876"/>
    <cellStyle name="Normal 11 7 3" xfId="33877"/>
    <cellStyle name="Normal 11 7 3 2" xfId="33878"/>
    <cellStyle name="Normal 11 7 3 2 2" xfId="33879"/>
    <cellStyle name="Normal 11 7 3 2 2 2" xfId="33880"/>
    <cellStyle name="Normal 11 7 3 2 2 3" xfId="33881"/>
    <cellStyle name="Normal 11 7 3 2 3" xfId="33882"/>
    <cellStyle name="Normal 11 7 3 2 4" xfId="33883"/>
    <cellStyle name="Normal 11 7 3 2 5" xfId="33884"/>
    <cellStyle name="Normal 11 7 3 2 6" xfId="33885"/>
    <cellStyle name="Normal 11 7 3 3" xfId="33886"/>
    <cellStyle name="Normal 11 7 3 3 2" xfId="33887"/>
    <cellStyle name="Normal 11 7 3 3 3" xfId="33888"/>
    <cellStyle name="Normal 11 7 3 4" xfId="33889"/>
    <cellStyle name="Normal 11 7 3 5" xfId="33890"/>
    <cellStyle name="Normal 11 7 3 6" xfId="33891"/>
    <cellStyle name="Normal 11 7 3 7" xfId="33892"/>
    <cellStyle name="Normal 11 7 4" xfId="33893"/>
    <cellStyle name="Normal 11 7 4 2" xfId="33894"/>
    <cellStyle name="Normal 11 7 4 2 2" xfId="33895"/>
    <cellStyle name="Normal 11 7 4 2 3" xfId="33896"/>
    <cellStyle name="Normal 11 7 4 3" xfId="33897"/>
    <cellStyle name="Normal 11 7 4 4" xfId="33898"/>
    <cellStyle name="Normal 11 7 4 5" xfId="33899"/>
    <cellStyle name="Normal 11 7 4 6" xfId="33900"/>
    <cellStyle name="Normal 11 7 5" xfId="33901"/>
    <cellStyle name="Normal 11 7 5 2" xfId="33902"/>
    <cellStyle name="Normal 11 7 5 2 2" xfId="33903"/>
    <cellStyle name="Normal 11 7 5 2 3" xfId="33904"/>
    <cellStyle name="Normal 11 7 5 3" xfId="33905"/>
    <cellStyle name="Normal 11 7 5 4" xfId="33906"/>
    <cellStyle name="Normal 11 7 5 5" xfId="33907"/>
    <cellStyle name="Normal 11 7 5 6" xfId="33908"/>
    <cellStyle name="Normal 11 7 6" xfId="33909"/>
    <cellStyle name="Normal 11 7 6 2" xfId="33910"/>
    <cellStyle name="Normal 11 7 6 3" xfId="33911"/>
    <cellStyle name="Normal 11 7 7" xfId="33912"/>
    <cellStyle name="Normal 11 7 8" xfId="33913"/>
    <cellStyle name="Normal 11 7 9" xfId="33914"/>
    <cellStyle name="Normal 11 8" xfId="33915"/>
    <cellStyle name="Normal 11 8 2" xfId="33916"/>
    <cellStyle name="Normal 11 8 2 2" xfId="33917"/>
    <cellStyle name="Normal 11 8 2 2 2" xfId="33918"/>
    <cellStyle name="Normal 11 8 2 2 2 2" xfId="33919"/>
    <cellStyle name="Normal 11 8 2 2 2 3" xfId="33920"/>
    <cellStyle name="Normal 11 8 2 2 3" xfId="33921"/>
    <cellStyle name="Normal 11 8 2 2 4" xfId="33922"/>
    <cellStyle name="Normal 11 8 2 2 5" xfId="33923"/>
    <cellStyle name="Normal 11 8 2 2 6" xfId="33924"/>
    <cellStyle name="Normal 11 8 2 3" xfId="33925"/>
    <cellStyle name="Normal 11 8 2 3 2" xfId="33926"/>
    <cellStyle name="Normal 11 8 2 3 3" xfId="33927"/>
    <cellStyle name="Normal 11 8 2 4" xfId="33928"/>
    <cellStyle name="Normal 11 8 2 5" xfId="33929"/>
    <cellStyle name="Normal 11 8 2 6" xfId="33930"/>
    <cellStyle name="Normal 11 8 2 7" xfId="33931"/>
    <cellStyle name="Normal 11 8 3" xfId="33932"/>
    <cellStyle name="Normal 11 8 3 2" xfId="33933"/>
    <cellStyle name="Normal 11 8 3 2 2" xfId="33934"/>
    <cellStyle name="Normal 11 8 3 2 3" xfId="33935"/>
    <cellStyle name="Normal 11 8 3 3" xfId="33936"/>
    <cellStyle name="Normal 11 8 3 4" xfId="33937"/>
    <cellStyle name="Normal 11 8 3 5" xfId="33938"/>
    <cellStyle name="Normal 11 8 3 6" xfId="33939"/>
    <cellStyle name="Normal 11 8 4" xfId="33940"/>
    <cellStyle name="Normal 11 8 4 2" xfId="33941"/>
    <cellStyle name="Normal 11 8 4 2 2" xfId="33942"/>
    <cellStyle name="Normal 11 8 4 2 3" xfId="33943"/>
    <cellStyle name="Normal 11 8 4 3" xfId="33944"/>
    <cellStyle name="Normal 11 8 4 4" xfId="33945"/>
    <cellStyle name="Normal 11 8 4 5" xfId="33946"/>
    <cellStyle name="Normal 11 8 4 6" xfId="33947"/>
    <cellStyle name="Normal 11 8 5" xfId="33948"/>
    <cellStyle name="Normal 11 8 5 2" xfId="33949"/>
    <cellStyle name="Normal 11 8 5 3" xfId="33950"/>
    <cellStyle name="Normal 11 8 6" xfId="33951"/>
    <cellStyle name="Normal 11 8 7" xfId="33952"/>
    <cellStyle name="Normal 11 8 8" xfId="33953"/>
    <cellStyle name="Normal 11 8 9" xfId="33954"/>
    <cellStyle name="Normal 11 9" xfId="33955"/>
    <cellStyle name="Normal 11 9 2" xfId="33956"/>
    <cellStyle name="Normal 11 9 2 2" xfId="33957"/>
    <cellStyle name="Normal 11 9 2 2 2" xfId="33958"/>
    <cellStyle name="Normal 11 9 2 2 3" xfId="33959"/>
    <cellStyle name="Normal 11 9 2 3" xfId="33960"/>
    <cellStyle name="Normal 11 9 2 4" xfId="33961"/>
    <cellStyle name="Normal 11 9 2 5" xfId="33962"/>
    <cellStyle name="Normal 11 9 2 6" xfId="33963"/>
    <cellStyle name="Normal 11 9 3" xfId="33964"/>
    <cellStyle name="Normal 11 9 3 2" xfId="33965"/>
    <cellStyle name="Normal 11 9 3 3" xfId="33966"/>
    <cellStyle name="Normal 11 9 4" xfId="33967"/>
    <cellStyle name="Normal 11 9 5" xfId="33968"/>
    <cellStyle name="Normal 11 9 6" xfId="33969"/>
    <cellStyle name="Normal 11 9 7" xfId="33970"/>
    <cellStyle name="Normal 12" xfId="123"/>
    <cellStyle name="Normal 12 10" xfId="33971"/>
    <cellStyle name="Normal 12 10 2" xfId="33972"/>
    <cellStyle name="Normal 12 10 2 2" xfId="33973"/>
    <cellStyle name="Normal 12 10 2 3" xfId="33974"/>
    <cellStyle name="Normal 12 10 3" xfId="33975"/>
    <cellStyle name="Normal 12 10 4" xfId="33976"/>
    <cellStyle name="Normal 12 10 5" xfId="33977"/>
    <cellStyle name="Normal 12 10 6" xfId="33978"/>
    <cellStyle name="Normal 12 11" xfId="33979"/>
    <cellStyle name="Normal 12 11 2" xfId="33980"/>
    <cellStyle name="Normal 12 11 2 2" xfId="33981"/>
    <cellStyle name="Normal 12 11 2 3" xfId="33982"/>
    <cellStyle name="Normal 12 11 3" xfId="33983"/>
    <cellStyle name="Normal 12 11 4" xfId="33984"/>
    <cellStyle name="Normal 12 11 5" xfId="33985"/>
    <cellStyle name="Normal 12 11 6" xfId="33986"/>
    <cellStyle name="Normal 12 12" xfId="33987"/>
    <cellStyle name="Normal 12 12 2" xfId="33988"/>
    <cellStyle name="Normal 12 12 2 2" xfId="33989"/>
    <cellStyle name="Normal 12 12 2 3" xfId="33990"/>
    <cellStyle name="Normal 12 12 3" xfId="33991"/>
    <cellStyle name="Normal 12 12 4" xfId="33992"/>
    <cellStyle name="Normal 12 12 5" xfId="33993"/>
    <cellStyle name="Normal 12 12 6" xfId="33994"/>
    <cellStyle name="Normal 12 13" xfId="33995"/>
    <cellStyle name="Normal 12 13 2" xfId="33996"/>
    <cellStyle name="Normal 12 13 3" xfId="33997"/>
    <cellStyle name="Normal 12 14" xfId="33998"/>
    <cellStyle name="Normal 12 15" xfId="33999"/>
    <cellStyle name="Normal 12 16" xfId="34000"/>
    <cellStyle name="Normal 12 17" xfId="34001"/>
    <cellStyle name="Normal 12 2" xfId="388"/>
    <cellStyle name="Normal 12 2 2" xfId="389"/>
    <cellStyle name="Normal 12 3" xfId="390"/>
    <cellStyle name="Normal 12 3 10" xfId="34002"/>
    <cellStyle name="Normal 12 3 10 2" xfId="34003"/>
    <cellStyle name="Normal 12 3 10 3" xfId="34004"/>
    <cellStyle name="Normal 12 3 11" xfId="34005"/>
    <cellStyle name="Normal 12 3 12" xfId="34006"/>
    <cellStyle name="Normal 12 3 13" xfId="34007"/>
    <cellStyle name="Normal 12 3 14" xfId="34008"/>
    <cellStyle name="Normal 12 3 2" xfId="34009"/>
    <cellStyle name="Normal 12 3 2 10" xfId="34010"/>
    <cellStyle name="Normal 12 3 2 11" xfId="34011"/>
    <cellStyle name="Normal 12 3 2 12" xfId="34012"/>
    <cellStyle name="Normal 12 3 2 13" xfId="34013"/>
    <cellStyle name="Normal 12 3 2 2" xfId="34014"/>
    <cellStyle name="Normal 12 3 2 2 10" xfId="34015"/>
    <cellStyle name="Normal 12 3 2 2 2" xfId="34016"/>
    <cellStyle name="Normal 12 3 2 2 2 2" xfId="34017"/>
    <cellStyle name="Normal 12 3 2 2 2 2 2" xfId="34018"/>
    <cellStyle name="Normal 12 3 2 2 2 2 2 2" xfId="34019"/>
    <cellStyle name="Normal 12 3 2 2 2 2 2 3" xfId="34020"/>
    <cellStyle name="Normal 12 3 2 2 2 2 3" xfId="34021"/>
    <cellStyle name="Normal 12 3 2 2 2 2 4" xfId="34022"/>
    <cellStyle name="Normal 12 3 2 2 2 2 5" xfId="34023"/>
    <cellStyle name="Normal 12 3 2 2 2 2 6" xfId="34024"/>
    <cellStyle name="Normal 12 3 2 2 2 3" xfId="34025"/>
    <cellStyle name="Normal 12 3 2 2 2 3 2" xfId="34026"/>
    <cellStyle name="Normal 12 3 2 2 2 3 2 2" xfId="34027"/>
    <cellStyle name="Normal 12 3 2 2 2 3 2 3" xfId="34028"/>
    <cellStyle name="Normal 12 3 2 2 2 3 3" xfId="34029"/>
    <cellStyle name="Normal 12 3 2 2 2 3 4" xfId="34030"/>
    <cellStyle name="Normal 12 3 2 2 2 3 5" xfId="34031"/>
    <cellStyle name="Normal 12 3 2 2 2 3 6" xfId="34032"/>
    <cellStyle name="Normal 12 3 2 2 2 4" xfId="34033"/>
    <cellStyle name="Normal 12 3 2 2 2 4 2" xfId="34034"/>
    <cellStyle name="Normal 12 3 2 2 2 4 3" xfId="34035"/>
    <cellStyle name="Normal 12 3 2 2 2 5" xfId="34036"/>
    <cellStyle name="Normal 12 3 2 2 2 6" xfId="34037"/>
    <cellStyle name="Normal 12 3 2 2 2 7" xfId="34038"/>
    <cellStyle name="Normal 12 3 2 2 2 8" xfId="34039"/>
    <cellStyle name="Normal 12 3 2 2 3" xfId="34040"/>
    <cellStyle name="Normal 12 3 2 2 3 2" xfId="34041"/>
    <cellStyle name="Normal 12 3 2 2 3 2 2" xfId="34042"/>
    <cellStyle name="Normal 12 3 2 2 3 2 2 2" xfId="34043"/>
    <cellStyle name="Normal 12 3 2 2 3 2 2 3" xfId="34044"/>
    <cellStyle name="Normal 12 3 2 2 3 2 3" xfId="34045"/>
    <cellStyle name="Normal 12 3 2 2 3 2 4" xfId="34046"/>
    <cellStyle name="Normal 12 3 2 2 3 2 5" xfId="34047"/>
    <cellStyle name="Normal 12 3 2 2 3 2 6" xfId="34048"/>
    <cellStyle name="Normal 12 3 2 2 3 3" xfId="34049"/>
    <cellStyle name="Normal 12 3 2 2 3 3 2" xfId="34050"/>
    <cellStyle name="Normal 12 3 2 2 3 3 3" xfId="34051"/>
    <cellStyle name="Normal 12 3 2 2 3 4" xfId="34052"/>
    <cellStyle name="Normal 12 3 2 2 3 5" xfId="34053"/>
    <cellStyle name="Normal 12 3 2 2 3 6" xfId="34054"/>
    <cellStyle name="Normal 12 3 2 2 3 7" xfId="34055"/>
    <cellStyle name="Normal 12 3 2 2 4" xfId="34056"/>
    <cellStyle name="Normal 12 3 2 2 4 2" xfId="34057"/>
    <cellStyle name="Normal 12 3 2 2 4 2 2" xfId="34058"/>
    <cellStyle name="Normal 12 3 2 2 4 2 3" xfId="34059"/>
    <cellStyle name="Normal 12 3 2 2 4 3" xfId="34060"/>
    <cellStyle name="Normal 12 3 2 2 4 4" xfId="34061"/>
    <cellStyle name="Normal 12 3 2 2 4 5" xfId="34062"/>
    <cellStyle name="Normal 12 3 2 2 4 6" xfId="34063"/>
    <cellStyle name="Normal 12 3 2 2 5" xfId="34064"/>
    <cellStyle name="Normal 12 3 2 2 5 2" xfId="34065"/>
    <cellStyle name="Normal 12 3 2 2 5 2 2" xfId="34066"/>
    <cellStyle name="Normal 12 3 2 2 5 2 3" xfId="34067"/>
    <cellStyle name="Normal 12 3 2 2 5 3" xfId="34068"/>
    <cellStyle name="Normal 12 3 2 2 5 4" xfId="34069"/>
    <cellStyle name="Normal 12 3 2 2 5 5" xfId="34070"/>
    <cellStyle name="Normal 12 3 2 2 5 6" xfId="34071"/>
    <cellStyle name="Normal 12 3 2 2 6" xfId="34072"/>
    <cellStyle name="Normal 12 3 2 2 6 2" xfId="34073"/>
    <cellStyle name="Normal 12 3 2 2 6 3" xfId="34074"/>
    <cellStyle name="Normal 12 3 2 2 7" xfId="34075"/>
    <cellStyle name="Normal 12 3 2 2 8" xfId="34076"/>
    <cellStyle name="Normal 12 3 2 2 9" xfId="34077"/>
    <cellStyle name="Normal 12 3 2 3" xfId="34078"/>
    <cellStyle name="Normal 12 3 2 3 2" xfId="34079"/>
    <cellStyle name="Normal 12 3 2 3 2 2" xfId="34080"/>
    <cellStyle name="Normal 12 3 2 3 2 2 2" xfId="34081"/>
    <cellStyle name="Normal 12 3 2 3 2 2 2 2" xfId="34082"/>
    <cellStyle name="Normal 12 3 2 3 2 2 2 3" xfId="34083"/>
    <cellStyle name="Normal 12 3 2 3 2 2 3" xfId="34084"/>
    <cellStyle name="Normal 12 3 2 3 2 2 4" xfId="34085"/>
    <cellStyle name="Normal 12 3 2 3 2 2 5" xfId="34086"/>
    <cellStyle name="Normal 12 3 2 3 2 2 6" xfId="34087"/>
    <cellStyle name="Normal 12 3 2 3 2 3" xfId="34088"/>
    <cellStyle name="Normal 12 3 2 3 2 3 2" xfId="34089"/>
    <cellStyle name="Normal 12 3 2 3 2 3 3" xfId="34090"/>
    <cellStyle name="Normal 12 3 2 3 2 4" xfId="34091"/>
    <cellStyle name="Normal 12 3 2 3 2 5" xfId="34092"/>
    <cellStyle name="Normal 12 3 2 3 2 6" xfId="34093"/>
    <cellStyle name="Normal 12 3 2 3 2 7" xfId="34094"/>
    <cellStyle name="Normal 12 3 2 3 3" xfId="34095"/>
    <cellStyle name="Normal 12 3 2 3 3 2" xfId="34096"/>
    <cellStyle name="Normal 12 3 2 3 3 2 2" xfId="34097"/>
    <cellStyle name="Normal 12 3 2 3 3 2 3" xfId="34098"/>
    <cellStyle name="Normal 12 3 2 3 3 3" xfId="34099"/>
    <cellStyle name="Normal 12 3 2 3 3 4" xfId="34100"/>
    <cellStyle name="Normal 12 3 2 3 3 5" xfId="34101"/>
    <cellStyle name="Normal 12 3 2 3 3 6" xfId="34102"/>
    <cellStyle name="Normal 12 3 2 3 4" xfId="34103"/>
    <cellStyle name="Normal 12 3 2 3 4 2" xfId="34104"/>
    <cellStyle name="Normal 12 3 2 3 4 2 2" xfId="34105"/>
    <cellStyle name="Normal 12 3 2 3 4 2 3" xfId="34106"/>
    <cellStyle name="Normal 12 3 2 3 4 3" xfId="34107"/>
    <cellStyle name="Normal 12 3 2 3 4 4" xfId="34108"/>
    <cellStyle name="Normal 12 3 2 3 4 5" xfId="34109"/>
    <cellStyle name="Normal 12 3 2 3 4 6" xfId="34110"/>
    <cellStyle name="Normal 12 3 2 3 5" xfId="34111"/>
    <cellStyle name="Normal 12 3 2 3 5 2" xfId="34112"/>
    <cellStyle name="Normal 12 3 2 3 5 3" xfId="34113"/>
    <cellStyle name="Normal 12 3 2 3 6" xfId="34114"/>
    <cellStyle name="Normal 12 3 2 3 7" xfId="34115"/>
    <cellStyle name="Normal 12 3 2 3 8" xfId="34116"/>
    <cellStyle name="Normal 12 3 2 3 9" xfId="34117"/>
    <cellStyle name="Normal 12 3 2 4" xfId="34118"/>
    <cellStyle name="Normal 12 3 2 4 2" xfId="34119"/>
    <cellStyle name="Normal 12 3 2 4 2 2" xfId="34120"/>
    <cellStyle name="Normal 12 3 2 4 2 2 2" xfId="34121"/>
    <cellStyle name="Normal 12 3 2 4 2 2 3" xfId="34122"/>
    <cellStyle name="Normal 12 3 2 4 2 3" xfId="34123"/>
    <cellStyle name="Normal 12 3 2 4 2 4" xfId="34124"/>
    <cellStyle name="Normal 12 3 2 4 2 5" xfId="34125"/>
    <cellStyle name="Normal 12 3 2 4 2 6" xfId="34126"/>
    <cellStyle name="Normal 12 3 2 4 3" xfId="34127"/>
    <cellStyle name="Normal 12 3 2 4 3 2" xfId="34128"/>
    <cellStyle name="Normal 12 3 2 4 3 3" xfId="34129"/>
    <cellStyle name="Normal 12 3 2 4 4" xfId="34130"/>
    <cellStyle name="Normal 12 3 2 4 5" xfId="34131"/>
    <cellStyle name="Normal 12 3 2 4 6" xfId="34132"/>
    <cellStyle name="Normal 12 3 2 4 7" xfId="34133"/>
    <cellStyle name="Normal 12 3 2 5" xfId="34134"/>
    <cellStyle name="Normal 12 3 2 5 2" xfId="34135"/>
    <cellStyle name="Normal 12 3 2 5 2 2" xfId="34136"/>
    <cellStyle name="Normal 12 3 2 5 2 3" xfId="34137"/>
    <cellStyle name="Normal 12 3 2 5 3" xfId="34138"/>
    <cellStyle name="Normal 12 3 2 5 4" xfId="34139"/>
    <cellStyle name="Normal 12 3 2 5 5" xfId="34140"/>
    <cellStyle name="Normal 12 3 2 5 6" xfId="34141"/>
    <cellStyle name="Normal 12 3 2 6" xfId="34142"/>
    <cellStyle name="Normal 12 3 2 6 2" xfId="34143"/>
    <cellStyle name="Normal 12 3 2 6 2 2" xfId="34144"/>
    <cellStyle name="Normal 12 3 2 6 2 3" xfId="34145"/>
    <cellStyle name="Normal 12 3 2 6 3" xfId="34146"/>
    <cellStyle name="Normal 12 3 2 6 4" xfId="34147"/>
    <cellStyle name="Normal 12 3 2 6 5" xfId="34148"/>
    <cellStyle name="Normal 12 3 2 6 6" xfId="34149"/>
    <cellStyle name="Normal 12 3 2 7" xfId="34150"/>
    <cellStyle name="Normal 12 3 2 7 2" xfId="34151"/>
    <cellStyle name="Normal 12 3 2 7 2 2" xfId="34152"/>
    <cellStyle name="Normal 12 3 2 7 2 3" xfId="34153"/>
    <cellStyle name="Normal 12 3 2 7 3" xfId="34154"/>
    <cellStyle name="Normal 12 3 2 7 4" xfId="34155"/>
    <cellStyle name="Normal 12 3 2 7 5" xfId="34156"/>
    <cellStyle name="Normal 12 3 2 7 6" xfId="34157"/>
    <cellStyle name="Normal 12 3 2 8" xfId="34158"/>
    <cellStyle name="Normal 12 3 2 8 2" xfId="34159"/>
    <cellStyle name="Normal 12 3 2 8 2 2" xfId="34160"/>
    <cellStyle name="Normal 12 3 2 8 2 3" xfId="34161"/>
    <cellStyle name="Normal 12 3 2 8 3" xfId="34162"/>
    <cellStyle name="Normal 12 3 2 8 4" xfId="34163"/>
    <cellStyle name="Normal 12 3 2 8 5" xfId="34164"/>
    <cellStyle name="Normal 12 3 2 8 6" xfId="34165"/>
    <cellStyle name="Normal 12 3 2 9" xfId="34166"/>
    <cellStyle name="Normal 12 3 2 9 2" xfId="34167"/>
    <cellStyle name="Normal 12 3 2 9 3" xfId="34168"/>
    <cellStyle name="Normal 12 3 3" xfId="34169"/>
    <cellStyle name="Normal 12 3 3 10" xfId="34170"/>
    <cellStyle name="Normal 12 3 3 2" xfId="34171"/>
    <cellStyle name="Normal 12 3 3 2 2" xfId="34172"/>
    <cellStyle name="Normal 12 3 3 2 2 2" xfId="34173"/>
    <cellStyle name="Normal 12 3 3 2 2 2 2" xfId="34174"/>
    <cellStyle name="Normal 12 3 3 2 2 2 3" xfId="34175"/>
    <cellStyle name="Normal 12 3 3 2 2 3" xfId="34176"/>
    <cellStyle name="Normal 12 3 3 2 2 4" xfId="34177"/>
    <cellStyle name="Normal 12 3 3 2 2 5" xfId="34178"/>
    <cellStyle name="Normal 12 3 3 2 2 6" xfId="34179"/>
    <cellStyle name="Normal 12 3 3 2 3" xfId="34180"/>
    <cellStyle name="Normal 12 3 3 2 3 2" xfId="34181"/>
    <cellStyle name="Normal 12 3 3 2 3 2 2" xfId="34182"/>
    <cellStyle name="Normal 12 3 3 2 3 2 3" xfId="34183"/>
    <cellStyle name="Normal 12 3 3 2 3 3" xfId="34184"/>
    <cellStyle name="Normal 12 3 3 2 3 4" xfId="34185"/>
    <cellStyle name="Normal 12 3 3 2 3 5" xfId="34186"/>
    <cellStyle name="Normal 12 3 3 2 3 6" xfId="34187"/>
    <cellStyle name="Normal 12 3 3 2 4" xfId="34188"/>
    <cellStyle name="Normal 12 3 3 2 4 2" xfId="34189"/>
    <cellStyle name="Normal 12 3 3 2 4 3" xfId="34190"/>
    <cellStyle name="Normal 12 3 3 2 5" xfId="34191"/>
    <cellStyle name="Normal 12 3 3 2 6" xfId="34192"/>
    <cellStyle name="Normal 12 3 3 2 7" xfId="34193"/>
    <cellStyle name="Normal 12 3 3 2 8" xfId="34194"/>
    <cellStyle name="Normal 12 3 3 3" xfId="34195"/>
    <cellStyle name="Normal 12 3 3 3 2" xfId="34196"/>
    <cellStyle name="Normal 12 3 3 3 2 2" xfId="34197"/>
    <cellStyle name="Normal 12 3 3 3 2 2 2" xfId="34198"/>
    <cellStyle name="Normal 12 3 3 3 2 2 3" xfId="34199"/>
    <cellStyle name="Normal 12 3 3 3 2 3" xfId="34200"/>
    <cellStyle name="Normal 12 3 3 3 2 4" xfId="34201"/>
    <cellStyle name="Normal 12 3 3 3 2 5" xfId="34202"/>
    <cellStyle name="Normal 12 3 3 3 2 6" xfId="34203"/>
    <cellStyle name="Normal 12 3 3 3 3" xfId="34204"/>
    <cellStyle name="Normal 12 3 3 3 3 2" xfId="34205"/>
    <cellStyle name="Normal 12 3 3 3 3 3" xfId="34206"/>
    <cellStyle name="Normal 12 3 3 3 4" xfId="34207"/>
    <cellStyle name="Normal 12 3 3 3 5" xfId="34208"/>
    <cellStyle name="Normal 12 3 3 3 6" xfId="34209"/>
    <cellStyle name="Normal 12 3 3 3 7" xfId="34210"/>
    <cellStyle name="Normal 12 3 3 4" xfId="34211"/>
    <cellStyle name="Normal 12 3 3 4 2" xfId="34212"/>
    <cellStyle name="Normal 12 3 3 4 2 2" xfId="34213"/>
    <cellStyle name="Normal 12 3 3 4 2 3" xfId="34214"/>
    <cellStyle name="Normal 12 3 3 4 3" xfId="34215"/>
    <cellStyle name="Normal 12 3 3 4 4" xfId="34216"/>
    <cellStyle name="Normal 12 3 3 4 5" xfId="34217"/>
    <cellStyle name="Normal 12 3 3 4 6" xfId="34218"/>
    <cellStyle name="Normal 12 3 3 5" xfId="34219"/>
    <cellStyle name="Normal 12 3 3 5 2" xfId="34220"/>
    <cellStyle name="Normal 12 3 3 5 2 2" xfId="34221"/>
    <cellStyle name="Normal 12 3 3 5 2 3" xfId="34222"/>
    <cellStyle name="Normal 12 3 3 5 3" xfId="34223"/>
    <cellStyle name="Normal 12 3 3 5 4" xfId="34224"/>
    <cellStyle name="Normal 12 3 3 5 5" xfId="34225"/>
    <cellStyle name="Normal 12 3 3 5 6" xfId="34226"/>
    <cellStyle name="Normal 12 3 3 6" xfId="34227"/>
    <cellStyle name="Normal 12 3 3 6 2" xfId="34228"/>
    <cellStyle name="Normal 12 3 3 6 3" xfId="34229"/>
    <cellStyle name="Normal 12 3 3 7" xfId="34230"/>
    <cellStyle name="Normal 12 3 3 8" xfId="34231"/>
    <cellStyle name="Normal 12 3 3 9" xfId="34232"/>
    <cellStyle name="Normal 12 3 4" xfId="34233"/>
    <cellStyle name="Normal 12 3 4 2" xfId="34234"/>
    <cellStyle name="Normal 12 3 4 2 2" xfId="34235"/>
    <cellStyle name="Normal 12 3 4 2 2 2" xfId="34236"/>
    <cellStyle name="Normal 12 3 4 2 2 2 2" xfId="34237"/>
    <cellStyle name="Normal 12 3 4 2 2 2 3" xfId="34238"/>
    <cellStyle name="Normal 12 3 4 2 2 3" xfId="34239"/>
    <cellStyle name="Normal 12 3 4 2 2 4" xfId="34240"/>
    <cellStyle name="Normal 12 3 4 2 2 5" xfId="34241"/>
    <cellStyle name="Normal 12 3 4 2 2 6" xfId="34242"/>
    <cellStyle name="Normal 12 3 4 2 3" xfId="34243"/>
    <cellStyle name="Normal 12 3 4 2 3 2" xfId="34244"/>
    <cellStyle name="Normal 12 3 4 2 3 3" xfId="34245"/>
    <cellStyle name="Normal 12 3 4 2 4" xfId="34246"/>
    <cellStyle name="Normal 12 3 4 2 5" xfId="34247"/>
    <cellStyle name="Normal 12 3 4 2 6" xfId="34248"/>
    <cellStyle name="Normal 12 3 4 2 7" xfId="34249"/>
    <cellStyle name="Normal 12 3 4 3" xfId="34250"/>
    <cellStyle name="Normal 12 3 4 3 2" xfId="34251"/>
    <cellStyle name="Normal 12 3 4 3 2 2" xfId="34252"/>
    <cellStyle name="Normal 12 3 4 3 2 3" xfId="34253"/>
    <cellStyle name="Normal 12 3 4 3 3" xfId="34254"/>
    <cellStyle name="Normal 12 3 4 3 4" xfId="34255"/>
    <cellStyle name="Normal 12 3 4 3 5" xfId="34256"/>
    <cellStyle name="Normal 12 3 4 3 6" xfId="34257"/>
    <cellStyle name="Normal 12 3 4 4" xfId="34258"/>
    <cellStyle name="Normal 12 3 4 4 2" xfId="34259"/>
    <cellStyle name="Normal 12 3 4 4 2 2" xfId="34260"/>
    <cellStyle name="Normal 12 3 4 4 2 3" xfId="34261"/>
    <cellStyle name="Normal 12 3 4 4 3" xfId="34262"/>
    <cellStyle name="Normal 12 3 4 4 4" xfId="34263"/>
    <cellStyle name="Normal 12 3 4 4 5" xfId="34264"/>
    <cellStyle name="Normal 12 3 4 4 6" xfId="34265"/>
    <cellStyle name="Normal 12 3 4 5" xfId="34266"/>
    <cellStyle name="Normal 12 3 4 5 2" xfId="34267"/>
    <cellStyle name="Normal 12 3 4 5 3" xfId="34268"/>
    <cellStyle name="Normal 12 3 4 6" xfId="34269"/>
    <cellStyle name="Normal 12 3 4 7" xfId="34270"/>
    <cellStyle name="Normal 12 3 4 8" xfId="34271"/>
    <cellStyle name="Normal 12 3 4 9" xfId="34272"/>
    <cellStyle name="Normal 12 3 5" xfId="34273"/>
    <cellStyle name="Normal 12 3 5 2" xfId="34274"/>
    <cellStyle name="Normal 12 3 5 2 2" xfId="34275"/>
    <cellStyle name="Normal 12 3 5 2 2 2" xfId="34276"/>
    <cellStyle name="Normal 12 3 5 2 2 3" xfId="34277"/>
    <cellStyle name="Normal 12 3 5 2 3" xfId="34278"/>
    <cellStyle name="Normal 12 3 5 2 4" xfId="34279"/>
    <cellStyle name="Normal 12 3 5 2 5" xfId="34280"/>
    <cellStyle name="Normal 12 3 5 2 6" xfId="34281"/>
    <cellStyle name="Normal 12 3 5 3" xfId="34282"/>
    <cellStyle name="Normal 12 3 5 3 2" xfId="34283"/>
    <cellStyle name="Normal 12 3 5 3 3" xfId="34284"/>
    <cellStyle name="Normal 12 3 5 4" xfId="34285"/>
    <cellStyle name="Normal 12 3 5 5" xfId="34286"/>
    <cellStyle name="Normal 12 3 5 6" xfId="34287"/>
    <cellStyle name="Normal 12 3 5 7" xfId="34288"/>
    <cellStyle name="Normal 12 3 6" xfId="34289"/>
    <cellStyle name="Normal 12 3 6 2" xfId="34290"/>
    <cellStyle name="Normal 12 3 6 2 2" xfId="34291"/>
    <cellStyle name="Normal 12 3 6 2 3" xfId="34292"/>
    <cellStyle name="Normal 12 3 6 3" xfId="34293"/>
    <cellStyle name="Normal 12 3 6 4" xfId="34294"/>
    <cellStyle name="Normal 12 3 6 5" xfId="34295"/>
    <cellStyle name="Normal 12 3 6 6" xfId="34296"/>
    <cellStyle name="Normal 12 3 7" xfId="34297"/>
    <cellStyle name="Normal 12 3 7 2" xfId="34298"/>
    <cellStyle name="Normal 12 3 7 2 2" xfId="34299"/>
    <cellStyle name="Normal 12 3 7 2 3" xfId="34300"/>
    <cellStyle name="Normal 12 3 7 3" xfId="34301"/>
    <cellStyle name="Normal 12 3 7 4" xfId="34302"/>
    <cellStyle name="Normal 12 3 7 5" xfId="34303"/>
    <cellStyle name="Normal 12 3 7 6" xfId="34304"/>
    <cellStyle name="Normal 12 3 8" xfId="34305"/>
    <cellStyle name="Normal 12 3 8 2" xfId="34306"/>
    <cellStyle name="Normal 12 3 8 2 2" xfId="34307"/>
    <cellStyle name="Normal 12 3 8 2 3" xfId="34308"/>
    <cellStyle name="Normal 12 3 8 3" xfId="34309"/>
    <cellStyle name="Normal 12 3 8 4" xfId="34310"/>
    <cellStyle name="Normal 12 3 8 5" xfId="34311"/>
    <cellStyle name="Normal 12 3 8 6" xfId="34312"/>
    <cellStyle name="Normal 12 3 9" xfId="34313"/>
    <cellStyle name="Normal 12 3 9 2" xfId="34314"/>
    <cellStyle name="Normal 12 3 9 2 2" xfId="34315"/>
    <cellStyle name="Normal 12 3 9 2 3" xfId="34316"/>
    <cellStyle name="Normal 12 3 9 3" xfId="34317"/>
    <cellStyle name="Normal 12 3 9 4" xfId="34318"/>
    <cellStyle name="Normal 12 3 9 5" xfId="34319"/>
    <cellStyle name="Normal 12 3 9 6" xfId="34320"/>
    <cellStyle name="Normal 12 4" xfId="391"/>
    <cellStyle name="Normal 12 4 10" xfId="34321"/>
    <cellStyle name="Normal 12 4 10 2" xfId="34322"/>
    <cellStyle name="Normal 12 4 10 3" xfId="34323"/>
    <cellStyle name="Normal 12 4 11" xfId="34324"/>
    <cellStyle name="Normal 12 4 12" xfId="34325"/>
    <cellStyle name="Normal 12 4 13" xfId="34326"/>
    <cellStyle name="Normal 12 4 14" xfId="34327"/>
    <cellStyle name="Normal 12 4 2" xfId="34328"/>
    <cellStyle name="Normal 12 4 2 10" xfId="34329"/>
    <cellStyle name="Normal 12 4 2 11" xfId="34330"/>
    <cellStyle name="Normal 12 4 2 12" xfId="34331"/>
    <cellStyle name="Normal 12 4 2 13" xfId="34332"/>
    <cellStyle name="Normal 12 4 2 2" xfId="34333"/>
    <cellStyle name="Normal 12 4 2 2 10" xfId="34334"/>
    <cellStyle name="Normal 12 4 2 2 2" xfId="34335"/>
    <cellStyle name="Normal 12 4 2 2 2 2" xfId="34336"/>
    <cellStyle name="Normal 12 4 2 2 2 2 2" xfId="34337"/>
    <cellStyle name="Normal 12 4 2 2 2 2 2 2" xfId="34338"/>
    <cellStyle name="Normal 12 4 2 2 2 2 2 3" xfId="34339"/>
    <cellStyle name="Normal 12 4 2 2 2 2 3" xfId="34340"/>
    <cellStyle name="Normal 12 4 2 2 2 2 4" xfId="34341"/>
    <cellStyle name="Normal 12 4 2 2 2 2 5" xfId="34342"/>
    <cellStyle name="Normal 12 4 2 2 2 2 6" xfId="34343"/>
    <cellStyle name="Normal 12 4 2 2 2 3" xfId="34344"/>
    <cellStyle name="Normal 12 4 2 2 2 3 2" xfId="34345"/>
    <cellStyle name="Normal 12 4 2 2 2 3 2 2" xfId="34346"/>
    <cellStyle name="Normal 12 4 2 2 2 3 2 3" xfId="34347"/>
    <cellStyle name="Normal 12 4 2 2 2 3 3" xfId="34348"/>
    <cellStyle name="Normal 12 4 2 2 2 3 4" xfId="34349"/>
    <cellStyle name="Normal 12 4 2 2 2 3 5" xfId="34350"/>
    <cellStyle name="Normal 12 4 2 2 2 3 6" xfId="34351"/>
    <cellStyle name="Normal 12 4 2 2 2 4" xfId="34352"/>
    <cellStyle name="Normal 12 4 2 2 2 4 2" xfId="34353"/>
    <cellStyle name="Normal 12 4 2 2 2 4 3" xfId="34354"/>
    <cellStyle name="Normal 12 4 2 2 2 5" xfId="34355"/>
    <cellStyle name="Normal 12 4 2 2 2 6" xfId="34356"/>
    <cellStyle name="Normal 12 4 2 2 2 7" xfId="34357"/>
    <cellStyle name="Normal 12 4 2 2 2 8" xfId="34358"/>
    <cellStyle name="Normal 12 4 2 2 3" xfId="34359"/>
    <cellStyle name="Normal 12 4 2 2 3 2" xfId="34360"/>
    <cellStyle name="Normal 12 4 2 2 3 2 2" xfId="34361"/>
    <cellStyle name="Normal 12 4 2 2 3 2 2 2" xfId="34362"/>
    <cellStyle name="Normal 12 4 2 2 3 2 2 3" xfId="34363"/>
    <cellStyle name="Normal 12 4 2 2 3 2 3" xfId="34364"/>
    <cellStyle name="Normal 12 4 2 2 3 2 4" xfId="34365"/>
    <cellStyle name="Normal 12 4 2 2 3 2 5" xfId="34366"/>
    <cellStyle name="Normal 12 4 2 2 3 2 6" xfId="34367"/>
    <cellStyle name="Normal 12 4 2 2 3 3" xfId="34368"/>
    <cellStyle name="Normal 12 4 2 2 3 3 2" xfId="34369"/>
    <cellStyle name="Normal 12 4 2 2 3 3 3" xfId="34370"/>
    <cellStyle name="Normal 12 4 2 2 3 4" xfId="34371"/>
    <cellStyle name="Normal 12 4 2 2 3 5" xfId="34372"/>
    <cellStyle name="Normal 12 4 2 2 3 6" xfId="34373"/>
    <cellStyle name="Normal 12 4 2 2 3 7" xfId="34374"/>
    <cellStyle name="Normal 12 4 2 2 4" xfId="34375"/>
    <cellStyle name="Normal 12 4 2 2 4 2" xfId="34376"/>
    <cellStyle name="Normal 12 4 2 2 4 2 2" xfId="34377"/>
    <cellStyle name="Normal 12 4 2 2 4 2 3" xfId="34378"/>
    <cellStyle name="Normal 12 4 2 2 4 3" xfId="34379"/>
    <cellStyle name="Normal 12 4 2 2 4 4" xfId="34380"/>
    <cellStyle name="Normal 12 4 2 2 4 5" xfId="34381"/>
    <cellStyle name="Normal 12 4 2 2 4 6" xfId="34382"/>
    <cellStyle name="Normal 12 4 2 2 5" xfId="34383"/>
    <cellStyle name="Normal 12 4 2 2 5 2" xfId="34384"/>
    <cellStyle name="Normal 12 4 2 2 5 2 2" xfId="34385"/>
    <cellStyle name="Normal 12 4 2 2 5 2 3" xfId="34386"/>
    <cellStyle name="Normal 12 4 2 2 5 3" xfId="34387"/>
    <cellStyle name="Normal 12 4 2 2 5 4" xfId="34388"/>
    <cellStyle name="Normal 12 4 2 2 5 5" xfId="34389"/>
    <cellStyle name="Normal 12 4 2 2 5 6" xfId="34390"/>
    <cellStyle name="Normal 12 4 2 2 6" xfId="34391"/>
    <cellStyle name="Normal 12 4 2 2 6 2" xfId="34392"/>
    <cellStyle name="Normal 12 4 2 2 6 3" xfId="34393"/>
    <cellStyle name="Normal 12 4 2 2 7" xfId="34394"/>
    <cellStyle name="Normal 12 4 2 2 8" xfId="34395"/>
    <cellStyle name="Normal 12 4 2 2 9" xfId="34396"/>
    <cellStyle name="Normal 12 4 2 3" xfId="34397"/>
    <cellStyle name="Normal 12 4 2 3 2" xfId="34398"/>
    <cellStyle name="Normal 12 4 2 3 2 2" xfId="34399"/>
    <cellStyle name="Normal 12 4 2 3 2 2 2" xfId="34400"/>
    <cellStyle name="Normal 12 4 2 3 2 2 2 2" xfId="34401"/>
    <cellStyle name="Normal 12 4 2 3 2 2 2 3" xfId="34402"/>
    <cellStyle name="Normal 12 4 2 3 2 2 3" xfId="34403"/>
    <cellStyle name="Normal 12 4 2 3 2 2 4" xfId="34404"/>
    <cellStyle name="Normal 12 4 2 3 2 2 5" xfId="34405"/>
    <cellStyle name="Normal 12 4 2 3 2 2 6" xfId="34406"/>
    <cellStyle name="Normal 12 4 2 3 2 3" xfId="34407"/>
    <cellStyle name="Normal 12 4 2 3 2 3 2" xfId="34408"/>
    <cellStyle name="Normal 12 4 2 3 2 3 3" xfId="34409"/>
    <cellStyle name="Normal 12 4 2 3 2 4" xfId="34410"/>
    <cellStyle name="Normal 12 4 2 3 2 5" xfId="34411"/>
    <cellStyle name="Normal 12 4 2 3 2 6" xfId="34412"/>
    <cellStyle name="Normal 12 4 2 3 2 7" xfId="34413"/>
    <cellStyle name="Normal 12 4 2 3 3" xfId="34414"/>
    <cellStyle name="Normal 12 4 2 3 3 2" xfId="34415"/>
    <cellStyle name="Normal 12 4 2 3 3 2 2" xfId="34416"/>
    <cellStyle name="Normal 12 4 2 3 3 2 3" xfId="34417"/>
    <cellStyle name="Normal 12 4 2 3 3 3" xfId="34418"/>
    <cellStyle name="Normal 12 4 2 3 3 4" xfId="34419"/>
    <cellStyle name="Normal 12 4 2 3 3 5" xfId="34420"/>
    <cellStyle name="Normal 12 4 2 3 3 6" xfId="34421"/>
    <cellStyle name="Normal 12 4 2 3 4" xfId="34422"/>
    <cellStyle name="Normal 12 4 2 3 4 2" xfId="34423"/>
    <cellStyle name="Normal 12 4 2 3 4 2 2" xfId="34424"/>
    <cellStyle name="Normal 12 4 2 3 4 2 3" xfId="34425"/>
    <cellStyle name="Normal 12 4 2 3 4 3" xfId="34426"/>
    <cellStyle name="Normal 12 4 2 3 4 4" xfId="34427"/>
    <cellStyle name="Normal 12 4 2 3 4 5" xfId="34428"/>
    <cellStyle name="Normal 12 4 2 3 4 6" xfId="34429"/>
    <cellStyle name="Normal 12 4 2 3 5" xfId="34430"/>
    <cellStyle name="Normal 12 4 2 3 5 2" xfId="34431"/>
    <cellStyle name="Normal 12 4 2 3 5 3" xfId="34432"/>
    <cellStyle name="Normal 12 4 2 3 6" xfId="34433"/>
    <cellStyle name="Normal 12 4 2 3 7" xfId="34434"/>
    <cellStyle name="Normal 12 4 2 3 8" xfId="34435"/>
    <cellStyle name="Normal 12 4 2 3 9" xfId="34436"/>
    <cellStyle name="Normal 12 4 2 4" xfId="34437"/>
    <cellStyle name="Normal 12 4 2 4 2" xfId="34438"/>
    <cellStyle name="Normal 12 4 2 4 2 2" xfId="34439"/>
    <cellStyle name="Normal 12 4 2 4 2 2 2" xfId="34440"/>
    <cellStyle name="Normal 12 4 2 4 2 2 3" xfId="34441"/>
    <cellStyle name="Normal 12 4 2 4 2 3" xfId="34442"/>
    <cellStyle name="Normal 12 4 2 4 2 4" xfId="34443"/>
    <cellStyle name="Normal 12 4 2 4 2 5" xfId="34444"/>
    <cellStyle name="Normal 12 4 2 4 2 6" xfId="34445"/>
    <cellStyle name="Normal 12 4 2 4 3" xfId="34446"/>
    <cellStyle name="Normal 12 4 2 4 3 2" xfId="34447"/>
    <cellStyle name="Normal 12 4 2 4 3 3" xfId="34448"/>
    <cellStyle name="Normal 12 4 2 4 4" xfId="34449"/>
    <cellStyle name="Normal 12 4 2 4 5" xfId="34450"/>
    <cellStyle name="Normal 12 4 2 4 6" xfId="34451"/>
    <cellStyle name="Normal 12 4 2 4 7" xfId="34452"/>
    <cellStyle name="Normal 12 4 2 5" xfId="34453"/>
    <cellStyle name="Normal 12 4 2 5 2" xfId="34454"/>
    <cellStyle name="Normal 12 4 2 5 2 2" xfId="34455"/>
    <cellStyle name="Normal 12 4 2 5 2 3" xfId="34456"/>
    <cellStyle name="Normal 12 4 2 5 3" xfId="34457"/>
    <cellStyle name="Normal 12 4 2 5 4" xfId="34458"/>
    <cellStyle name="Normal 12 4 2 5 5" xfId="34459"/>
    <cellStyle name="Normal 12 4 2 5 6" xfId="34460"/>
    <cellStyle name="Normal 12 4 2 6" xfId="34461"/>
    <cellStyle name="Normal 12 4 2 6 2" xfId="34462"/>
    <cellStyle name="Normal 12 4 2 6 2 2" xfId="34463"/>
    <cellStyle name="Normal 12 4 2 6 2 3" xfId="34464"/>
    <cellStyle name="Normal 12 4 2 6 3" xfId="34465"/>
    <cellStyle name="Normal 12 4 2 6 4" xfId="34466"/>
    <cellStyle name="Normal 12 4 2 6 5" xfId="34467"/>
    <cellStyle name="Normal 12 4 2 6 6" xfId="34468"/>
    <cellStyle name="Normal 12 4 2 7" xfId="34469"/>
    <cellStyle name="Normal 12 4 2 7 2" xfId="34470"/>
    <cellStyle name="Normal 12 4 2 7 2 2" xfId="34471"/>
    <cellStyle name="Normal 12 4 2 7 2 3" xfId="34472"/>
    <cellStyle name="Normal 12 4 2 7 3" xfId="34473"/>
    <cellStyle name="Normal 12 4 2 7 4" xfId="34474"/>
    <cellStyle name="Normal 12 4 2 7 5" xfId="34475"/>
    <cellStyle name="Normal 12 4 2 7 6" xfId="34476"/>
    <cellStyle name="Normal 12 4 2 8" xfId="34477"/>
    <cellStyle name="Normal 12 4 2 8 2" xfId="34478"/>
    <cellStyle name="Normal 12 4 2 8 2 2" xfId="34479"/>
    <cellStyle name="Normal 12 4 2 8 2 3" xfId="34480"/>
    <cellStyle name="Normal 12 4 2 8 3" xfId="34481"/>
    <cellStyle name="Normal 12 4 2 8 4" xfId="34482"/>
    <cellStyle name="Normal 12 4 2 8 5" xfId="34483"/>
    <cellStyle name="Normal 12 4 2 8 6" xfId="34484"/>
    <cellStyle name="Normal 12 4 2 9" xfId="34485"/>
    <cellStyle name="Normal 12 4 2 9 2" xfId="34486"/>
    <cellStyle name="Normal 12 4 2 9 3" xfId="34487"/>
    <cellStyle name="Normal 12 4 3" xfId="34488"/>
    <cellStyle name="Normal 12 4 3 10" xfId="34489"/>
    <cellStyle name="Normal 12 4 3 2" xfId="34490"/>
    <cellStyle name="Normal 12 4 3 2 2" xfId="34491"/>
    <cellStyle name="Normal 12 4 3 2 2 2" xfId="34492"/>
    <cellStyle name="Normal 12 4 3 2 2 2 2" xfId="34493"/>
    <cellStyle name="Normal 12 4 3 2 2 2 3" xfId="34494"/>
    <cellStyle name="Normal 12 4 3 2 2 3" xfId="34495"/>
    <cellStyle name="Normal 12 4 3 2 2 4" xfId="34496"/>
    <cellStyle name="Normal 12 4 3 2 2 5" xfId="34497"/>
    <cellStyle name="Normal 12 4 3 2 2 6" xfId="34498"/>
    <cellStyle name="Normal 12 4 3 2 3" xfId="34499"/>
    <cellStyle name="Normal 12 4 3 2 3 2" xfId="34500"/>
    <cellStyle name="Normal 12 4 3 2 3 2 2" xfId="34501"/>
    <cellStyle name="Normal 12 4 3 2 3 2 3" xfId="34502"/>
    <cellStyle name="Normal 12 4 3 2 3 3" xfId="34503"/>
    <cellStyle name="Normal 12 4 3 2 3 4" xfId="34504"/>
    <cellStyle name="Normal 12 4 3 2 3 5" xfId="34505"/>
    <cellStyle name="Normal 12 4 3 2 3 6" xfId="34506"/>
    <cellStyle name="Normal 12 4 3 2 4" xfId="34507"/>
    <cellStyle name="Normal 12 4 3 2 4 2" xfId="34508"/>
    <cellStyle name="Normal 12 4 3 2 4 3" xfId="34509"/>
    <cellStyle name="Normal 12 4 3 2 5" xfId="34510"/>
    <cellStyle name="Normal 12 4 3 2 6" xfId="34511"/>
    <cellStyle name="Normal 12 4 3 2 7" xfId="34512"/>
    <cellStyle name="Normal 12 4 3 2 8" xfId="34513"/>
    <cellStyle name="Normal 12 4 3 3" xfId="34514"/>
    <cellStyle name="Normal 12 4 3 3 2" xfId="34515"/>
    <cellStyle name="Normal 12 4 3 3 2 2" xfId="34516"/>
    <cellStyle name="Normal 12 4 3 3 2 2 2" xfId="34517"/>
    <cellStyle name="Normal 12 4 3 3 2 2 3" xfId="34518"/>
    <cellStyle name="Normal 12 4 3 3 2 3" xfId="34519"/>
    <cellStyle name="Normal 12 4 3 3 2 4" xfId="34520"/>
    <cellStyle name="Normal 12 4 3 3 2 5" xfId="34521"/>
    <cellStyle name="Normal 12 4 3 3 2 6" xfId="34522"/>
    <cellStyle name="Normal 12 4 3 3 3" xfId="34523"/>
    <cellStyle name="Normal 12 4 3 3 3 2" xfId="34524"/>
    <cellStyle name="Normal 12 4 3 3 3 3" xfId="34525"/>
    <cellStyle name="Normal 12 4 3 3 4" xfId="34526"/>
    <cellStyle name="Normal 12 4 3 3 5" xfId="34527"/>
    <cellStyle name="Normal 12 4 3 3 6" xfId="34528"/>
    <cellStyle name="Normal 12 4 3 3 7" xfId="34529"/>
    <cellStyle name="Normal 12 4 3 4" xfId="34530"/>
    <cellStyle name="Normal 12 4 3 4 2" xfId="34531"/>
    <cellStyle name="Normal 12 4 3 4 2 2" xfId="34532"/>
    <cellStyle name="Normal 12 4 3 4 2 3" xfId="34533"/>
    <cellStyle name="Normal 12 4 3 4 3" xfId="34534"/>
    <cellStyle name="Normal 12 4 3 4 4" xfId="34535"/>
    <cellStyle name="Normal 12 4 3 4 5" xfId="34536"/>
    <cellStyle name="Normal 12 4 3 4 6" xfId="34537"/>
    <cellStyle name="Normal 12 4 3 5" xfId="34538"/>
    <cellStyle name="Normal 12 4 3 5 2" xfId="34539"/>
    <cellStyle name="Normal 12 4 3 5 2 2" xfId="34540"/>
    <cellStyle name="Normal 12 4 3 5 2 3" xfId="34541"/>
    <cellStyle name="Normal 12 4 3 5 3" xfId="34542"/>
    <cellStyle name="Normal 12 4 3 5 4" xfId="34543"/>
    <cellStyle name="Normal 12 4 3 5 5" xfId="34544"/>
    <cellStyle name="Normal 12 4 3 5 6" xfId="34545"/>
    <cellStyle name="Normal 12 4 3 6" xfId="34546"/>
    <cellStyle name="Normal 12 4 3 6 2" xfId="34547"/>
    <cellStyle name="Normal 12 4 3 6 3" xfId="34548"/>
    <cellStyle name="Normal 12 4 3 7" xfId="34549"/>
    <cellStyle name="Normal 12 4 3 8" xfId="34550"/>
    <cellStyle name="Normal 12 4 3 9" xfId="34551"/>
    <cellStyle name="Normal 12 4 4" xfId="34552"/>
    <cellStyle name="Normal 12 4 4 2" xfId="34553"/>
    <cellStyle name="Normal 12 4 4 2 2" xfId="34554"/>
    <cellStyle name="Normal 12 4 4 2 2 2" xfId="34555"/>
    <cellStyle name="Normal 12 4 4 2 2 2 2" xfId="34556"/>
    <cellStyle name="Normal 12 4 4 2 2 2 3" xfId="34557"/>
    <cellStyle name="Normal 12 4 4 2 2 3" xfId="34558"/>
    <cellStyle name="Normal 12 4 4 2 2 4" xfId="34559"/>
    <cellStyle name="Normal 12 4 4 2 2 5" xfId="34560"/>
    <cellStyle name="Normal 12 4 4 2 2 6" xfId="34561"/>
    <cellStyle name="Normal 12 4 4 2 3" xfId="34562"/>
    <cellStyle name="Normal 12 4 4 2 3 2" xfId="34563"/>
    <cellStyle name="Normal 12 4 4 2 3 3" xfId="34564"/>
    <cellStyle name="Normal 12 4 4 2 4" xfId="34565"/>
    <cellStyle name="Normal 12 4 4 2 5" xfId="34566"/>
    <cellStyle name="Normal 12 4 4 2 6" xfId="34567"/>
    <cellStyle name="Normal 12 4 4 2 7" xfId="34568"/>
    <cellStyle name="Normal 12 4 4 3" xfId="34569"/>
    <cellStyle name="Normal 12 4 4 3 2" xfId="34570"/>
    <cellStyle name="Normal 12 4 4 3 2 2" xfId="34571"/>
    <cellStyle name="Normal 12 4 4 3 2 3" xfId="34572"/>
    <cellStyle name="Normal 12 4 4 3 3" xfId="34573"/>
    <cellStyle name="Normal 12 4 4 3 4" xfId="34574"/>
    <cellStyle name="Normal 12 4 4 3 5" xfId="34575"/>
    <cellStyle name="Normal 12 4 4 3 6" xfId="34576"/>
    <cellStyle name="Normal 12 4 4 4" xfId="34577"/>
    <cellStyle name="Normal 12 4 4 4 2" xfId="34578"/>
    <cellStyle name="Normal 12 4 4 4 2 2" xfId="34579"/>
    <cellStyle name="Normal 12 4 4 4 2 3" xfId="34580"/>
    <cellStyle name="Normal 12 4 4 4 3" xfId="34581"/>
    <cellStyle name="Normal 12 4 4 4 4" xfId="34582"/>
    <cellStyle name="Normal 12 4 4 4 5" xfId="34583"/>
    <cellStyle name="Normal 12 4 4 4 6" xfId="34584"/>
    <cellStyle name="Normal 12 4 4 5" xfId="34585"/>
    <cellStyle name="Normal 12 4 4 5 2" xfId="34586"/>
    <cellStyle name="Normal 12 4 4 5 3" xfId="34587"/>
    <cellStyle name="Normal 12 4 4 6" xfId="34588"/>
    <cellStyle name="Normal 12 4 4 7" xfId="34589"/>
    <cellStyle name="Normal 12 4 4 8" xfId="34590"/>
    <cellStyle name="Normal 12 4 4 9" xfId="34591"/>
    <cellStyle name="Normal 12 4 5" xfId="34592"/>
    <cellStyle name="Normal 12 4 5 2" xfId="34593"/>
    <cellStyle name="Normal 12 4 5 2 2" xfId="34594"/>
    <cellStyle name="Normal 12 4 5 2 2 2" xfId="34595"/>
    <cellStyle name="Normal 12 4 5 2 2 3" xfId="34596"/>
    <cellStyle name="Normal 12 4 5 2 3" xfId="34597"/>
    <cellStyle name="Normal 12 4 5 2 4" xfId="34598"/>
    <cellStyle name="Normal 12 4 5 2 5" xfId="34599"/>
    <cellStyle name="Normal 12 4 5 2 6" xfId="34600"/>
    <cellStyle name="Normal 12 4 5 3" xfId="34601"/>
    <cellStyle name="Normal 12 4 5 3 2" xfId="34602"/>
    <cellStyle name="Normal 12 4 5 3 3" xfId="34603"/>
    <cellStyle name="Normal 12 4 5 4" xfId="34604"/>
    <cellStyle name="Normal 12 4 5 5" xfId="34605"/>
    <cellStyle name="Normal 12 4 5 6" xfId="34606"/>
    <cellStyle name="Normal 12 4 5 7" xfId="34607"/>
    <cellStyle name="Normal 12 4 6" xfId="34608"/>
    <cellStyle name="Normal 12 4 6 2" xfId="34609"/>
    <cellStyle name="Normal 12 4 6 2 2" xfId="34610"/>
    <cellStyle name="Normal 12 4 6 2 3" xfId="34611"/>
    <cellStyle name="Normal 12 4 6 3" xfId="34612"/>
    <cellStyle name="Normal 12 4 6 4" xfId="34613"/>
    <cellStyle name="Normal 12 4 6 5" xfId="34614"/>
    <cellStyle name="Normal 12 4 6 6" xfId="34615"/>
    <cellStyle name="Normal 12 4 7" xfId="34616"/>
    <cellStyle name="Normal 12 4 7 2" xfId="34617"/>
    <cellStyle name="Normal 12 4 7 2 2" xfId="34618"/>
    <cellStyle name="Normal 12 4 7 2 3" xfId="34619"/>
    <cellStyle name="Normal 12 4 7 3" xfId="34620"/>
    <cellStyle name="Normal 12 4 7 4" xfId="34621"/>
    <cellStyle name="Normal 12 4 7 5" xfId="34622"/>
    <cellStyle name="Normal 12 4 7 6" xfId="34623"/>
    <cellStyle name="Normal 12 4 8" xfId="34624"/>
    <cellStyle name="Normal 12 4 8 2" xfId="34625"/>
    <cellStyle name="Normal 12 4 8 2 2" xfId="34626"/>
    <cellStyle name="Normal 12 4 8 2 3" xfId="34627"/>
    <cellStyle name="Normal 12 4 8 3" xfId="34628"/>
    <cellStyle name="Normal 12 4 8 4" xfId="34629"/>
    <cellStyle name="Normal 12 4 8 5" xfId="34630"/>
    <cellStyle name="Normal 12 4 8 6" xfId="34631"/>
    <cellStyle name="Normal 12 4 9" xfId="34632"/>
    <cellStyle name="Normal 12 4 9 2" xfId="34633"/>
    <cellStyle name="Normal 12 4 9 2 2" xfId="34634"/>
    <cellStyle name="Normal 12 4 9 2 3" xfId="34635"/>
    <cellStyle name="Normal 12 4 9 3" xfId="34636"/>
    <cellStyle name="Normal 12 4 9 4" xfId="34637"/>
    <cellStyle name="Normal 12 4 9 5" xfId="34638"/>
    <cellStyle name="Normal 12 4 9 6" xfId="34639"/>
    <cellStyle name="Normal 12 5" xfId="34640"/>
    <cellStyle name="Normal 12 5 10" xfId="34641"/>
    <cellStyle name="Normal 12 5 11" xfId="34642"/>
    <cellStyle name="Normal 12 5 12" xfId="34643"/>
    <cellStyle name="Normal 12 5 13" xfId="34644"/>
    <cellStyle name="Normal 12 5 2" xfId="34645"/>
    <cellStyle name="Normal 12 5 2 10" xfId="34646"/>
    <cellStyle name="Normal 12 5 2 2" xfId="34647"/>
    <cellStyle name="Normal 12 5 2 2 2" xfId="34648"/>
    <cellStyle name="Normal 12 5 2 2 2 2" xfId="34649"/>
    <cellStyle name="Normal 12 5 2 2 2 2 2" xfId="34650"/>
    <cellStyle name="Normal 12 5 2 2 2 2 3" xfId="34651"/>
    <cellStyle name="Normal 12 5 2 2 2 3" xfId="34652"/>
    <cellStyle name="Normal 12 5 2 2 2 4" xfId="34653"/>
    <cellStyle name="Normal 12 5 2 2 2 5" xfId="34654"/>
    <cellStyle name="Normal 12 5 2 2 2 6" xfId="34655"/>
    <cellStyle name="Normal 12 5 2 2 3" xfId="34656"/>
    <cellStyle name="Normal 12 5 2 2 3 2" xfId="34657"/>
    <cellStyle name="Normal 12 5 2 2 3 2 2" xfId="34658"/>
    <cellStyle name="Normal 12 5 2 2 3 2 3" xfId="34659"/>
    <cellStyle name="Normal 12 5 2 2 3 3" xfId="34660"/>
    <cellStyle name="Normal 12 5 2 2 3 4" xfId="34661"/>
    <cellStyle name="Normal 12 5 2 2 3 5" xfId="34662"/>
    <cellStyle name="Normal 12 5 2 2 3 6" xfId="34663"/>
    <cellStyle name="Normal 12 5 2 2 4" xfId="34664"/>
    <cellStyle name="Normal 12 5 2 2 4 2" xfId="34665"/>
    <cellStyle name="Normal 12 5 2 2 4 3" xfId="34666"/>
    <cellStyle name="Normal 12 5 2 2 5" xfId="34667"/>
    <cellStyle name="Normal 12 5 2 2 6" xfId="34668"/>
    <cellStyle name="Normal 12 5 2 2 7" xfId="34669"/>
    <cellStyle name="Normal 12 5 2 2 8" xfId="34670"/>
    <cellStyle name="Normal 12 5 2 3" xfId="34671"/>
    <cellStyle name="Normal 12 5 2 3 2" xfId="34672"/>
    <cellStyle name="Normal 12 5 2 3 2 2" xfId="34673"/>
    <cellStyle name="Normal 12 5 2 3 2 2 2" xfId="34674"/>
    <cellStyle name="Normal 12 5 2 3 2 2 3" xfId="34675"/>
    <cellStyle name="Normal 12 5 2 3 2 3" xfId="34676"/>
    <cellStyle name="Normal 12 5 2 3 2 4" xfId="34677"/>
    <cellStyle name="Normal 12 5 2 3 2 5" xfId="34678"/>
    <cellStyle name="Normal 12 5 2 3 2 6" xfId="34679"/>
    <cellStyle name="Normal 12 5 2 3 3" xfId="34680"/>
    <cellStyle name="Normal 12 5 2 3 3 2" xfId="34681"/>
    <cellStyle name="Normal 12 5 2 3 3 3" xfId="34682"/>
    <cellStyle name="Normal 12 5 2 3 4" xfId="34683"/>
    <cellStyle name="Normal 12 5 2 3 5" xfId="34684"/>
    <cellStyle name="Normal 12 5 2 3 6" xfId="34685"/>
    <cellStyle name="Normal 12 5 2 3 7" xfId="34686"/>
    <cellStyle name="Normal 12 5 2 4" xfId="34687"/>
    <cellStyle name="Normal 12 5 2 4 2" xfId="34688"/>
    <cellStyle name="Normal 12 5 2 4 2 2" xfId="34689"/>
    <cellStyle name="Normal 12 5 2 4 2 3" xfId="34690"/>
    <cellStyle name="Normal 12 5 2 4 3" xfId="34691"/>
    <cellStyle name="Normal 12 5 2 4 4" xfId="34692"/>
    <cellStyle name="Normal 12 5 2 4 5" xfId="34693"/>
    <cellStyle name="Normal 12 5 2 4 6" xfId="34694"/>
    <cellStyle name="Normal 12 5 2 5" xfId="34695"/>
    <cellStyle name="Normal 12 5 2 5 2" xfId="34696"/>
    <cellStyle name="Normal 12 5 2 5 2 2" xfId="34697"/>
    <cellStyle name="Normal 12 5 2 5 2 3" xfId="34698"/>
    <cellStyle name="Normal 12 5 2 5 3" xfId="34699"/>
    <cellStyle name="Normal 12 5 2 5 4" xfId="34700"/>
    <cellStyle name="Normal 12 5 2 5 5" xfId="34701"/>
    <cellStyle name="Normal 12 5 2 5 6" xfId="34702"/>
    <cellStyle name="Normal 12 5 2 6" xfId="34703"/>
    <cellStyle name="Normal 12 5 2 6 2" xfId="34704"/>
    <cellStyle name="Normal 12 5 2 6 3" xfId="34705"/>
    <cellStyle name="Normal 12 5 2 7" xfId="34706"/>
    <cellStyle name="Normal 12 5 2 8" xfId="34707"/>
    <cellStyle name="Normal 12 5 2 9" xfId="34708"/>
    <cellStyle name="Normal 12 5 3" xfId="34709"/>
    <cellStyle name="Normal 12 5 3 2" xfId="34710"/>
    <cellStyle name="Normal 12 5 3 2 2" xfId="34711"/>
    <cellStyle name="Normal 12 5 3 2 2 2" xfId="34712"/>
    <cellStyle name="Normal 12 5 3 2 2 2 2" xfId="34713"/>
    <cellStyle name="Normal 12 5 3 2 2 2 3" xfId="34714"/>
    <cellStyle name="Normal 12 5 3 2 2 3" xfId="34715"/>
    <cellStyle name="Normal 12 5 3 2 2 4" xfId="34716"/>
    <cellStyle name="Normal 12 5 3 2 2 5" xfId="34717"/>
    <cellStyle name="Normal 12 5 3 2 2 6" xfId="34718"/>
    <cellStyle name="Normal 12 5 3 2 3" xfId="34719"/>
    <cellStyle name="Normal 12 5 3 2 3 2" xfId="34720"/>
    <cellStyle name="Normal 12 5 3 2 3 3" xfId="34721"/>
    <cellStyle name="Normal 12 5 3 2 4" xfId="34722"/>
    <cellStyle name="Normal 12 5 3 2 5" xfId="34723"/>
    <cellStyle name="Normal 12 5 3 2 6" xfId="34724"/>
    <cellStyle name="Normal 12 5 3 2 7" xfId="34725"/>
    <cellStyle name="Normal 12 5 3 3" xfId="34726"/>
    <cellStyle name="Normal 12 5 3 3 2" xfId="34727"/>
    <cellStyle name="Normal 12 5 3 3 2 2" xfId="34728"/>
    <cellStyle name="Normal 12 5 3 3 2 3" xfId="34729"/>
    <cellStyle name="Normal 12 5 3 3 3" xfId="34730"/>
    <cellStyle name="Normal 12 5 3 3 4" xfId="34731"/>
    <cellStyle name="Normal 12 5 3 3 5" xfId="34732"/>
    <cellStyle name="Normal 12 5 3 3 6" xfId="34733"/>
    <cellStyle name="Normal 12 5 3 4" xfId="34734"/>
    <cellStyle name="Normal 12 5 3 4 2" xfId="34735"/>
    <cellStyle name="Normal 12 5 3 4 2 2" xfId="34736"/>
    <cellStyle name="Normal 12 5 3 4 2 3" xfId="34737"/>
    <cellStyle name="Normal 12 5 3 4 3" xfId="34738"/>
    <cellStyle name="Normal 12 5 3 4 4" xfId="34739"/>
    <cellStyle name="Normal 12 5 3 4 5" xfId="34740"/>
    <cellStyle name="Normal 12 5 3 4 6" xfId="34741"/>
    <cellStyle name="Normal 12 5 3 5" xfId="34742"/>
    <cellStyle name="Normal 12 5 3 5 2" xfId="34743"/>
    <cellStyle name="Normal 12 5 3 5 3" xfId="34744"/>
    <cellStyle name="Normal 12 5 3 6" xfId="34745"/>
    <cellStyle name="Normal 12 5 3 7" xfId="34746"/>
    <cellStyle name="Normal 12 5 3 8" xfId="34747"/>
    <cellStyle name="Normal 12 5 3 9" xfId="34748"/>
    <cellStyle name="Normal 12 5 4" xfId="34749"/>
    <cellStyle name="Normal 12 5 4 2" xfId="34750"/>
    <cellStyle name="Normal 12 5 4 2 2" xfId="34751"/>
    <cellStyle name="Normal 12 5 4 2 2 2" xfId="34752"/>
    <cellStyle name="Normal 12 5 4 2 2 3" xfId="34753"/>
    <cellStyle name="Normal 12 5 4 2 3" xfId="34754"/>
    <cellStyle name="Normal 12 5 4 2 4" xfId="34755"/>
    <cellStyle name="Normal 12 5 4 2 5" xfId="34756"/>
    <cellStyle name="Normal 12 5 4 2 6" xfId="34757"/>
    <cellStyle name="Normal 12 5 4 3" xfId="34758"/>
    <cellStyle name="Normal 12 5 4 3 2" xfId="34759"/>
    <cellStyle name="Normal 12 5 4 3 3" xfId="34760"/>
    <cellStyle name="Normal 12 5 4 4" xfId="34761"/>
    <cellStyle name="Normal 12 5 4 5" xfId="34762"/>
    <cellStyle name="Normal 12 5 4 6" xfId="34763"/>
    <cellStyle name="Normal 12 5 4 7" xfId="34764"/>
    <cellStyle name="Normal 12 5 5" xfId="34765"/>
    <cellStyle name="Normal 12 5 5 2" xfId="34766"/>
    <cellStyle name="Normal 12 5 5 2 2" xfId="34767"/>
    <cellStyle name="Normal 12 5 5 2 3" xfId="34768"/>
    <cellStyle name="Normal 12 5 5 3" xfId="34769"/>
    <cellStyle name="Normal 12 5 5 4" xfId="34770"/>
    <cellStyle name="Normal 12 5 5 5" xfId="34771"/>
    <cellStyle name="Normal 12 5 5 6" xfId="34772"/>
    <cellStyle name="Normal 12 5 6" xfId="34773"/>
    <cellStyle name="Normal 12 5 6 2" xfId="34774"/>
    <cellStyle name="Normal 12 5 6 2 2" xfId="34775"/>
    <cellStyle name="Normal 12 5 6 2 3" xfId="34776"/>
    <cellStyle name="Normal 12 5 6 3" xfId="34777"/>
    <cellStyle name="Normal 12 5 6 4" xfId="34778"/>
    <cellStyle name="Normal 12 5 6 5" xfId="34779"/>
    <cellStyle name="Normal 12 5 6 6" xfId="34780"/>
    <cellStyle name="Normal 12 5 7" xfId="34781"/>
    <cellStyle name="Normal 12 5 7 2" xfId="34782"/>
    <cellStyle name="Normal 12 5 7 2 2" xfId="34783"/>
    <cellStyle name="Normal 12 5 7 2 3" xfId="34784"/>
    <cellStyle name="Normal 12 5 7 3" xfId="34785"/>
    <cellStyle name="Normal 12 5 7 4" xfId="34786"/>
    <cellStyle name="Normal 12 5 7 5" xfId="34787"/>
    <cellStyle name="Normal 12 5 7 6" xfId="34788"/>
    <cellStyle name="Normal 12 5 8" xfId="34789"/>
    <cellStyle name="Normal 12 5 8 2" xfId="34790"/>
    <cellStyle name="Normal 12 5 8 2 2" xfId="34791"/>
    <cellStyle name="Normal 12 5 8 2 3" xfId="34792"/>
    <cellStyle name="Normal 12 5 8 3" xfId="34793"/>
    <cellStyle name="Normal 12 5 8 4" xfId="34794"/>
    <cellStyle name="Normal 12 5 8 5" xfId="34795"/>
    <cellStyle name="Normal 12 5 8 6" xfId="34796"/>
    <cellStyle name="Normal 12 5 9" xfId="34797"/>
    <cellStyle name="Normal 12 5 9 2" xfId="34798"/>
    <cellStyle name="Normal 12 5 9 3" xfId="34799"/>
    <cellStyle name="Normal 12 6" xfId="34800"/>
    <cellStyle name="Normal 12 6 10" xfId="34801"/>
    <cellStyle name="Normal 12 6 2" xfId="34802"/>
    <cellStyle name="Normal 12 6 2 2" xfId="34803"/>
    <cellStyle name="Normal 12 6 2 2 2" xfId="34804"/>
    <cellStyle name="Normal 12 6 2 2 2 2" xfId="34805"/>
    <cellStyle name="Normal 12 6 2 2 2 3" xfId="34806"/>
    <cellStyle name="Normal 12 6 2 2 3" xfId="34807"/>
    <cellStyle name="Normal 12 6 2 2 4" xfId="34808"/>
    <cellStyle name="Normal 12 6 2 2 5" xfId="34809"/>
    <cellStyle name="Normal 12 6 2 2 6" xfId="34810"/>
    <cellStyle name="Normal 12 6 2 3" xfId="34811"/>
    <cellStyle name="Normal 12 6 2 3 2" xfId="34812"/>
    <cellStyle name="Normal 12 6 2 3 2 2" xfId="34813"/>
    <cellStyle name="Normal 12 6 2 3 2 3" xfId="34814"/>
    <cellStyle name="Normal 12 6 2 3 3" xfId="34815"/>
    <cellStyle name="Normal 12 6 2 3 4" xfId="34816"/>
    <cellStyle name="Normal 12 6 2 3 5" xfId="34817"/>
    <cellStyle name="Normal 12 6 2 3 6" xfId="34818"/>
    <cellStyle name="Normal 12 6 2 4" xfId="34819"/>
    <cellStyle name="Normal 12 6 2 4 2" xfId="34820"/>
    <cellStyle name="Normal 12 6 2 4 3" xfId="34821"/>
    <cellStyle name="Normal 12 6 2 5" xfId="34822"/>
    <cellStyle name="Normal 12 6 2 6" xfId="34823"/>
    <cellStyle name="Normal 12 6 2 7" xfId="34824"/>
    <cellStyle name="Normal 12 6 2 8" xfId="34825"/>
    <cellStyle name="Normal 12 6 3" xfId="34826"/>
    <cellStyle name="Normal 12 6 3 2" xfId="34827"/>
    <cellStyle name="Normal 12 6 3 2 2" xfId="34828"/>
    <cellStyle name="Normal 12 6 3 2 2 2" xfId="34829"/>
    <cellStyle name="Normal 12 6 3 2 2 3" xfId="34830"/>
    <cellStyle name="Normal 12 6 3 2 3" xfId="34831"/>
    <cellStyle name="Normal 12 6 3 2 4" xfId="34832"/>
    <cellStyle name="Normal 12 6 3 2 5" xfId="34833"/>
    <cellStyle name="Normal 12 6 3 2 6" xfId="34834"/>
    <cellStyle name="Normal 12 6 3 3" xfId="34835"/>
    <cellStyle name="Normal 12 6 3 3 2" xfId="34836"/>
    <cellStyle name="Normal 12 6 3 3 3" xfId="34837"/>
    <cellStyle name="Normal 12 6 3 4" xfId="34838"/>
    <cellStyle name="Normal 12 6 3 5" xfId="34839"/>
    <cellStyle name="Normal 12 6 3 6" xfId="34840"/>
    <cellStyle name="Normal 12 6 3 7" xfId="34841"/>
    <cellStyle name="Normal 12 6 4" xfId="34842"/>
    <cellStyle name="Normal 12 6 4 2" xfId="34843"/>
    <cellStyle name="Normal 12 6 4 2 2" xfId="34844"/>
    <cellStyle name="Normal 12 6 4 2 3" xfId="34845"/>
    <cellStyle name="Normal 12 6 4 3" xfId="34846"/>
    <cellStyle name="Normal 12 6 4 4" xfId="34847"/>
    <cellStyle name="Normal 12 6 4 5" xfId="34848"/>
    <cellStyle name="Normal 12 6 4 6" xfId="34849"/>
    <cellStyle name="Normal 12 6 5" xfId="34850"/>
    <cellStyle name="Normal 12 6 5 2" xfId="34851"/>
    <cellStyle name="Normal 12 6 5 2 2" xfId="34852"/>
    <cellStyle name="Normal 12 6 5 2 3" xfId="34853"/>
    <cellStyle name="Normal 12 6 5 3" xfId="34854"/>
    <cellStyle name="Normal 12 6 5 4" xfId="34855"/>
    <cellStyle name="Normal 12 6 5 5" xfId="34856"/>
    <cellStyle name="Normal 12 6 5 6" xfId="34857"/>
    <cellStyle name="Normal 12 6 6" xfId="34858"/>
    <cellStyle name="Normal 12 6 6 2" xfId="34859"/>
    <cellStyle name="Normal 12 6 6 3" xfId="34860"/>
    <cellStyle name="Normal 12 6 7" xfId="34861"/>
    <cellStyle name="Normal 12 6 8" xfId="34862"/>
    <cellStyle name="Normal 12 6 9" xfId="34863"/>
    <cellStyle name="Normal 12 7" xfId="34864"/>
    <cellStyle name="Normal 12 7 2" xfId="34865"/>
    <cellStyle name="Normal 12 7 2 2" xfId="34866"/>
    <cellStyle name="Normal 12 7 2 2 2" xfId="34867"/>
    <cellStyle name="Normal 12 7 2 2 2 2" xfId="34868"/>
    <cellStyle name="Normal 12 7 2 2 2 3" xfId="34869"/>
    <cellStyle name="Normal 12 7 2 2 3" xfId="34870"/>
    <cellStyle name="Normal 12 7 2 2 4" xfId="34871"/>
    <cellStyle name="Normal 12 7 2 2 5" xfId="34872"/>
    <cellStyle name="Normal 12 7 2 2 6" xfId="34873"/>
    <cellStyle name="Normal 12 7 2 3" xfId="34874"/>
    <cellStyle name="Normal 12 7 2 3 2" xfId="34875"/>
    <cellStyle name="Normal 12 7 2 3 3" xfId="34876"/>
    <cellStyle name="Normal 12 7 2 4" xfId="34877"/>
    <cellStyle name="Normal 12 7 2 5" xfId="34878"/>
    <cellStyle name="Normal 12 7 2 6" xfId="34879"/>
    <cellStyle name="Normal 12 7 2 7" xfId="34880"/>
    <cellStyle name="Normal 12 7 3" xfId="34881"/>
    <cellStyle name="Normal 12 7 3 2" xfId="34882"/>
    <cellStyle name="Normal 12 7 3 2 2" xfId="34883"/>
    <cellStyle name="Normal 12 7 3 2 3" xfId="34884"/>
    <cellStyle name="Normal 12 7 3 3" xfId="34885"/>
    <cellStyle name="Normal 12 7 3 4" xfId="34886"/>
    <cellStyle name="Normal 12 7 3 5" xfId="34887"/>
    <cellStyle name="Normal 12 7 3 6" xfId="34888"/>
    <cellStyle name="Normal 12 7 4" xfId="34889"/>
    <cellStyle name="Normal 12 7 4 2" xfId="34890"/>
    <cellStyle name="Normal 12 7 4 2 2" xfId="34891"/>
    <cellStyle name="Normal 12 7 4 2 3" xfId="34892"/>
    <cellStyle name="Normal 12 7 4 3" xfId="34893"/>
    <cellStyle name="Normal 12 7 4 4" xfId="34894"/>
    <cellStyle name="Normal 12 7 4 5" xfId="34895"/>
    <cellStyle name="Normal 12 7 4 6" xfId="34896"/>
    <cellStyle name="Normal 12 7 5" xfId="34897"/>
    <cellStyle name="Normal 12 7 5 2" xfId="34898"/>
    <cellStyle name="Normal 12 7 5 3" xfId="34899"/>
    <cellStyle name="Normal 12 7 6" xfId="34900"/>
    <cellStyle name="Normal 12 7 7" xfId="34901"/>
    <cellStyle name="Normal 12 7 8" xfId="34902"/>
    <cellStyle name="Normal 12 7 9" xfId="34903"/>
    <cellStyle name="Normal 12 8" xfId="34904"/>
    <cellStyle name="Normal 12 8 2" xfId="34905"/>
    <cellStyle name="Normal 12 8 2 2" xfId="34906"/>
    <cellStyle name="Normal 12 8 2 2 2" xfId="34907"/>
    <cellStyle name="Normal 12 8 2 2 3" xfId="34908"/>
    <cellStyle name="Normal 12 8 2 3" xfId="34909"/>
    <cellStyle name="Normal 12 8 2 4" xfId="34910"/>
    <cellStyle name="Normal 12 8 2 5" xfId="34911"/>
    <cellStyle name="Normal 12 8 2 6" xfId="34912"/>
    <cellStyle name="Normal 12 8 3" xfId="34913"/>
    <cellStyle name="Normal 12 8 3 2" xfId="34914"/>
    <cellStyle name="Normal 12 8 3 3" xfId="34915"/>
    <cellStyle name="Normal 12 8 4" xfId="34916"/>
    <cellStyle name="Normal 12 8 5" xfId="34917"/>
    <cellStyle name="Normal 12 8 6" xfId="34918"/>
    <cellStyle name="Normal 12 8 7" xfId="34919"/>
    <cellStyle name="Normal 12 9" xfId="34920"/>
    <cellStyle name="Normal 12 9 2" xfId="34921"/>
    <cellStyle name="Normal 12 9 2 2" xfId="34922"/>
    <cellStyle name="Normal 12 9 2 3" xfId="34923"/>
    <cellStyle name="Normal 12 9 3" xfId="34924"/>
    <cellStyle name="Normal 12 9 4" xfId="34925"/>
    <cellStyle name="Normal 12 9 5" xfId="34926"/>
    <cellStyle name="Normal 12 9 6" xfId="34927"/>
    <cellStyle name="Normal 13" xfId="124"/>
    <cellStyle name="Normal 13 2" xfId="392"/>
    <cellStyle name="Normal 13 2 2" xfId="34928"/>
    <cellStyle name="Normal 13 3" xfId="393"/>
    <cellStyle name="Normal 13 3 2" xfId="394"/>
    <cellStyle name="Normal 13 3 3" xfId="395"/>
    <cellStyle name="Normal 13 4" xfId="34929"/>
    <cellStyle name="Normal 14" xfId="125"/>
    <cellStyle name="Normal 14 2" xfId="396"/>
    <cellStyle name="Normal 14 2 2" xfId="397"/>
    <cellStyle name="Normal 14 2 3" xfId="34930"/>
    <cellStyle name="Normal 14 3" xfId="398"/>
    <cellStyle name="Normal 14 3 2" xfId="34931"/>
    <cellStyle name="Normal 14 4" xfId="399"/>
    <cellStyle name="Normal 14 4 2" xfId="34932"/>
    <cellStyle name="Normal 14 4 2 2" xfId="34933"/>
    <cellStyle name="Normal 14 4 2 2 2" xfId="34934"/>
    <cellStyle name="Normal 14 4 2 2 2 2" xfId="34935"/>
    <cellStyle name="Normal 14 4 2 2 2 3" xfId="34936"/>
    <cellStyle name="Normal 14 4 2 2 3" xfId="34937"/>
    <cellStyle name="Normal 14 4 2 2 4" xfId="34938"/>
    <cellStyle name="Normal 14 4 2 2 5" xfId="34939"/>
    <cellStyle name="Normal 14 4 2 2 6" xfId="34940"/>
    <cellStyle name="Normal 14 4 2 3" xfId="34941"/>
    <cellStyle name="Normal 14 4 2 3 2" xfId="34942"/>
    <cellStyle name="Normal 14 4 2 3 3" xfId="34943"/>
    <cellStyle name="Normal 14 4 2 4" xfId="34944"/>
    <cellStyle name="Normal 14 4 2 5" xfId="34945"/>
    <cellStyle name="Normal 14 4 2 6" xfId="34946"/>
    <cellStyle name="Normal 14 4 2 7" xfId="34947"/>
    <cellStyle name="Normal 14 4 3" xfId="34948"/>
    <cellStyle name="Normal 14 4 3 2" xfId="34949"/>
    <cellStyle name="Normal 14 4 3 2 2" xfId="34950"/>
    <cellStyle name="Normal 14 4 3 2 3" xfId="34951"/>
    <cellStyle name="Normal 14 4 3 3" xfId="34952"/>
    <cellStyle name="Normal 14 4 3 4" xfId="34953"/>
    <cellStyle name="Normal 14 4 3 5" xfId="34954"/>
    <cellStyle name="Normal 14 4 3 6" xfId="34955"/>
    <cellStyle name="Normal 14 4 4" xfId="34956"/>
    <cellStyle name="Normal 14 4 4 2" xfId="34957"/>
    <cellStyle name="Normal 14 4 4 2 2" xfId="34958"/>
    <cellStyle name="Normal 14 4 4 2 3" xfId="34959"/>
    <cellStyle name="Normal 14 4 4 3" xfId="34960"/>
    <cellStyle name="Normal 14 4 4 4" xfId="34961"/>
    <cellStyle name="Normal 14 4 4 5" xfId="34962"/>
    <cellStyle name="Normal 14 4 4 6" xfId="34963"/>
    <cellStyle name="Normal 14 4 5" xfId="34964"/>
    <cellStyle name="Normal 14 4 5 2" xfId="34965"/>
    <cellStyle name="Normal 14 4 5 3" xfId="34966"/>
    <cellStyle name="Normal 14 4 6" xfId="34967"/>
    <cellStyle name="Normal 14 4 7" xfId="34968"/>
    <cellStyle name="Normal 14 4 8" xfId="34969"/>
    <cellStyle name="Normal 14 4 9" xfId="34970"/>
    <cellStyle name="Normal 14 5" xfId="34971"/>
    <cellStyle name="Normal 14 5 2" xfId="34972"/>
    <cellStyle name="Normal 14 5 2 2" xfId="34973"/>
    <cellStyle name="Normal 14 5 3" xfId="34974"/>
    <cellStyle name="Normal 14 6" xfId="34975"/>
    <cellStyle name="Normal 14 7" xfId="34976"/>
    <cellStyle name="Normal 14 7 2" xfId="34977"/>
    <cellStyle name="Normal 14 7 2 2" xfId="34978"/>
    <cellStyle name="Normal 14 7 2 2 2" xfId="34979"/>
    <cellStyle name="Normal 14 7 2 2 3" xfId="34980"/>
    <cellStyle name="Normal 14 7 2 3" xfId="34981"/>
    <cellStyle name="Normal 14 7 2 4" xfId="34982"/>
    <cellStyle name="Normal 14 7 2 5" xfId="34983"/>
    <cellStyle name="Normal 14 7 2 6" xfId="34984"/>
    <cellStyle name="Normal 14 7 3" xfId="34985"/>
    <cellStyle name="Normal 14 7 3 2" xfId="34986"/>
    <cellStyle name="Normal 14 7 3 3" xfId="34987"/>
    <cellStyle name="Normal 14 7 4" xfId="34988"/>
    <cellStyle name="Normal 14 7 5" xfId="34989"/>
    <cellStyle name="Normal 14 7 6" xfId="34990"/>
    <cellStyle name="Normal 14 7 7" xfId="34991"/>
    <cellStyle name="Normal 14 8" xfId="34992"/>
    <cellStyle name="Normal 14 8 2" xfId="34993"/>
    <cellStyle name="Normal 14 8 2 2" xfId="34994"/>
    <cellStyle name="Normal 14 8 2 3" xfId="34995"/>
    <cellStyle name="Normal 14 8 3" xfId="34996"/>
    <cellStyle name="Normal 14 8 4" xfId="34997"/>
    <cellStyle name="Normal 14 8 5" xfId="34998"/>
    <cellStyle name="Normal 14 8 6" xfId="34999"/>
    <cellStyle name="Normal 14 9" xfId="35000"/>
    <cellStyle name="Normal 14 9 2" xfId="35001"/>
    <cellStyle name="Normal 15" xfId="126"/>
    <cellStyle name="Normal 15 10" xfId="35002"/>
    <cellStyle name="Normal 15 11" xfId="35003"/>
    <cellStyle name="Normal 15 12" xfId="35004"/>
    <cellStyle name="Normal 15 13" xfId="35005"/>
    <cellStyle name="Normal 15 2" xfId="400"/>
    <cellStyle name="Normal 15 2 10" xfId="35006"/>
    <cellStyle name="Normal 15 2 2" xfId="35007"/>
    <cellStyle name="Normal 15 2 2 2" xfId="35008"/>
    <cellStyle name="Normal 15 2 2 2 2" xfId="35009"/>
    <cellStyle name="Normal 15 2 2 2 2 2" xfId="35010"/>
    <cellStyle name="Normal 15 2 2 2 2 3" xfId="35011"/>
    <cellStyle name="Normal 15 2 2 2 3" xfId="35012"/>
    <cellStyle name="Normal 15 2 2 2 4" xfId="35013"/>
    <cellStyle name="Normal 15 2 2 2 5" xfId="35014"/>
    <cellStyle name="Normal 15 2 2 2 6" xfId="35015"/>
    <cellStyle name="Normal 15 2 2 3" xfId="35016"/>
    <cellStyle name="Normal 15 2 2 3 2" xfId="35017"/>
    <cellStyle name="Normal 15 2 2 3 2 2" xfId="35018"/>
    <cellStyle name="Normal 15 2 2 3 2 3" xfId="35019"/>
    <cellStyle name="Normal 15 2 2 3 3" xfId="35020"/>
    <cellStyle name="Normal 15 2 2 3 4" xfId="35021"/>
    <cellStyle name="Normal 15 2 2 3 5" xfId="35022"/>
    <cellStyle name="Normal 15 2 2 3 6" xfId="35023"/>
    <cellStyle name="Normal 15 2 2 4" xfId="35024"/>
    <cellStyle name="Normal 15 2 2 4 2" xfId="35025"/>
    <cellStyle name="Normal 15 2 2 4 3" xfId="35026"/>
    <cellStyle name="Normal 15 2 2 5" xfId="35027"/>
    <cellStyle name="Normal 15 2 2 6" xfId="35028"/>
    <cellStyle name="Normal 15 2 2 7" xfId="35029"/>
    <cellStyle name="Normal 15 2 2 8" xfId="35030"/>
    <cellStyle name="Normal 15 2 3" xfId="35031"/>
    <cellStyle name="Normal 15 2 3 2" xfId="35032"/>
    <cellStyle name="Normal 15 2 3 2 2" xfId="35033"/>
    <cellStyle name="Normal 15 2 3 2 2 2" xfId="35034"/>
    <cellStyle name="Normal 15 2 3 2 2 3" xfId="35035"/>
    <cellStyle name="Normal 15 2 3 2 3" xfId="35036"/>
    <cellStyle name="Normal 15 2 3 2 4" xfId="35037"/>
    <cellStyle name="Normal 15 2 3 2 5" xfId="35038"/>
    <cellStyle name="Normal 15 2 3 2 6" xfId="35039"/>
    <cellStyle name="Normal 15 2 3 3" xfId="35040"/>
    <cellStyle name="Normal 15 2 3 3 2" xfId="35041"/>
    <cellStyle name="Normal 15 2 3 3 3" xfId="35042"/>
    <cellStyle name="Normal 15 2 3 4" xfId="35043"/>
    <cellStyle name="Normal 15 2 3 5" xfId="35044"/>
    <cellStyle name="Normal 15 2 3 6" xfId="35045"/>
    <cellStyle name="Normal 15 2 3 7" xfId="35046"/>
    <cellStyle name="Normal 15 2 4" xfId="35047"/>
    <cellStyle name="Normal 15 2 4 2" xfId="35048"/>
    <cellStyle name="Normal 15 2 4 2 2" xfId="35049"/>
    <cellStyle name="Normal 15 2 4 2 3" xfId="35050"/>
    <cellStyle name="Normal 15 2 4 3" xfId="35051"/>
    <cellStyle name="Normal 15 2 4 4" xfId="35052"/>
    <cellStyle name="Normal 15 2 4 5" xfId="35053"/>
    <cellStyle name="Normal 15 2 4 6" xfId="35054"/>
    <cellStyle name="Normal 15 2 5" xfId="35055"/>
    <cellStyle name="Normal 15 2 5 2" xfId="35056"/>
    <cellStyle name="Normal 15 2 5 2 2" xfId="35057"/>
    <cellStyle name="Normal 15 2 5 2 3" xfId="35058"/>
    <cellStyle name="Normal 15 2 5 3" xfId="35059"/>
    <cellStyle name="Normal 15 2 5 4" xfId="35060"/>
    <cellStyle name="Normal 15 2 5 5" xfId="35061"/>
    <cellStyle name="Normal 15 2 5 6" xfId="35062"/>
    <cellStyle name="Normal 15 2 6" xfId="35063"/>
    <cellStyle name="Normal 15 2 6 2" xfId="35064"/>
    <cellStyle name="Normal 15 2 6 3" xfId="35065"/>
    <cellStyle name="Normal 15 2 7" xfId="35066"/>
    <cellStyle name="Normal 15 2 8" xfId="35067"/>
    <cellStyle name="Normal 15 2 9" xfId="35068"/>
    <cellStyle name="Normal 15 3" xfId="401"/>
    <cellStyle name="Normal 15 3 2" xfId="35069"/>
    <cellStyle name="Normal 15 3 2 2" xfId="35070"/>
    <cellStyle name="Normal 15 3 2 2 2" xfId="35071"/>
    <cellStyle name="Normal 15 3 2 2 2 2" xfId="35072"/>
    <cellStyle name="Normal 15 3 2 2 2 3" xfId="35073"/>
    <cellStyle name="Normal 15 3 2 2 3" xfId="35074"/>
    <cellStyle name="Normal 15 3 2 2 4" xfId="35075"/>
    <cellStyle name="Normal 15 3 2 2 5" xfId="35076"/>
    <cellStyle name="Normal 15 3 2 2 6" xfId="35077"/>
    <cellStyle name="Normal 15 3 2 3" xfId="35078"/>
    <cellStyle name="Normal 15 3 2 3 2" xfId="35079"/>
    <cellStyle name="Normal 15 3 2 3 3" xfId="35080"/>
    <cellStyle name="Normal 15 3 2 4" xfId="35081"/>
    <cellStyle name="Normal 15 3 2 5" xfId="35082"/>
    <cellStyle name="Normal 15 3 2 6" xfId="35083"/>
    <cellStyle name="Normal 15 3 2 7" xfId="35084"/>
    <cellStyle name="Normal 15 3 3" xfId="35085"/>
    <cellStyle name="Normal 15 3 3 2" xfId="35086"/>
    <cellStyle name="Normal 15 3 3 2 2" xfId="35087"/>
    <cellStyle name="Normal 15 3 3 2 3" xfId="35088"/>
    <cellStyle name="Normal 15 3 3 3" xfId="35089"/>
    <cellStyle name="Normal 15 3 3 4" xfId="35090"/>
    <cellStyle name="Normal 15 3 3 5" xfId="35091"/>
    <cellStyle name="Normal 15 3 3 6" xfId="35092"/>
    <cellStyle name="Normal 15 3 4" xfId="35093"/>
    <cellStyle name="Normal 15 3 4 2" xfId="35094"/>
    <cellStyle name="Normal 15 3 4 2 2" xfId="35095"/>
    <cellStyle name="Normal 15 3 4 2 3" xfId="35096"/>
    <cellStyle name="Normal 15 3 4 3" xfId="35097"/>
    <cellStyle name="Normal 15 3 4 4" xfId="35098"/>
    <cellStyle name="Normal 15 3 4 5" xfId="35099"/>
    <cellStyle name="Normal 15 3 4 6" xfId="35100"/>
    <cellStyle name="Normal 15 3 5" xfId="35101"/>
    <cellStyle name="Normal 15 3 5 2" xfId="35102"/>
    <cellStyle name="Normal 15 3 5 3" xfId="35103"/>
    <cellStyle name="Normal 15 3 6" xfId="35104"/>
    <cellStyle name="Normal 15 3 7" xfId="35105"/>
    <cellStyle name="Normal 15 3 8" xfId="35106"/>
    <cellStyle name="Normal 15 3 9" xfId="35107"/>
    <cellStyle name="Normal 15 4" xfId="35108"/>
    <cellStyle name="Normal 15 4 2" xfId="35109"/>
    <cellStyle name="Normal 15 4 2 2" xfId="35110"/>
    <cellStyle name="Normal 15 4 2 2 2" xfId="35111"/>
    <cellStyle name="Normal 15 4 2 2 3" xfId="35112"/>
    <cellStyle name="Normal 15 4 2 3" xfId="35113"/>
    <cellStyle name="Normal 15 4 2 4" xfId="35114"/>
    <cellStyle name="Normal 15 4 2 5" xfId="35115"/>
    <cellStyle name="Normal 15 4 2 6" xfId="35116"/>
    <cellStyle name="Normal 15 4 3" xfId="35117"/>
    <cellStyle name="Normal 15 4 3 2" xfId="35118"/>
    <cellStyle name="Normal 15 4 3 3" xfId="35119"/>
    <cellStyle name="Normal 15 4 4" xfId="35120"/>
    <cellStyle name="Normal 15 4 5" xfId="35121"/>
    <cellStyle name="Normal 15 4 6" xfId="35122"/>
    <cellStyle name="Normal 15 4 7" xfId="35123"/>
    <cellStyle name="Normal 15 5" xfId="35124"/>
    <cellStyle name="Normal 15 5 2" xfId="35125"/>
    <cellStyle name="Normal 15 5 2 2" xfId="35126"/>
    <cellStyle name="Normal 15 5 2 3" xfId="35127"/>
    <cellStyle name="Normal 15 5 3" xfId="35128"/>
    <cellStyle name="Normal 15 5 4" xfId="35129"/>
    <cellStyle name="Normal 15 5 5" xfId="35130"/>
    <cellStyle name="Normal 15 5 6" xfId="35131"/>
    <cellStyle name="Normal 15 6" xfId="35132"/>
    <cellStyle name="Normal 15 6 2" xfId="35133"/>
    <cellStyle name="Normal 15 6 2 2" xfId="35134"/>
    <cellStyle name="Normal 15 6 2 3" xfId="35135"/>
    <cellStyle name="Normal 15 6 3" xfId="35136"/>
    <cellStyle name="Normal 15 6 4" xfId="35137"/>
    <cellStyle name="Normal 15 6 5" xfId="35138"/>
    <cellStyle name="Normal 15 6 6" xfId="35139"/>
    <cellStyle name="Normal 15 7" xfId="35140"/>
    <cellStyle name="Normal 15 7 2" xfId="35141"/>
    <cellStyle name="Normal 15 7 2 2" xfId="35142"/>
    <cellStyle name="Normal 15 7 2 3" xfId="35143"/>
    <cellStyle name="Normal 15 7 3" xfId="35144"/>
    <cellStyle name="Normal 15 7 4" xfId="35145"/>
    <cellStyle name="Normal 15 7 5" xfId="35146"/>
    <cellStyle name="Normal 15 7 6" xfId="35147"/>
    <cellStyle name="Normal 15 8" xfId="35148"/>
    <cellStyle name="Normal 15 8 2" xfId="35149"/>
    <cellStyle name="Normal 15 8 2 2" xfId="35150"/>
    <cellStyle name="Normal 15 8 2 3" xfId="35151"/>
    <cellStyle name="Normal 15 8 3" xfId="35152"/>
    <cellStyle name="Normal 15 8 4" xfId="35153"/>
    <cellStyle name="Normal 15 8 5" xfId="35154"/>
    <cellStyle name="Normal 15 8 6" xfId="35155"/>
    <cellStyle name="Normal 15 9" xfId="35156"/>
    <cellStyle name="Normal 15 9 2" xfId="35157"/>
    <cellStyle name="Normal 15 9 3" xfId="35158"/>
    <cellStyle name="Normal 16" xfId="127"/>
    <cellStyle name="Normal 16 2" xfId="35159"/>
    <cellStyle name="Normal 16 3" xfId="35160"/>
    <cellStyle name="Normal 16 3 2" xfId="35161"/>
    <cellStyle name="Normal 16 4" xfId="35162"/>
    <cellStyle name="Normal 16 4 2" xfId="35163"/>
    <cellStyle name="Normal 16 4 2 2" xfId="35164"/>
    <cellStyle name="Normal 16 4 3" xfId="35165"/>
    <cellStyle name="Normal 16 5" xfId="35166"/>
    <cellStyle name="Normal 16 6" xfId="35167"/>
    <cellStyle name="Normal 16 6 2" xfId="35168"/>
    <cellStyle name="Normal 17" xfId="128"/>
    <cellStyle name="Normal 17 2" xfId="402"/>
    <cellStyle name="Normal 17 3" xfId="35169"/>
    <cellStyle name="Normal 17 3 2" xfId="35170"/>
    <cellStyle name="Normal 17 4" xfId="35171"/>
    <cellStyle name="Normal 17 4 2" xfId="35172"/>
    <cellStyle name="Normal 17 4 2 2" xfId="35173"/>
    <cellStyle name="Normal 17 4 3" xfId="35174"/>
    <cellStyle name="Normal 17 5" xfId="35175"/>
    <cellStyle name="Normal 17 6" xfId="35176"/>
    <cellStyle name="Normal 17 6 2" xfId="35177"/>
    <cellStyle name="Normal 18" xfId="243"/>
    <cellStyle name="Normal 18 2" xfId="403"/>
    <cellStyle name="Normal 18 3" xfId="404"/>
    <cellStyle name="Normal 19" xfId="272"/>
    <cellStyle name="Normal 19 2" xfId="277"/>
    <cellStyle name="Normal 19 2 2" xfId="35178"/>
    <cellStyle name="Normal 19 2 2 2" xfId="35179"/>
    <cellStyle name="Normal 19 2 2 3" xfId="35180"/>
    <cellStyle name="Normal 19 2 3" xfId="35181"/>
    <cellStyle name="Normal 19 2 4" xfId="35182"/>
    <cellStyle name="Normal 19 2 5" xfId="35183"/>
    <cellStyle name="Normal 19 2 6" xfId="35184"/>
    <cellStyle name="Normal 19 3" xfId="35185"/>
    <cellStyle name="Normal 2" xfId="44"/>
    <cellStyle name="Normal 2 10" xfId="35186"/>
    <cellStyle name="Normal 2 10 10" xfId="35187"/>
    <cellStyle name="Normal 2 10 10 2" xfId="35188"/>
    <cellStyle name="Normal 2 10 10 2 2" xfId="35189"/>
    <cellStyle name="Normal 2 10 10 2 3" xfId="35190"/>
    <cellStyle name="Normal 2 10 10 3" xfId="35191"/>
    <cellStyle name="Normal 2 10 10 4" xfId="35192"/>
    <cellStyle name="Normal 2 10 10 5" xfId="35193"/>
    <cellStyle name="Normal 2 10 10 6" xfId="35194"/>
    <cellStyle name="Normal 2 10 11" xfId="35195"/>
    <cellStyle name="Normal 2 10 11 2" xfId="35196"/>
    <cellStyle name="Normal 2 10 11 2 2" xfId="35197"/>
    <cellStyle name="Normal 2 10 11 2 3" xfId="35198"/>
    <cellStyle name="Normal 2 10 11 3" xfId="35199"/>
    <cellStyle name="Normal 2 10 11 4" xfId="35200"/>
    <cellStyle name="Normal 2 10 11 5" xfId="35201"/>
    <cellStyle name="Normal 2 10 11 6" xfId="35202"/>
    <cellStyle name="Normal 2 10 12" xfId="35203"/>
    <cellStyle name="Normal 2 10 12 2" xfId="35204"/>
    <cellStyle name="Normal 2 10 12 3" xfId="35205"/>
    <cellStyle name="Normal 2 10 13" xfId="35206"/>
    <cellStyle name="Normal 2 10 14" xfId="35207"/>
    <cellStyle name="Normal 2 10 15" xfId="35208"/>
    <cellStyle name="Normal 2 10 16" xfId="35209"/>
    <cellStyle name="Normal 2 10 2" xfId="35210"/>
    <cellStyle name="Normal 2 10 2 10" xfId="35211"/>
    <cellStyle name="Normal 2 10 2 10 2" xfId="35212"/>
    <cellStyle name="Normal 2 10 2 10 3" xfId="35213"/>
    <cellStyle name="Normal 2 10 2 11" xfId="35214"/>
    <cellStyle name="Normal 2 10 2 12" xfId="35215"/>
    <cellStyle name="Normal 2 10 2 13" xfId="35216"/>
    <cellStyle name="Normal 2 10 2 14" xfId="35217"/>
    <cellStyle name="Normal 2 10 2 2" xfId="35218"/>
    <cellStyle name="Normal 2 10 2 2 10" xfId="35219"/>
    <cellStyle name="Normal 2 10 2 2 11" xfId="35220"/>
    <cellStyle name="Normal 2 10 2 2 12" xfId="35221"/>
    <cellStyle name="Normal 2 10 2 2 13" xfId="35222"/>
    <cellStyle name="Normal 2 10 2 2 2" xfId="35223"/>
    <cellStyle name="Normal 2 10 2 2 2 10" xfId="35224"/>
    <cellStyle name="Normal 2 10 2 2 2 2" xfId="35225"/>
    <cellStyle name="Normal 2 10 2 2 2 2 2" xfId="35226"/>
    <cellStyle name="Normal 2 10 2 2 2 2 2 2" xfId="35227"/>
    <cellStyle name="Normal 2 10 2 2 2 2 2 2 2" xfId="35228"/>
    <cellStyle name="Normal 2 10 2 2 2 2 2 2 3" xfId="35229"/>
    <cellStyle name="Normal 2 10 2 2 2 2 2 3" xfId="35230"/>
    <cellStyle name="Normal 2 10 2 2 2 2 2 4" xfId="35231"/>
    <cellStyle name="Normal 2 10 2 2 2 2 2 5" xfId="35232"/>
    <cellStyle name="Normal 2 10 2 2 2 2 2 6" xfId="35233"/>
    <cellStyle name="Normal 2 10 2 2 2 2 3" xfId="35234"/>
    <cellStyle name="Normal 2 10 2 2 2 2 3 2" xfId="35235"/>
    <cellStyle name="Normal 2 10 2 2 2 2 3 2 2" xfId="35236"/>
    <cellStyle name="Normal 2 10 2 2 2 2 3 2 3" xfId="35237"/>
    <cellStyle name="Normal 2 10 2 2 2 2 3 3" xfId="35238"/>
    <cellStyle name="Normal 2 10 2 2 2 2 3 4" xfId="35239"/>
    <cellStyle name="Normal 2 10 2 2 2 2 3 5" xfId="35240"/>
    <cellStyle name="Normal 2 10 2 2 2 2 3 6" xfId="35241"/>
    <cellStyle name="Normal 2 10 2 2 2 2 4" xfId="35242"/>
    <cellStyle name="Normal 2 10 2 2 2 2 4 2" xfId="35243"/>
    <cellStyle name="Normal 2 10 2 2 2 2 4 3" xfId="35244"/>
    <cellStyle name="Normal 2 10 2 2 2 2 5" xfId="35245"/>
    <cellStyle name="Normal 2 10 2 2 2 2 6" xfId="35246"/>
    <cellStyle name="Normal 2 10 2 2 2 2 7" xfId="35247"/>
    <cellStyle name="Normal 2 10 2 2 2 2 8" xfId="35248"/>
    <cellStyle name="Normal 2 10 2 2 2 3" xfId="35249"/>
    <cellStyle name="Normal 2 10 2 2 2 3 2" xfId="35250"/>
    <cellStyle name="Normal 2 10 2 2 2 3 2 2" xfId="35251"/>
    <cellStyle name="Normal 2 10 2 2 2 3 2 2 2" xfId="35252"/>
    <cellStyle name="Normal 2 10 2 2 2 3 2 2 3" xfId="35253"/>
    <cellStyle name="Normal 2 10 2 2 2 3 2 3" xfId="35254"/>
    <cellStyle name="Normal 2 10 2 2 2 3 2 4" xfId="35255"/>
    <cellStyle name="Normal 2 10 2 2 2 3 2 5" xfId="35256"/>
    <cellStyle name="Normal 2 10 2 2 2 3 2 6" xfId="35257"/>
    <cellStyle name="Normal 2 10 2 2 2 3 3" xfId="35258"/>
    <cellStyle name="Normal 2 10 2 2 2 3 3 2" xfId="35259"/>
    <cellStyle name="Normal 2 10 2 2 2 3 3 3" xfId="35260"/>
    <cellStyle name="Normal 2 10 2 2 2 3 4" xfId="35261"/>
    <cellStyle name="Normal 2 10 2 2 2 3 5" xfId="35262"/>
    <cellStyle name="Normal 2 10 2 2 2 3 6" xfId="35263"/>
    <cellStyle name="Normal 2 10 2 2 2 3 7" xfId="35264"/>
    <cellStyle name="Normal 2 10 2 2 2 4" xfId="35265"/>
    <cellStyle name="Normal 2 10 2 2 2 4 2" xfId="35266"/>
    <cellStyle name="Normal 2 10 2 2 2 4 2 2" xfId="35267"/>
    <cellStyle name="Normal 2 10 2 2 2 4 2 3" xfId="35268"/>
    <cellStyle name="Normal 2 10 2 2 2 4 3" xfId="35269"/>
    <cellStyle name="Normal 2 10 2 2 2 4 4" xfId="35270"/>
    <cellStyle name="Normal 2 10 2 2 2 4 5" xfId="35271"/>
    <cellStyle name="Normal 2 10 2 2 2 4 6" xfId="35272"/>
    <cellStyle name="Normal 2 10 2 2 2 5" xfId="35273"/>
    <cellStyle name="Normal 2 10 2 2 2 5 2" xfId="35274"/>
    <cellStyle name="Normal 2 10 2 2 2 5 2 2" xfId="35275"/>
    <cellStyle name="Normal 2 10 2 2 2 5 2 3" xfId="35276"/>
    <cellStyle name="Normal 2 10 2 2 2 5 3" xfId="35277"/>
    <cellStyle name="Normal 2 10 2 2 2 5 4" xfId="35278"/>
    <cellStyle name="Normal 2 10 2 2 2 5 5" xfId="35279"/>
    <cellStyle name="Normal 2 10 2 2 2 5 6" xfId="35280"/>
    <cellStyle name="Normal 2 10 2 2 2 6" xfId="35281"/>
    <cellStyle name="Normal 2 10 2 2 2 6 2" xfId="35282"/>
    <cellStyle name="Normal 2 10 2 2 2 6 3" xfId="35283"/>
    <cellStyle name="Normal 2 10 2 2 2 7" xfId="35284"/>
    <cellStyle name="Normal 2 10 2 2 2 8" xfId="35285"/>
    <cellStyle name="Normal 2 10 2 2 2 9" xfId="35286"/>
    <cellStyle name="Normal 2 10 2 2 3" xfId="35287"/>
    <cellStyle name="Normal 2 10 2 2 3 2" xfId="35288"/>
    <cellStyle name="Normal 2 10 2 2 3 2 2" xfId="35289"/>
    <cellStyle name="Normal 2 10 2 2 3 2 2 2" xfId="35290"/>
    <cellStyle name="Normal 2 10 2 2 3 2 2 2 2" xfId="35291"/>
    <cellStyle name="Normal 2 10 2 2 3 2 2 2 3" xfId="35292"/>
    <cellStyle name="Normal 2 10 2 2 3 2 2 3" xfId="35293"/>
    <cellStyle name="Normal 2 10 2 2 3 2 2 4" xfId="35294"/>
    <cellStyle name="Normal 2 10 2 2 3 2 2 5" xfId="35295"/>
    <cellStyle name="Normal 2 10 2 2 3 2 2 6" xfId="35296"/>
    <cellStyle name="Normal 2 10 2 2 3 2 3" xfId="35297"/>
    <cellStyle name="Normal 2 10 2 2 3 2 3 2" xfId="35298"/>
    <cellStyle name="Normal 2 10 2 2 3 2 3 3" xfId="35299"/>
    <cellStyle name="Normal 2 10 2 2 3 2 4" xfId="35300"/>
    <cellStyle name="Normal 2 10 2 2 3 2 5" xfId="35301"/>
    <cellStyle name="Normal 2 10 2 2 3 2 6" xfId="35302"/>
    <cellStyle name="Normal 2 10 2 2 3 2 7" xfId="35303"/>
    <cellStyle name="Normal 2 10 2 2 3 3" xfId="35304"/>
    <cellStyle name="Normal 2 10 2 2 3 3 2" xfId="35305"/>
    <cellStyle name="Normal 2 10 2 2 3 3 2 2" xfId="35306"/>
    <cellStyle name="Normal 2 10 2 2 3 3 2 3" xfId="35307"/>
    <cellStyle name="Normal 2 10 2 2 3 3 3" xfId="35308"/>
    <cellStyle name="Normal 2 10 2 2 3 3 4" xfId="35309"/>
    <cellStyle name="Normal 2 10 2 2 3 3 5" xfId="35310"/>
    <cellStyle name="Normal 2 10 2 2 3 3 6" xfId="35311"/>
    <cellStyle name="Normal 2 10 2 2 3 4" xfId="35312"/>
    <cellStyle name="Normal 2 10 2 2 3 4 2" xfId="35313"/>
    <cellStyle name="Normal 2 10 2 2 3 4 2 2" xfId="35314"/>
    <cellStyle name="Normal 2 10 2 2 3 4 2 3" xfId="35315"/>
    <cellStyle name="Normal 2 10 2 2 3 4 3" xfId="35316"/>
    <cellStyle name="Normal 2 10 2 2 3 4 4" xfId="35317"/>
    <cellStyle name="Normal 2 10 2 2 3 4 5" xfId="35318"/>
    <cellStyle name="Normal 2 10 2 2 3 4 6" xfId="35319"/>
    <cellStyle name="Normal 2 10 2 2 3 5" xfId="35320"/>
    <cellStyle name="Normal 2 10 2 2 3 5 2" xfId="35321"/>
    <cellStyle name="Normal 2 10 2 2 3 5 3" xfId="35322"/>
    <cellStyle name="Normal 2 10 2 2 3 6" xfId="35323"/>
    <cellStyle name="Normal 2 10 2 2 3 7" xfId="35324"/>
    <cellStyle name="Normal 2 10 2 2 3 8" xfId="35325"/>
    <cellStyle name="Normal 2 10 2 2 3 9" xfId="35326"/>
    <cellStyle name="Normal 2 10 2 2 4" xfId="35327"/>
    <cellStyle name="Normal 2 10 2 2 4 2" xfId="35328"/>
    <cellStyle name="Normal 2 10 2 2 4 2 2" xfId="35329"/>
    <cellStyle name="Normal 2 10 2 2 4 2 2 2" xfId="35330"/>
    <cellStyle name="Normal 2 10 2 2 4 2 2 3" xfId="35331"/>
    <cellStyle name="Normal 2 10 2 2 4 2 3" xfId="35332"/>
    <cellStyle name="Normal 2 10 2 2 4 2 4" xfId="35333"/>
    <cellStyle name="Normal 2 10 2 2 4 2 5" xfId="35334"/>
    <cellStyle name="Normal 2 10 2 2 4 2 6" xfId="35335"/>
    <cellStyle name="Normal 2 10 2 2 4 3" xfId="35336"/>
    <cellStyle name="Normal 2 10 2 2 4 3 2" xfId="35337"/>
    <cellStyle name="Normal 2 10 2 2 4 3 3" xfId="35338"/>
    <cellStyle name="Normal 2 10 2 2 4 4" xfId="35339"/>
    <cellStyle name="Normal 2 10 2 2 4 5" xfId="35340"/>
    <cellStyle name="Normal 2 10 2 2 4 6" xfId="35341"/>
    <cellStyle name="Normal 2 10 2 2 4 7" xfId="35342"/>
    <cellStyle name="Normal 2 10 2 2 5" xfId="35343"/>
    <cellStyle name="Normal 2 10 2 2 5 2" xfId="35344"/>
    <cellStyle name="Normal 2 10 2 2 5 2 2" xfId="35345"/>
    <cellStyle name="Normal 2 10 2 2 5 2 3" xfId="35346"/>
    <cellStyle name="Normal 2 10 2 2 5 3" xfId="35347"/>
    <cellStyle name="Normal 2 10 2 2 5 4" xfId="35348"/>
    <cellStyle name="Normal 2 10 2 2 5 5" xfId="35349"/>
    <cellStyle name="Normal 2 10 2 2 5 6" xfId="35350"/>
    <cellStyle name="Normal 2 10 2 2 6" xfId="35351"/>
    <cellStyle name="Normal 2 10 2 2 6 2" xfId="35352"/>
    <cellStyle name="Normal 2 10 2 2 6 2 2" xfId="35353"/>
    <cellStyle name="Normal 2 10 2 2 6 2 3" xfId="35354"/>
    <cellStyle name="Normal 2 10 2 2 6 3" xfId="35355"/>
    <cellStyle name="Normal 2 10 2 2 6 4" xfId="35356"/>
    <cellStyle name="Normal 2 10 2 2 6 5" xfId="35357"/>
    <cellStyle name="Normal 2 10 2 2 6 6" xfId="35358"/>
    <cellStyle name="Normal 2 10 2 2 7" xfId="35359"/>
    <cellStyle name="Normal 2 10 2 2 7 2" xfId="35360"/>
    <cellStyle name="Normal 2 10 2 2 7 2 2" xfId="35361"/>
    <cellStyle name="Normal 2 10 2 2 7 2 3" xfId="35362"/>
    <cellStyle name="Normal 2 10 2 2 7 3" xfId="35363"/>
    <cellStyle name="Normal 2 10 2 2 7 4" xfId="35364"/>
    <cellStyle name="Normal 2 10 2 2 7 5" xfId="35365"/>
    <cellStyle name="Normal 2 10 2 2 7 6" xfId="35366"/>
    <cellStyle name="Normal 2 10 2 2 8" xfId="35367"/>
    <cellStyle name="Normal 2 10 2 2 8 2" xfId="35368"/>
    <cellStyle name="Normal 2 10 2 2 8 2 2" xfId="35369"/>
    <cellStyle name="Normal 2 10 2 2 8 2 3" xfId="35370"/>
    <cellStyle name="Normal 2 10 2 2 8 3" xfId="35371"/>
    <cellStyle name="Normal 2 10 2 2 8 4" xfId="35372"/>
    <cellStyle name="Normal 2 10 2 2 8 5" xfId="35373"/>
    <cellStyle name="Normal 2 10 2 2 8 6" xfId="35374"/>
    <cellStyle name="Normal 2 10 2 2 9" xfId="35375"/>
    <cellStyle name="Normal 2 10 2 2 9 2" xfId="35376"/>
    <cellStyle name="Normal 2 10 2 2 9 3" xfId="35377"/>
    <cellStyle name="Normal 2 10 2 3" xfId="35378"/>
    <cellStyle name="Normal 2 10 2 3 10" xfId="35379"/>
    <cellStyle name="Normal 2 10 2 3 2" xfId="35380"/>
    <cellStyle name="Normal 2 10 2 3 2 2" xfId="35381"/>
    <cellStyle name="Normal 2 10 2 3 2 2 2" xfId="35382"/>
    <cellStyle name="Normal 2 10 2 3 2 2 2 2" xfId="35383"/>
    <cellStyle name="Normal 2 10 2 3 2 2 2 3" xfId="35384"/>
    <cellStyle name="Normal 2 10 2 3 2 2 3" xfId="35385"/>
    <cellStyle name="Normal 2 10 2 3 2 2 4" xfId="35386"/>
    <cellStyle name="Normal 2 10 2 3 2 2 5" xfId="35387"/>
    <cellStyle name="Normal 2 10 2 3 2 2 6" xfId="35388"/>
    <cellStyle name="Normal 2 10 2 3 2 3" xfId="35389"/>
    <cellStyle name="Normal 2 10 2 3 2 3 2" xfId="35390"/>
    <cellStyle name="Normal 2 10 2 3 2 3 2 2" xfId="35391"/>
    <cellStyle name="Normal 2 10 2 3 2 3 2 3" xfId="35392"/>
    <cellStyle name="Normal 2 10 2 3 2 3 3" xfId="35393"/>
    <cellStyle name="Normal 2 10 2 3 2 3 4" xfId="35394"/>
    <cellStyle name="Normal 2 10 2 3 2 3 5" xfId="35395"/>
    <cellStyle name="Normal 2 10 2 3 2 3 6" xfId="35396"/>
    <cellStyle name="Normal 2 10 2 3 2 4" xfId="35397"/>
    <cellStyle name="Normal 2 10 2 3 2 4 2" xfId="35398"/>
    <cellStyle name="Normal 2 10 2 3 2 4 3" xfId="35399"/>
    <cellStyle name="Normal 2 10 2 3 2 5" xfId="35400"/>
    <cellStyle name="Normal 2 10 2 3 2 6" xfId="35401"/>
    <cellStyle name="Normal 2 10 2 3 2 7" xfId="35402"/>
    <cellStyle name="Normal 2 10 2 3 2 8" xfId="35403"/>
    <cellStyle name="Normal 2 10 2 3 3" xfId="35404"/>
    <cellStyle name="Normal 2 10 2 3 3 2" xfId="35405"/>
    <cellStyle name="Normal 2 10 2 3 3 2 2" xfId="35406"/>
    <cellStyle name="Normal 2 10 2 3 3 2 2 2" xfId="35407"/>
    <cellStyle name="Normal 2 10 2 3 3 2 2 3" xfId="35408"/>
    <cellStyle name="Normal 2 10 2 3 3 2 3" xfId="35409"/>
    <cellStyle name="Normal 2 10 2 3 3 2 4" xfId="35410"/>
    <cellStyle name="Normal 2 10 2 3 3 2 5" xfId="35411"/>
    <cellStyle name="Normal 2 10 2 3 3 2 6" xfId="35412"/>
    <cellStyle name="Normal 2 10 2 3 3 3" xfId="35413"/>
    <cellStyle name="Normal 2 10 2 3 3 3 2" xfId="35414"/>
    <cellStyle name="Normal 2 10 2 3 3 3 3" xfId="35415"/>
    <cellStyle name="Normal 2 10 2 3 3 4" xfId="35416"/>
    <cellStyle name="Normal 2 10 2 3 3 5" xfId="35417"/>
    <cellStyle name="Normal 2 10 2 3 3 6" xfId="35418"/>
    <cellStyle name="Normal 2 10 2 3 3 7" xfId="35419"/>
    <cellStyle name="Normal 2 10 2 3 4" xfId="35420"/>
    <cellStyle name="Normal 2 10 2 3 4 2" xfId="35421"/>
    <cellStyle name="Normal 2 10 2 3 4 2 2" xfId="35422"/>
    <cellStyle name="Normal 2 10 2 3 4 2 3" xfId="35423"/>
    <cellStyle name="Normal 2 10 2 3 4 3" xfId="35424"/>
    <cellStyle name="Normal 2 10 2 3 4 4" xfId="35425"/>
    <cellStyle name="Normal 2 10 2 3 4 5" xfId="35426"/>
    <cellStyle name="Normal 2 10 2 3 4 6" xfId="35427"/>
    <cellStyle name="Normal 2 10 2 3 5" xfId="35428"/>
    <cellStyle name="Normal 2 10 2 3 5 2" xfId="35429"/>
    <cellStyle name="Normal 2 10 2 3 5 2 2" xfId="35430"/>
    <cellStyle name="Normal 2 10 2 3 5 2 3" xfId="35431"/>
    <cellStyle name="Normal 2 10 2 3 5 3" xfId="35432"/>
    <cellStyle name="Normal 2 10 2 3 5 4" xfId="35433"/>
    <cellStyle name="Normal 2 10 2 3 5 5" xfId="35434"/>
    <cellStyle name="Normal 2 10 2 3 5 6" xfId="35435"/>
    <cellStyle name="Normal 2 10 2 3 6" xfId="35436"/>
    <cellStyle name="Normal 2 10 2 3 6 2" xfId="35437"/>
    <cellStyle name="Normal 2 10 2 3 6 3" xfId="35438"/>
    <cellStyle name="Normal 2 10 2 3 7" xfId="35439"/>
    <cellStyle name="Normal 2 10 2 3 8" xfId="35440"/>
    <cellStyle name="Normal 2 10 2 3 9" xfId="35441"/>
    <cellStyle name="Normal 2 10 2 4" xfId="35442"/>
    <cellStyle name="Normal 2 10 2 4 2" xfId="35443"/>
    <cellStyle name="Normal 2 10 2 4 2 2" xfId="35444"/>
    <cellStyle name="Normal 2 10 2 4 2 2 2" xfId="35445"/>
    <cellStyle name="Normal 2 10 2 4 2 2 2 2" xfId="35446"/>
    <cellStyle name="Normal 2 10 2 4 2 2 2 3" xfId="35447"/>
    <cellStyle name="Normal 2 10 2 4 2 2 3" xfId="35448"/>
    <cellStyle name="Normal 2 10 2 4 2 2 4" xfId="35449"/>
    <cellStyle name="Normal 2 10 2 4 2 2 5" xfId="35450"/>
    <cellStyle name="Normal 2 10 2 4 2 2 6" xfId="35451"/>
    <cellStyle name="Normal 2 10 2 4 2 3" xfId="35452"/>
    <cellStyle name="Normal 2 10 2 4 2 3 2" xfId="35453"/>
    <cellStyle name="Normal 2 10 2 4 2 3 3" xfId="35454"/>
    <cellStyle name="Normal 2 10 2 4 2 4" xfId="35455"/>
    <cellStyle name="Normal 2 10 2 4 2 5" xfId="35456"/>
    <cellStyle name="Normal 2 10 2 4 2 6" xfId="35457"/>
    <cellStyle name="Normal 2 10 2 4 2 7" xfId="35458"/>
    <cellStyle name="Normal 2 10 2 4 3" xfId="35459"/>
    <cellStyle name="Normal 2 10 2 4 3 2" xfId="35460"/>
    <cellStyle name="Normal 2 10 2 4 3 2 2" xfId="35461"/>
    <cellStyle name="Normal 2 10 2 4 3 2 3" xfId="35462"/>
    <cellStyle name="Normal 2 10 2 4 3 3" xfId="35463"/>
    <cellStyle name="Normal 2 10 2 4 3 4" xfId="35464"/>
    <cellStyle name="Normal 2 10 2 4 3 5" xfId="35465"/>
    <cellStyle name="Normal 2 10 2 4 3 6" xfId="35466"/>
    <cellStyle name="Normal 2 10 2 4 4" xfId="35467"/>
    <cellStyle name="Normal 2 10 2 4 4 2" xfId="35468"/>
    <cellStyle name="Normal 2 10 2 4 4 2 2" xfId="35469"/>
    <cellStyle name="Normal 2 10 2 4 4 2 3" xfId="35470"/>
    <cellStyle name="Normal 2 10 2 4 4 3" xfId="35471"/>
    <cellStyle name="Normal 2 10 2 4 4 4" xfId="35472"/>
    <cellStyle name="Normal 2 10 2 4 4 5" xfId="35473"/>
    <cellStyle name="Normal 2 10 2 4 4 6" xfId="35474"/>
    <cellStyle name="Normal 2 10 2 4 5" xfId="35475"/>
    <cellStyle name="Normal 2 10 2 4 5 2" xfId="35476"/>
    <cellStyle name="Normal 2 10 2 4 5 3" xfId="35477"/>
    <cellStyle name="Normal 2 10 2 4 6" xfId="35478"/>
    <cellStyle name="Normal 2 10 2 4 7" xfId="35479"/>
    <cellStyle name="Normal 2 10 2 4 8" xfId="35480"/>
    <cellStyle name="Normal 2 10 2 4 9" xfId="35481"/>
    <cellStyle name="Normal 2 10 2 5" xfId="35482"/>
    <cellStyle name="Normal 2 10 2 5 2" xfId="35483"/>
    <cellStyle name="Normal 2 10 2 5 2 2" xfId="35484"/>
    <cellStyle name="Normal 2 10 2 5 2 2 2" xfId="35485"/>
    <cellStyle name="Normal 2 10 2 5 2 2 3" xfId="35486"/>
    <cellStyle name="Normal 2 10 2 5 2 3" xfId="35487"/>
    <cellStyle name="Normal 2 10 2 5 2 4" xfId="35488"/>
    <cellStyle name="Normal 2 10 2 5 2 5" xfId="35489"/>
    <cellStyle name="Normal 2 10 2 5 2 6" xfId="35490"/>
    <cellStyle name="Normal 2 10 2 5 3" xfId="35491"/>
    <cellStyle name="Normal 2 10 2 5 3 2" xfId="35492"/>
    <cellStyle name="Normal 2 10 2 5 3 3" xfId="35493"/>
    <cellStyle name="Normal 2 10 2 5 4" xfId="35494"/>
    <cellStyle name="Normal 2 10 2 5 5" xfId="35495"/>
    <cellStyle name="Normal 2 10 2 5 6" xfId="35496"/>
    <cellStyle name="Normal 2 10 2 5 7" xfId="35497"/>
    <cellStyle name="Normal 2 10 2 6" xfId="35498"/>
    <cellStyle name="Normal 2 10 2 6 2" xfId="35499"/>
    <cellStyle name="Normal 2 10 2 6 2 2" xfId="35500"/>
    <cellStyle name="Normal 2 10 2 6 2 3" xfId="35501"/>
    <cellStyle name="Normal 2 10 2 6 3" xfId="35502"/>
    <cellStyle name="Normal 2 10 2 6 4" xfId="35503"/>
    <cellStyle name="Normal 2 10 2 6 5" xfId="35504"/>
    <cellStyle name="Normal 2 10 2 6 6" xfId="35505"/>
    <cellStyle name="Normal 2 10 2 7" xfId="35506"/>
    <cellStyle name="Normal 2 10 2 7 2" xfId="35507"/>
    <cellStyle name="Normal 2 10 2 7 2 2" xfId="35508"/>
    <cellStyle name="Normal 2 10 2 7 2 3" xfId="35509"/>
    <cellStyle name="Normal 2 10 2 7 3" xfId="35510"/>
    <cellStyle name="Normal 2 10 2 7 4" xfId="35511"/>
    <cellStyle name="Normal 2 10 2 7 5" xfId="35512"/>
    <cellStyle name="Normal 2 10 2 7 6" xfId="35513"/>
    <cellStyle name="Normal 2 10 2 8" xfId="35514"/>
    <cellStyle name="Normal 2 10 2 8 2" xfId="35515"/>
    <cellStyle name="Normal 2 10 2 8 2 2" xfId="35516"/>
    <cellStyle name="Normal 2 10 2 8 2 3" xfId="35517"/>
    <cellStyle name="Normal 2 10 2 8 3" xfId="35518"/>
    <cellStyle name="Normal 2 10 2 8 4" xfId="35519"/>
    <cellStyle name="Normal 2 10 2 8 5" xfId="35520"/>
    <cellStyle name="Normal 2 10 2 8 6" xfId="35521"/>
    <cellStyle name="Normal 2 10 2 9" xfId="35522"/>
    <cellStyle name="Normal 2 10 2 9 2" xfId="35523"/>
    <cellStyle name="Normal 2 10 2 9 2 2" xfId="35524"/>
    <cellStyle name="Normal 2 10 2 9 2 3" xfId="35525"/>
    <cellStyle name="Normal 2 10 2 9 3" xfId="35526"/>
    <cellStyle name="Normal 2 10 2 9 4" xfId="35527"/>
    <cellStyle name="Normal 2 10 2 9 5" xfId="35528"/>
    <cellStyle name="Normal 2 10 2 9 6" xfId="35529"/>
    <cellStyle name="Normal 2 10 3" xfId="35530"/>
    <cellStyle name="Normal 2 10 3 10" xfId="35531"/>
    <cellStyle name="Normal 2 10 3 10 2" xfId="35532"/>
    <cellStyle name="Normal 2 10 3 10 3" xfId="35533"/>
    <cellStyle name="Normal 2 10 3 11" xfId="35534"/>
    <cellStyle name="Normal 2 10 3 12" xfId="35535"/>
    <cellStyle name="Normal 2 10 3 13" xfId="35536"/>
    <cellStyle name="Normal 2 10 3 14" xfId="35537"/>
    <cellStyle name="Normal 2 10 3 2" xfId="35538"/>
    <cellStyle name="Normal 2 10 3 2 10" xfId="35539"/>
    <cellStyle name="Normal 2 10 3 2 11" xfId="35540"/>
    <cellStyle name="Normal 2 10 3 2 12" xfId="35541"/>
    <cellStyle name="Normal 2 10 3 2 13" xfId="35542"/>
    <cellStyle name="Normal 2 10 3 2 2" xfId="35543"/>
    <cellStyle name="Normal 2 10 3 2 2 10" xfId="35544"/>
    <cellStyle name="Normal 2 10 3 2 2 2" xfId="35545"/>
    <cellStyle name="Normal 2 10 3 2 2 2 2" xfId="35546"/>
    <cellStyle name="Normal 2 10 3 2 2 2 2 2" xfId="35547"/>
    <cellStyle name="Normal 2 10 3 2 2 2 2 2 2" xfId="35548"/>
    <cellStyle name="Normal 2 10 3 2 2 2 2 2 3" xfId="35549"/>
    <cellStyle name="Normal 2 10 3 2 2 2 2 3" xfId="35550"/>
    <cellStyle name="Normal 2 10 3 2 2 2 2 4" xfId="35551"/>
    <cellStyle name="Normal 2 10 3 2 2 2 2 5" xfId="35552"/>
    <cellStyle name="Normal 2 10 3 2 2 2 2 6" xfId="35553"/>
    <cellStyle name="Normal 2 10 3 2 2 2 3" xfId="35554"/>
    <cellStyle name="Normal 2 10 3 2 2 2 3 2" xfId="35555"/>
    <cellStyle name="Normal 2 10 3 2 2 2 3 2 2" xfId="35556"/>
    <cellStyle name="Normal 2 10 3 2 2 2 3 2 3" xfId="35557"/>
    <cellStyle name="Normal 2 10 3 2 2 2 3 3" xfId="35558"/>
    <cellStyle name="Normal 2 10 3 2 2 2 3 4" xfId="35559"/>
    <cellStyle name="Normal 2 10 3 2 2 2 3 5" xfId="35560"/>
    <cellStyle name="Normal 2 10 3 2 2 2 3 6" xfId="35561"/>
    <cellStyle name="Normal 2 10 3 2 2 2 4" xfId="35562"/>
    <cellStyle name="Normal 2 10 3 2 2 2 4 2" xfId="35563"/>
    <cellStyle name="Normal 2 10 3 2 2 2 4 3" xfId="35564"/>
    <cellStyle name="Normal 2 10 3 2 2 2 5" xfId="35565"/>
    <cellStyle name="Normal 2 10 3 2 2 2 6" xfId="35566"/>
    <cellStyle name="Normal 2 10 3 2 2 2 7" xfId="35567"/>
    <cellStyle name="Normal 2 10 3 2 2 2 8" xfId="35568"/>
    <cellStyle name="Normal 2 10 3 2 2 3" xfId="35569"/>
    <cellStyle name="Normal 2 10 3 2 2 3 2" xfId="35570"/>
    <cellStyle name="Normal 2 10 3 2 2 3 2 2" xfId="35571"/>
    <cellStyle name="Normal 2 10 3 2 2 3 2 2 2" xfId="35572"/>
    <cellStyle name="Normal 2 10 3 2 2 3 2 2 3" xfId="35573"/>
    <cellStyle name="Normal 2 10 3 2 2 3 2 3" xfId="35574"/>
    <cellStyle name="Normal 2 10 3 2 2 3 2 4" xfId="35575"/>
    <cellStyle name="Normal 2 10 3 2 2 3 2 5" xfId="35576"/>
    <cellStyle name="Normal 2 10 3 2 2 3 2 6" xfId="35577"/>
    <cellStyle name="Normal 2 10 3 2 2 3 3" xfId="35578"/>
    <cellStyle name="Normal 2 10 3 2 2 3 3 2" xfId="35579"/>
    <cellStyle name="Normal 2 10 3 2 2 3 3 3" xfId="35580"/>
    <cellStyle name="Normal 2 10 3 2 2 3 4" xfId="35581"/>
    <cellStyle name="Normal 2 10 3 2 2 3 5" xfId="35582"/>
    <cellStyle name="Normal 2 10 3 2 2 3 6" xfId="35583"/>
    <cellStyle name="Normal 2 10 3 2 2 3 7" xfId="35584"/>
    <cellStyle name="Normal 2 10 3 2 2 4" xfId="35585"/>
    <cellStyle name="Normal 2 10 3 2 2 4 2" xfId="35586"/>
    <cellStyle name="Normal 2 10 3 2 2 4 2 2" xfId="35587"/>
    <cellStyle name="Normal 2 10 3 2 2 4 2 3" xfId="35588"/>
    <cellStyle name="Normal 2 10 3 2 2 4 3" xfId="35589"/>
    <cellStyle name="Normal 2 10 3 2 2 4 4" xfId="35590"/>
    <cellStyle name="Normal 2 10 3 2 2 4 5" xfId="35591"/>
    <cellStyle name="Normal 2 10 3 2 2 4 6" xfId="35592"/>
    <cellStyle name="Normal 2 10 3 2 2 5" xfId="35593"/>
    <cellStyle name="Normal 2 10 3 2 2 5 2" xfId="35594"/>
    <cellStyle name="Normal 2 10 3 2 2 5 2 2" xfId="35595"/>
    <cellStyle name="Normal 2 10 3 2 2 5 2 3" xfId="35596"/>
    <cellStyle name="Normal 2 10 3 2 2 5 3" xfId="35597"/>
    <cellStyle name="Normal 2 10 3 2 2 5 4" xfId="35598"/>
    <cellStyle name="Normal 2 10 3 2 2 5 5" xfId="35599"/>
    <cellStyle name="Normal 2 10 3 2 2 5 6" xfId="35600"/>
    <cellStyle name="Normal 2 10 3 2 2 6" xfId="35601"/>
    <cellStyle name="Normal 2 10 3 2 2 6 2" xfId="35602"/>
    <cellStyle name="Normal 2 10 3 2 2 6 3" xfId="35603"/>
    <cellStyle name="Normal 2 10 3 2 2 7" xfId="35604"/>
    <cellStyle name="Normal 2 10 3 2 2 8" xfId="35605"/>
    <cellStyle name="Normal 2 10 3 2 2 9" xfId="35606"/>
    <cellStyle name="Normal 2 10 3 2 3" xfId="35607"/>
    <cellStyle name="Normal 2 10 3 2 3 2" xfId="35608"/>
    <cellStyle name="Normal 2 10 3 2 3 2 2" xfId="35609"/>
    <cellStyle name="Normal 2 10 3 2 3 2 2 2" xfId="35610"/>
    <cellStyle name="Normal 2 10 3 2 3 2 2 2 2" xfId="35611"/>
    <cellStyle name="Normal 2 10 3 2 3 2 2 2 3" xfId="35612"/>
    <cellStyle name="Normal 2 10 3 2 3 2 2 3" xfId="35613"/>
    <cellStyle name="Normal 2 10 3 2 3 2 2 4" xfId="35614"/>
    <cellStyle name="Normal 2 10 3 2 3 2 2 5" xfId="35615"/>
    <cellStyle name="Normal 2 10 3 2 3 2 2 6" xfId="35616"/>
    <cellStyle name="Normal 2 10 3 2 3 2 3" xfId="35617"/>
    <cellStyle name="Normal 2 10 3 2 3 2 3 2" xfId="35618"/>
    <cellStyle name="Normal 2 10 3 2 3 2 3 3" xfId="35619"/>
    <cellStyle name="Normal 2 10 3 2 3 2 4" xfId="35620"/>
    <cellStyle name="Normal 2 10 3 2 3 2 5" xfId="35621"/>
    <cellStyle name="Normal 2 10 3 2 3 2 6" xfId="35622"/>
    <cellStyle name="Normal 2 10 3 2 3 2 7" xfId="35623"/>
    <cellStyle name="Normal 2 10 3 2 3 3" xfId="35624"/>
    <cellStyle name="Normal 2 10 3 2 3 3 2" xfId="35625"/>
    <cellStyle name="Normal 2 10 3 2 3 3 2 2" xfId="35626"/>
    <cellStyle name="Normal 2 10 3 2 3 3 2 3" xfId="35627"/>
    <cellStyle name="Normal 2 10 3 2 3 3 3" xfId="35628"/>
    <cellStyle name="Normal 2 10 3 2 3 3 4" xfId="35629"/>
    <cellStyle name="Normal 2 10 3 2 3 3 5" xfId="35630"/>
    <cellStyle name="Normal 2 10 3 2 3 3 6" xfId="35631"/>
    <cellStyle name="Normal 2 10 3 2 3 4" xfId="35632"/>
    <cellStyle name="Normal 2 10 3 2 3 4 2" xfId="35633"/>
    <cellStyle name="Normal 2 10 3 2 3 4 2 2" xfId="35634"/>
    <cellStyle name="Normal 2 10 3 2 3 4 2 3" xfId="35635"/>
    <cellStyle name="Normal 2 10 3 2 3 4 3" xfId="35636"/>
    <cellStyle name="Normal 2 10 3 2 3 4 4" xfId="35637"/>
    <cellStyle name="Normal 2 10 3 2 3 4 5" xfId="35638"/>
    <cellStyle name="Normal 2 10 3 2 3 4 6" xfId="35639"/>
    <cellStyle name="Normal 2 10 3 2 3 5" xfId="35640"/>
    <cellStyle name="Normal 2 10 3 2 3 5 2" xfId="35641"/>
    <cellStyle name="Normal 2 10 3 2 3 5 3" xfId="35642"/>
    <cellStyle name="Normal 2 10 3 2 3 6" xfId="35643"/>
    <cellStyle name="Normal 2 10 3 2 3 7" xfId="35644"/>
    <cellStyle name="Normal 2 10 3 2 3 8" xfId="35645"/>
    <cellStyle name="Normal 2 10 3 2 3 9" xfId="35646"/>
    <cellStyle name="Normal 2 10 3 2 4" xfId="35647"/>
    <cellStyle name="Normal 2 10 3 2 4 2" xfId="35648"/>
    <cellStyle name="Normal 2 10 3 2 4 2 2" xfId="35649"/>
    <cellStyle name="Normal 2 10 3 2 4 2 2 2" xfId="35650"/>
    <cellStyle name="Normal 2 10 3 2 4 2 2 3" xfId="35651"/>
    <cellStyle name="Normal 2 10 3 2 4 2 3" xfId="35652"/>
    <cellStyle name="Normal 2 10 3 2 4 2 4" xfId="35653"/>
    <cellStyle name="Normal 2 10 3 2 4 2 5" xfId="35654"/>
    <cellStyle name="Normal 2 10 3 2 4 2 6" xfId="35655"/>
    <cellStyle name="Normal 2 10 3 2 4 3" xfId="35656"/>
    <cellStyle name="Normal 2 10 3 2 4 3 2" xfId="35657"/>
    <cellStyle name="Normal 2 10 3 2 4 3 3" xfId="35658"/>
    <cellStyle name="Normal 2 10 3 2 4 4" xfId="35659"/>
    <cellStyle name="Normal 2 10 3 2 4 5" xfId="35660"/>
    <cellStyle name="Normal 2 10 3 2 4 6" xfId="35661"/>
    <cellStyle name="Normal 2 10 3 2 4 7" xfId="35662"/>
    <cellStyle name="Normal 2 10 3 2 5" xfId="35663"/>
    <cellStyle name="Normal 2 10 3 2 5 2" xfId="35664"/>
    <cellStyle name="Normal 2 10 3 2 5 2 2" xfId="35665"/>
    <cellStyle name="Normal 2 10 3 2 5 2 3" xfId="35666"/>
    <cellStyle name="Normal 2 10 3 2 5 3" xfId="35667"/>
    <cellStyle name="Normal 2 10 3 2 5 4" xfId="35668"/>
    <cellStyle name="Normal 2 10 3 2 5 5" xfId="35669"/>
    <cellStyle name="Normal 2 10 3 2 5 6" xfId="35670"/>
    <cellStyle name="Normal 2 10 3 2 6" xfId="35671"/>
    <cellStyle name="Normal 2 10 3 2 6 2" xfId="35672"/>
    <cellStyle name="Normal 2 10 3 2 6 2 2" xfId="35673"/>
    <cellStyle name="Normal 2 10 3 2 6 2 3" xfId="35674"/>
    <cellStyle name="Normal 2 10 3 2 6 3" xfId="35675"/>
    <cellStyle name="Normal 2 10 3 2 6 4" xfId="35676"/>
    <cellStyle name="Normal 2 10 3 2 6 5" xfId="35677"/>
    <cellStyle name="Normal 2 10 3 2 6 6" xfId="35678"/>
    <cellStyle name="Normal 2 10 3 2 7" xfId="35679"/>
    <cellStyle name="Normal 2 10 3 2 7 2" xfId="35680"/>
    <cellStyle name="Normal 2 10 3 2 7 2 2" xfId="35681"/>
    <cellStyle name="Normal 2 10 3 2 7 2 3" xfId="35682"/>
    <cellStyle name="Normal 2 10 3 2 7 3" xfId="35683"/>
    <cellStyle name="Normal 2 10 3 2 7 4" xfId="35684"/>
    <cellStyle name="Normal 2 10 3 2 7 5" xfId="35685"/>
    <cellStyle name="Normal 2 10 3 2 7 6" xfId="35686"/>
    <cellStyle name="Normal 2 10 3 2 8" xfId="35687"/>
    <cellStyle name="Normal 2 10 3 2 8 2" xfId="35688"/>
    <cellStyle name="Normal 2 10 3 2 8 2 2" xfId="35689"/>
    <cellStyle name="Normal 2 10 3 2 8 2 3" xfId="35690"/>
    <cellStyle name="Normal 2 10 3 2 8 3" xfId="35691"/>
    <cellStyle name="Normal 2 10 3 2 8 4" xfId="35692"/>
    <cellStyle name="Normal 2 10 3 2 8 5" xfId="35693"/>
    <cellStyle name="Normal 2 10 3 2 8 6" xfId="35694"/>
    <cellStyle name="Normal 2 10 3 2 9" xfId="35695"/>
    <cellStyle name="Normal 2 10 3 2 9 2" xfId="35696"/>
    <cellStyle name="Normal 2 10 3 2 9 3" xfId="35697"/>
    <cellStyle name="Normal 2 10 3 3" xfId="35698"/>
    <cellStyle name="Normal 2 10 3 3 10" xfId="35699"/>
    <cellStyle name="Normal 2 10 3 3 2" xfId="35700"/>
    <cellStyle name="Normal 2 10 3 3 2 2" xfId="35701"/>
    <cellStyle name="Normal 2 10 3 3 2 2 2" xfId="35702"/>
    <cellStyle name="Normal 2 10 3 3 2 2 2 2" xfId="35703"/>
    <cellStyle name="Normal 2 10 3 3 2 2 2 3" xfId="35704"/>
    <cellStyle name="Normal 2 10 3 3 2 2 3" xfId="35705"/>
    <cellStyle name="Normal 2 10 3 3 2 2 4" xfId="35706"/>
    <cellStyle name="Normal 2 10 3 3 2 2 5" xfId="35707"/>
    <cellStyle name="Normal 2 10 3 3 2 2 6" xfId="35708"/>
    <cellStyle name="Normal 2 10 3 3 2 3" xfId="35709"/>
    <cellStyle name="Normal 2 10 3 3 2 3 2" xfId="35710"/>
    <cellStyle name="Normal 2 10 3 3 2 3 2 2" xfId="35711"/>
    <cellStyle name="Normal 2 10 3 3 2 3 2 3" xfId="35712"/>
    <cellStyle name="Normal 2 10 3 3 2 3 3" xfId="35713"/>
    <cellStyle name="Normal 2 10 3 3 2 3 4" xfId="35714"/>
    <cellStyle name="Normal 2 10 3 3 2 3 5" xfId="35715"/>
    <cellStyle name="Normal 2 10 3 3 2 3 6" xfId="35716"/>
    <cellStyle name="Normal 2 10 3 3 2 4" xfId="35717"/>
    <cellStyle name="Normal 2 10 3 3 2 4 2" xfId="35718"/>
    <cellStyle name="Normal 2 10 3 3 2 4 3" xfId="35719"/>
    <cellStyle name="Normal 2 10 3 3 2 5" xfId="35720"/>
    <cellStyle name="Normal 2 10 3 3 2 6" xfId="35721"/>
    <cellStyle name="Normal 2 10 3 3 2 7" xfId="35722"/>
    <cellStyle name="Normal 2 10 3 3 2 8" xfId="35723"/>
    <cellStyle name="Normal 2 10 3 3 3" xfId="35724"/>
    <cellStyle name="Normal 2 10 3 3 3 2" xfId="35725"/>
    <cellStyle name="Normal 2 10 3 3 3 2 2" xfId="35726"/>
    <cellStyle name="Normal 2 10 3 3 3 2 2 2" xfId="35727"/>
    <cellStyle name="Normal 2 10 3 3 3 2 2 3" xfId="35728"/>
    <cellStyle name="Normal 2 10 3 3 3 2 3" xfId="35729"/>
    <cellStyle name="Normal 2 10 3 3 3 2 4" xfId="35730"/>
    <cellStyle name="Normal 2 10 3 3 3 2 5" xfId="35731"/>
    <cellStyle name="Normal 2 10 3 3 3 2 6" xfId="35732"/>
    <cellStyle name="Normal 2 10 3 3 3 3" xfId="35733"/>
    <cellStyle name="Normal 2 10 3 3 3 3 2" xfId="35734"/>
    <cellStyle name="Normal 2 10 3 3 3 3 3" xfId="35735"/>
    <cellStyle name="Normal 2 10 3 3 3 4" xfId="35736"/>
    <cellStyle name="Normal 2 10 3 3 3 5" xfId="35737"/>
    <cellStyle name="Normal 2 10 3 3 3 6" xfId="35738"/>
    <cellStyle name="Normal 2 10 3 3 3 7" xfId="35739"/>
    <cellStyle name="Normal 2 10 3 3 4" xfId="35740"/>
    <cellStyle name="Normal 2 10 3 3 4 2" xfId="35741"/>
    <cellStyle name="Normal 2 10 3 3 4 2 2" xfId="35742"/>
    <cellStyle name="Normal 2 10 3 3 4 2 3" xfId="35743"/>
    <cellStyle name="Normal 2 10 3 3 4 3" xfId="35744"/>
    <cellStyle name="Normal 2 10 3 3 4 4" xfId="35745"/>
    <cellStyle name="Normal 2 10 3 3 4 5" xfId="35746"/>
    <cellStyle name="Normal 2 10 3 3 4 6" xfId="35747"/>
    <cellStyle name="Normal 2 10 3 3 5" xfId="35748"/>
    <cellStyle name="Normal 2 10 3 3 5 2" xfId="35749"/>
    <cellStyle name="Normal 2 10 3 3 5 2 2" xfId="35750"/>
    <cellStyle name="Normal 2 10 3 3 5 2 3" xfId="35751"/>
    <cellStyle name="Normal 2 10 3 3 5 3" xfId="35752"/>
    <cellStyle name="Normal 2 10 3 3 5 4" xfId="35753"/>
    <cellStyle name="Normal 2 10 3 3 5 5" xfId="35754"/>
    <cellStyle name="Normal 2 10 3 3 5 6" xfId="35755"/>
    <cellStyle name="Normal 2 10 3 3 6" xfId="35756"/>
    <cellStyle name="Normal 2 10 3 3 6 2" xfId="35757"/>
    <cellStyle name="Normal 2 10 3 3 6 3" xfId="35758"/>
    <cellStyle name="Normal 2 10 3 3 7" xfId="35759"/>
    <cellStyle name="Normal 2 10 3 3 8" xfId="35760"/>
    <cellStyle name="Normal 2 10 3 3 9" xfId="35761"/>
    <cellStyle name="Normal 2 10 3 4" xfId="35762"/>
    <cellStyle name="Normal 2 10 3 4 2" xfId="35763"/>
    <cellStyle name="Normal 2 10 3 4 2 2" xfId="35764"/>
    <cellStyle name="Normal 2 10 3 4 2 2 2" xfId="35765"/>
    <cellStyle name="Normal 2 10 3 4 2 2 2 2" xfId="35766"/>
    <cellStyle name="Normal 2 10 3 4 2 2 2 3" xfId="35767"/>
    <cellStyle name="Normal 2 10 3 4 2 2 3" xfId="35768"/>
    <cellStyle name="Normal 2 10 3 4 2 2 4" xfId="35769"/>
    <cellStyle name="Normal 2 10 3 4 2 2 5" xfId="35770"/>
    <cellStyle name="Normal 2 10 3 4 2 2 6" xfId="35771"/>
    <cellStyle name="Normal 2 10 3 4 2 3" xfId="35772"/>
    <cellStyle name="Normal 2 10 3 4 2 3 2" xfId="35773"/>
    <cellStyle name="Normal 2 10 3 4 2 3 3" xfId="35774"/>
    <cellStyle name="Normal 2 10 3 4 2 4" xfId="35775"/>
    <cellStyle name="Normal 2 10 3 4 2 5" xfId="35776"/>
    <cellStyle name="Normal 2 10 3 4 2 6" xfId="35777"/>
    <cellStyle name="Normal 2 10 3 4 2 7" xfId="35778"/>
    <cellStyle name="Normal 2 10 3 4 3" xfId="35779"/>
    <cellStyle name="Normal 2 10 3 4 3 2" xfId="35780"/>
    <cellStyle name="Normal 2 10 3 4 3 2 2" xfId="35781"/>
    <cellStyle name="Normal 2 10 3 4 3 2 3" xfId="35782"/>
    <cellStyle name="Normal 2 10 3 4 3 3" xfId="35783"/>
    <cellStyle name="Normal 2 10 3 4 3 4" xfId="35784"/>
    <cellStyle name="Normal 2 10 3 4 3 5" xfId="35785"/>
    <cellStyle name="Normal 2 10 3 4 3 6" xfId="35786"/>
    <cellStyle name="Normal 2 10 3 4 4" xfId="35787"/>
    <cellStyle name="Normal 2 10 3 4 4 2" xfId="35788"/>
    <cellStyle name="Normal 2 10 3 4 4 2 2" xfId="35789"/>
    <cellStyle name="Normal 2 10 3 4 4 2 3" xfId="35790"/>
    <cellStyle name="Normal 2 10 3 4 4 3" xfId="35791"/>
    <cellStyle name="Normal 2 10 3 4 4 4" xfId="35792"/>
    <cellStyle name="Normal 2 10 3 4 4 5" xfId="35793"/>
    <cellStyle name="Normal 2 10 3 4 4 6" xfId="35794"/>
    <cellStyle name="Normal 2 10 3 4 5" xfId="35795"/>
    <cellStyle name="Normal 2 10 3 4 5 2" xfId="35796"/>
    <cellStyle name="Normal 2 10 3 4 5 3" xfId="35797"/>
    <cellStyle name="Normal 2 10 3 4 6" xfId="35798"/>
    <cellStyle name="Normal 2 10 3 4 7" xfId="35799"/>
    <cellStyle name="Normal 2 10 3 4 8" xfId="35800"/>
    <cellStyle name="Normal 2 10 3 4 9" xfId="35801"/>
    <cellStyle name="Normal 2 10 3 5" xfId="35802"/>
    <cellStyle name="Normal 2 10 3 5 2" xfId="35803"/>
    <cellStyle name="Normal 2 10 3 5 2 2" xfId="35804"/>
    <cellStyle name="Normal 2 10 3 5 2 2 2" xfId="35805"/>
    <cellStyle name="Normal 2 10 3 5 2 2 3" xfId="35806"/>
    <cellStyle name="Normal 2 10 3 5 2 3" xfId="35807"/>
    <cellStyle name="Normal 2 10 3 5 2 4" xfId="35808"/>
    <cellStyle name="Normal 2 10 3 5 2 5" xfId="35809"/>
    <cellStyle name="Normal 2 10 3 5 2 6" xfId="35810"/>
    <cellStyle name="Normal 2 10 3 5 3" xfId="35811"/>
    <cellStyle name="Normal 2 10 3 5 3 2" xfId="35812"/>
    <cellStyle name="Normal 2 10 3 5 3 3" xfId="35813"/>
    <cellStyle name="Normal 2 10 3 5 4" xfId="35814"/>
    <cellStyle name="Normal 2 10 3 5 5" xfId="35815"/>
    <cellStyle name="Normal 2 10 3 5 6" xfId="35816"/>
    <cellStyle name="Normal 2 10 3 5 7" xfId="35817"/>
    <cellStyle name="Normal 2 10 3 6" xfId="35818"/>
    <cellStyle name="Normal 2 10 3 6 2" xfId="35819"/>
    <cellStyle name="Normal 2 10 3 6 2 2" xfId="35820"/>
    <cellStyle name="Normal 2 10 3 6 2 3" xfId="35821"/>
    <cellStyle name="Normal 2 10 3 6 3" xfId="35822"/>
    <cellStyle name="Normal 2 10 3 6 4" xfId="35823"/>
    <cellStyle name="Normal 2 10 3 6 5" xfId="35824"/>
    <cellStyle name="Normal 2 10 3 6 6" xfId="35825"/>
    <cellStyle name="Normal 2 10 3 7" xfId="35826"/>
    <cellStyle name="Normal 2 10 3 7 2" xfId="35827"/>
    <cellStyle name="Normal 2 10 3 7 2 2" xfId="35828"/>
    <cellStyle name="Normal 2 10 3 7 2 3" xfId="35829"/>
    <cellStyle name="Normal 2 10 3 7 3" xfId="35830"/>
    <cellStyle name="Normal 2 10 3 7 4" xfId="35831"/>
    <cellStyle name="Normal 2 10 3 7 5" xfId="35832"/>
    <cellStyle name="Normal 2 10 3 7 6" xfId="35833"/>
    <cellStyle name="Normal 2 10 3 8" xfId="35834"/>
    <cellStyle name="Normal 2 10 3 8 2" xfId="35835"/>
    <cellStyle name="Normal 2 10 3 8 2 2" xfId="35836"/>
    <cellStyle name="Normal 2 10 3 8 2 3" xfId="35837"/>
    <cellStyle name="Normal 2 10 3 8 3" xfId="35838"/>
    <cellStyle name="Normal 2 10 3 8 4" xfId="35839"/>
    <cellStyle name="Normal 2 10 3 8 5" xfId="35840"/>
    <cellStyle name="Normal 2 10 3 8 6" xfId="35841"/>
    <cellStyle name="Normal 2 10 3 9" xfId="35842"/>
    <cellStyle name="Normal 2 10 3 9 2" xfId="35843"/>
    <cellStyle name="Normal 2 10 3 9 2 2" xfId="35844"/>
    <cellStyle name="Normal 2 10 3 9 2 3" xfId="35845"/>
    <cellStyle name="Normal 2 10 3 9 3" xfId="35846"/>
    <cellStyle name="Normal 2 10 3 9 4" xfId="35847"/>
    <cellStyle name="Normal 2 10 3 9 5" xfId="35848"/>
    <cellStyle name="Normal 2 10 3 9 6" xfId="35849"/>
    <cellStyle name="Normal 2 10 4" xfId="35850"/>
    <cellStyle name="Normal 2 10 4 10" xfId="35851"/>
    <cellStyle name="Normal 2 10 4 11" xfId="35852"/>
    <cellStyle name="Normal 2 10 4 12" xfId="35853"/>
    <cellStyle name="Normal 2 10 4 13" xfId="35854"/>
    <cellStyle name="Normal 2 10 4 2" xfId="35855"/>
    <cellStyle name="Normal 2 10 4 2 10" xfId="35856"/>
    <cellStyle name="Normal 2 10 4 2 2" xfId="35857"/>
    <cellStyle name="Normal 2 10 4 2 2 2" xfId="35858"/>
    <cellStyle name="Normal 2 10 4 2 2 2 2" xfId="35859"/>
    <cellStyle name="Normal 2 10 4 2 2 2 2 2" xfId="35860"/>
    <cellStyle name="Normal 2 10 4 2 2 2 2 3" xfId="35861"/>
    <cellStyle name="Normal 2 10 4 2 2 2 3" xfId="35862"/>
    <cellStyle name="Normal 2 10 4 2 2 2 4" xfId="35863"/>
    <cellStyle name="Normal 2 10 4 2 2 2 5" xfId="35864"/>
    <cellStyle name="Normal 2 10 4 2 2 2 6" xfId="35865"/>
    <cellStyle name="Normal 2 10 4 2 2 3" xfId="35866"/>
    <cellStyle name="Normal 2 10 4 2 2 3 2" xfId="35867"/>
    <cellStyle name="Normal 2 10 4 2 2 3 2 2" xfId="35868"/>
    <cellStyle name="Normal 2 10 4 2 2 3 2 3" xfId="35869"/>
    <cellStyle name="Normal 2 10 4 2 2 3 3" xfId="35870"/>
    <cellStyle name="Normal 2 10 4 2 2 3 4" xfId="35871"/>
    <cellStyle name="Normal 2 10 4 2 2 3 5" xfId="35872"/>
    <cellStyle name="Normal 2 10 4 2 2 3 6" xfId="35873"/>
    <cellStyle name="Normal 2 10 4 2 2 4" xfId="35874"/>
    <cellStyle name="Normal 2 10 4 2 2 4 2" xfId="35875"/>
    <cellStyle name="Normal 2 10 4 2 2 4 3" xfId="35876"/>
    <cellStyle name="Normal 2 10 4 2 2 5" xfId="35877"/>
    <cellStyle name="Normal 2 10 4 2 2 6" xfId="35878"/>
    <cellStyle name="Normal 2 10 4 2 2 7" xfId="35879"/>
    <cellStyle name="Normal 2 10 4 2 2 8" xfId="35880"/>
    <cellStyle name="Normal 2 10 4 2 3" xfId="35881"/>
    <cellStyle name="Normal 2 10 4 2 3 2" xfId="35882"/>
    <cellStyle name="Normal 2 10 4 2 3 2 2" xfId="35883"/>
    <cellStyle name="Normal 2 10 4 2 3 2 2 2" xfId="35884"/>
    <cellStyle name="Normal 2 10 4 2 3 2 2 3" xfId="35885"/>
    <cellStyle name="Normal 2 10 4 2 3 2 3" xfId="35886"/>
    <cellStyle name="Normal 2 10 4 2 3 2 4" xfId="35887"/>
    <cellStyle name="Normal 2 10 4 2 3 2 5" xfId="35888"/>
    <cellStyle name="Normal 2 10 4 2 3 2 6" xfId="35889"/>
    <cellStyle name="Normal 2 10 4 2 3 3" xfId="35890"/>
    <cellStyle name="Normal 2 10 4 2 3 3 2" xfId="35891"/>
    <cellStyle name="Normal 2 10 4 2 3 3 3" xfId="35892"/>
    <cellStyle name="Normal 2 10 4 2 3 4" xfId="35893"/>
    <cellStyle name="Normal 2 10 4 2 3 5" xfId="35894"/>
    <cellStyle name="Normal 2 10 4 2 3 6" xfId="35895"/>
    <cellStyle name="Normal 2 10 4 2 3 7" xfId="35896"/>
    <cellStyle name="Normal 2 10 4 2 4" xfId="35897"/>
    <cellStyle name="Normal 2 10 4 2 4 2" xfId="35898"/>
    <cellStyle name="Normal 2 10 4 2 4 2 2" xfId="35899"/>
    <cellStyle name="Normal 2 10 4 2 4 2 3" xfId="35900"/>
    <cellStyle name="Normal 2 10 4 2 4 3" xfId="35901"/>
    <cellStyle name="Normal 2 10 4 2 4 4" xfId="35902"/>
    <cellStyle name="Normal 2 10 4 2 4 5" xfId="35903"/>
    <cellStyle name="Normal 2 10 4 2 4 6" xfId="35904"/>
    <cellStyle name="Normal 2 10 4 2 5" xfId="35905"/>
    <cellStyle name="Normal 2 10 4 2 5 2" xfId="35906"/>
    <cellStyle name="Normal 2 10 4 2 5 2 2" xfId="35907"/>
    <cellStyle name="Normal 2 10 4 2 5 2 3" xfId="35908"/>
    <cellStyle name="Normal 2 10 4 2 5 3" xfId="35909"/>
    <cellStyle name="Normal 2 10 4 2 5 4" xfId="35910"/>
    <cellStyle name="Normal 2 10 4 2 5 5" xfId="35911"/>
    <cellStyle name="Normal 2 10 4 2 5 6" xfId="35912"/>
    <cellStyle name="Normal 2 10 4 2 6" xfId="35913"/>
    <cellStyle name="Normal 2 10 4 2 6 2" xfId="35914"/>
    <cellStyle name="Normal 2 10 4 2 6 3" xfId="35915"/>
    <cellStyle name="Normal 2 10 4 2 7" xfId="35916"/>
    <cellStyle name="Normal 2 10 4 2 8" xfId="35917"/>
    <cellStyle name="Normal 2 10 4 2 9" xfId="35918"/>
    <cellStyle name="Normal 2 10 4 3" xfId="35919"/>
    <cellStyle name="Normal 2 10 4 3 2" xfId="35920"/>
    <cellStyle name="Normal 2 10 4 3 2 2" xfId="35921"/>
    <cellStyle name="Normal 2 10 4 3 2 2 2" xfId="35922"/>
    <cellStyle name="Normal 2 10 4 3 2 2 2 2" xfId="35923"/>
    <cellStyle name="Normal 2 10 4 3 2 2 2 3" xfId="35924"/>
    <cellStyle name="Normal 2 10 4 3 2 2 3" xfId="35925"/>
    <cellStyle name="Normal 2 10 4 3 2 2 4" xfId="35926"/>
    <cellStyle name="Normal 2 10 4 3 2 2 5" xfId="35927"/>
    <cellStyle name="Normal 2 10 4 3 2 2 6" xfId="35928"/>
    <cellStyle name="Normal 2 10 4 3 2 3" xfId="35929"/>
    <cellStyle name="Normal 2 10 4 3 2 3 2" xfId="35930"/>
    <cellStyle name="Normal 2 10 4 3 2 3 3" xfId="35931"/>
    <cellStyle name="Normal 2 10 4 3 2 4" xfId="35932"/>
    <cellStyle name="Normal 2 10 4 3 2 5" xfId="35933"/>
    <cellStyle name="Normal 2 10 4 3 2 6" xfId="35934"/>
    <cellStyle name="Normal 2 10 4 3 2 7" xfId="35935"/>
    <cellStyle name="Normal 2 10 4 3 3" xfId="35936"/>
    <cellStyle name="Normal 2 10 4 3 3 2" xfId="35937"/>
    <cellStyle name="Normal 2 10 4 3 3 2 2" xfId="35938"/>
    <cellStyle name="Normal 2 10 4 3 3 2 3" xfId="35939"/>
    <cellStyle name="Normal 2 10 4 3 3 3" xfId="35940"/>
    <cellStyle name="Normal 2 10 4 3 3 4" xfId="35941"/>
    <cellStyle name="Normal 2 10 4 3 3 5" xfId="35942"/>
    <cellStyle name="Normal 2 10 4 3 3 6" xfId="35943"/>
    <cellStyle name="Normal 2 10 4 3 4" xfId="35944"/>
    <cellStyle name="Normal 2 10 4 3 4 2" xfId="35945"/>
    <cellStyle name="Normal 2 10 4 3 4 2 2" xfId="35946"/>
    <cellStyle name="Normal 2 10 4 3 4 2 3" xfId="35947"/>
    <cellStyle name="Normal 2 10 4 3 4 3" xfId="35948"/>
    <cellStyle name="Normal 2 10 4 3 4 4" xfId="35949"/>
    <cellStyle name="Normal 2 10 4 3 4 5" xfId="35950"/>
    <cellStyle name="Normal 2 10 4 3 4 6" xfId="35951"/>
    <cellStyle name="Normal 2 10 4 3 5" xfId="35952"/>
    <cellStyle name="Normal 2 10 4 3 5 2" xfId="35953"/>
    <cellStyle name="Normal 2 10 4 3 5 3" xfId="35954"/>
    <cellStyle name="Normal 2 10 4 3 6" xfId="35955"/>
    <cellStyle name="Normal 2 10 4 3 7" xfId="35956"/>
    <cellStyle name="Normal 2 10 4 3 8" xfId="35957"/>
    <cellStyle name="Normal 2 10 4 3 9" xfId="35958"/>
    <cellStyle name="Normal 2 10 4 4" xfId="35959"/>
    <cellStyle name="Normal 2 10 4 4 2" xfId="35960"/>
    <cellStyle name="Normal 2 10 4 4 2 2" xfId="35961"/>
    <cellStyle name="Normal 2 10 4 4 2 2 2" xfId="35962"/>
    <cellStyle name="Normal 2 10 4 4 2 2 3" xfId="35963"/>
    <cellStyle name="Normal 2 10 4 4 2 3" xfId="35964"/>
    <cellStyle name="Normal 2 10 4 4 2 4" xfId="35965"/>
    <cellStyle name="Normal 2 10 4 4 2 5" xfId="35966"/>
    <cellStyle name="Normal 2 10 4 4 2 6" xfId="35967"/>
    <cellStyle name="Normal 2 10 4 4 3" xfId="35968"/>
    <cellStyle name="Normal 2 10 4 4 3 2" xfId="35969"/>
    <cellStyle name="Normal 2 10 4 4 3 3" xfId="35970"/>
    <cellStyle name="Normal 2 10 4 4 4" xfId="35971"/>
    <cellStyle name="Normal 2 10 4 4 5" xfId="35972"/>
    <cellStyle name="Normal 2 10 4 4 6" xfId="35973"/>
    <cellStyle name="Normal 2 10 4 4 7" xfId="35974"/>
    <cellStyle name="Normal 2 10 4 5" xfId="35975"/>
    <cellStyle name="Normal 2 10 4 5 2" xfId="35976"/>
    <cellStyle name="Normal 2 10 4 5 2 2" xfId="35977"/>
    <cellStyle name="Normal 2 10 4 5 2 3" xfId="35978"/>
    <cellStyle name="Normal 2 10 4 5 3" xfId="35979"/>
    <cellStyle name="Normal 2 10 4 5 4" xfId="35980"/>
    <cellStyle name="Normal 2 10 4 5 5" xfId="35981"/>
    <cellStyle name="Normal 2 10 4 5 6" xfId="35982"/>
    <cellStyle name="Normal 2 10 4 6" xfId="35983"/>
    <cellStyle name="Normal 2 10 4 6 2" xfId="35984"/>
    <cellStyle name="Normal 2 10 4 6 2 2" xfId="35985"/>
    <cellStyle name="Normal 2 10 4 6 2 3" xfId="35986"/>
    <cellStyle name="Normal 2 10 4 6 3" xfId="35987"/>
    <cellStyle name="Normal 2 10 4 6 4" xfId="35988"/>
    <cellStyle name="Normal 2 10 4 6 5" xfId="35989"/>
    <cellStyle name="Normal 2 10 4 6 6" xfId="35990"/>
    <cellStyle name="Normal 2 10 4 7" xfId="35991"/>
    <cellStyle name="Normal 2 10 4 7 2" xfId="35992"/>
    <cellStyle name="Normal 2 10 4 7 2 2" xfId="35993"/>
    <cellStyle name="Normal 2 10 4 7 2 3" xfId="35994"/>
    <cellStyle name="Normal 2 10 4 7 3" xfId="35995"/>
    <cellStyle name="Normal 2 10 4 7 4" xfId="35996"/>
    <cellStyle name="Normal 2 10 4 7 5" xfId="35997"/>
    <cellStyle name="Normal 2 10 4 7 6" xfId="35998"/>
    <cellStyle name="Normal 2 10 4 8" xfId="35999"/>
    <cellStyle name="Normal 2 10 4 8 2" xfId="36000"/>
    <cellStyle name="Normal 2 10 4 8 2 2" xfId="36001"/>
    <cellStyle name="Normal 2 10 4 8 2 3" xfId="36002"/>
    <cellStyle name="Normal 2 10 4 8 3" xfId="36003"/>
    <cellStyle name="Normal 2 10 4 8 4" xfId="36004"/>
    <cellStyle name="Normal 2 10 4 8 5" xfId="36005"/>
    <cellStyle name="Normal 2 10 4 8 6" xfId="36006"/>
    <cellStyle name="Normal 2 10 4 9" xfId="36007"/>
    <cellStyle name="Normal 2 10 4 9 2" xfId="36008"/>
    <cellStyle name="Normal 2 10 4 9 3" xfId="36009"/>
    <cellStyle name="Normal 2 10 5" xfId="36010"/>
    <cellStyle name="Normal 2 10 5 10" xfId="36011"/>
    <cellStyle name="Normal 2 10 5 2" xfId="36012"/>
    <cellStyle name="Normal 2 10 5 2 2" xfId="36013"/>
    <cellStyle name="Normal 2 10 5 2 2 2" xfId="36014"/>
    <cellStyle name="Normal 2 10 5 2 2 2 2" xfId="36015"/>
    <cellStyle name="Normal 2 10 5 2 2 2 3" xfId="36016"/>
    <cellStyle name="Normal 2 10 5 2 2 3" xfId="36017"/>
    <cellStyle name="Normal 2 10 5 2 2 4" xfId="36018"/>
    <cellStyle name="Normal 2 10 5 2 2 5" xfId="36019"/>
    <cellStyle name="Normal 2 10 5 2 2 6" xfId="36020"/>
    <cellStyle name="Normal 2 10 5 2 3" xfId="36021"/>
    <cellStyle name="Normal 2 10 5 2 3 2" xfId="36022"/>
    <cellStyle name="Normal 2 10 5 2 3 2 2" xfId="36023"/>
    <cellStyle name="Normal 2 10 5 2 3 2 3" xfId="36024"/>
    <cellStyle name="Normal 2 10 5 2 3 3" xfId="36025"/>
    <cellStyle name="Normal 2 10 5 2 3 4" xfId="36026"/>
    <cellStyle name="Normal 2 10 5 2 3 5" xfId="36027"/>
    <cellStyle name="Normal 2 10 5 2 3 6" xfId="36028"/>
    <cellStyle name="Normal 2 10 5 2 4" xfId="36029"/>
    <cellStyle name="Normal 2 10 5 2 4 2" xfId="36030"/>
    <cellStyle name="Normal 2 10 5 2 4 3" xfId="36031"/>
    <cellStyle name="Normal 2 10 5 2 5" xfId="36032"/>
    <cellStyle name="Normal 2 10 5 2 6" xfId="36033"/>
    <cellStyle name="Normal 2 10 5 2 7" xfId="36034"/>
    <cellStyle name="Normal 2 10 5 2 8" xfId="36035"/>
    <cellStyle name="Normal 2 10 5 3" xfId="36036"/>
    <cellStyle name="Normal 2 10 5 3 2" xfId="36037"/>
    <cellStyle name="Normal 2 10 5 3 2 2" xfId="36038"/>
    <cellStyle name="Normal 2 10 5 3 2 2 2" xfId="36039"/>
    <cellStyle name="Normal 2 10 5 3 2 2 3" xfId="36040"/>
    <cellStyle name="Normal 2 10 5 3 2 3" xfId="36041"/>
    <cellStyle name="Normal 2 10 5 3 2 4" xfId="36042"/>
    <cellStyle name="Normal 2 10 5 3 2 5" xfId="36043"/>
    <cellStyle name="Normal 2 10 5 3 2 6" xfId="36044"/>
    <cellStyle name="Normal 2 10 5 3 3" xfId="36045"/>
    <cellStyle name="Normal 2 10 5 3 3 2" xfId="36046"/>
    <cellStyle name="Normal 2 10 5 3 3 3" xfId="36047"/>
    <cellStyle name="Normal 2 10 5 3 4" xfId="36048"/>
    <cellStyle name="Normal 2 10 5 3 5" xfId="36049"/>
    <cellStyle name="Normal 2 10 5 3 6" xfId="36050"/>
    <cellStyle name="Normal 2 10 5 3 7" xfId="36051"/>
    <cellStyle name="Normal 2 10 5 4" xfId="36052"/>
    <cellStyle name="Normal 2 10 5 4 2" xfId="36053"/>
    <cellStyle name="Normal 2 10 5 4 2 2" xfId="36054"/>
    <cellStyle name="Normal 2 10 5 4 2 3" xfId="36055"/>
    <cellStyle name="Normal 2 10 5 4 3" xfId="36056"/>
    <cellStyle name="Normal 2 10 5 4 4" xfId="36057"/>
    <cellStyle name="Normal 2 10 5 4 5" xfId="36058"/>
    <cellStyle name="Normal 2 10 5 4 6" xfId="36059"/>
    <cellStyle name="Normal 2 10 5 5" xfId="36060"/>
    <cellStyle name="Normal 2 10 5 5 2" xfId="36061"/>
    <cellStyle name="Normal 2 10 5 5 2 2" xfId="36062"/>
    <cellStyle name="Normal 2 10 5 5 2 3" xfId="36063"/>
    <cellStyle name="Normal 2 10 5 5 3" xfId="36064"/>
    <cellStyle name="Normal 2 10 5 5 4" xfId="36065"/>
    <cellStyle name="Normal 2 10 5 5 5" xfId="36066"/>
    <cellStyle name="Normal 2 10 5 5 6" xfId="36067"/>
    <cellStyle name="Normal 2 10 5 6" xfId="36068"/>
    <cellStyle name="Normal 2 10 5 6 2" xfId="36069"/>
    <cellStyle name="Normal 2 10 5 6 3" xfId="36070"/>
    <cellStyle name="Normal 2 10 5 7" xfId="36071"/>
    <cellStyle name="Normal 2 10 5 8" xfId="36072"/>
    <cellStyle name="Normal 2 10 5 9" xfId="36073"/>
    <cellStyle name="Normal 2 10 6" xfId="36074"/>
    <cellStyle name="Normal 2 10 6 2" xfId="36075"/>
    <cellStyle name="Normal 2 10 6 2 2" xfId="36076"/>
    <cellStyle name="Normal 2 10 6 2 2 2" xfId="36077"/>
    <cellStyle name="Normal 2 10 6 2 2 2 2" xfId="36078"/>
    <cellStyle name="Normal 2 10 6 2 2 2 3" xfId="36079"/>
    <cellStyle name="Normal 2 10 6 2 2 3" xfId="36080"/>
    <cellStyle name="Normal 2 10 6 2 2 4" xfId="36081"/>
    <cellStyle name="Normal 2 10 6 2 2 5" xfId="36082"/>
    <cellStyle name="Normal 2 10 6 2 2 6" xfId="36083"/>
    <cellStyle name="Normal 2 10 6 2 3" xfId="36084"/>
    <cellStyle name="Normal 2 10 6 2 3 2" xfId="36085"/>
    <cellStyle name="Normal 2 10 6 2 3 3" xfId="36086"/>
    <cellStyle name="Normal 2 10 6 2 4" xfId="36087"/>
    <cellStyle name="Normal 2 10 6 2 5" xfId="36088"/>
    <cellStyle name="Normal 2 10 6 2 6" xfId="36089"/>
    <cellStyle name="Normal 2 10 6 2 7" xfId="36090"/>
    <cellStyle name="Normal 2 10 6 3" xfId="36091"/>
    <cellStyle name="Normal 2 10 6 3 2" xfId="36092"/>
    <cellStyle name="Normal 2 10 6 3 2 2" xfId="36093"/>
    <cellStyle name="Normal 2 10 6 3 2 3" xfId="36094"/>
    <cellStyle name="Normal 2 10 6 3 3" xfId="36095"/>
    <cellStyle name="Normal 2 10 6 3 4" xfId="36096"/>
    <cellStyle name="Normal 2 10 6 3 5" xfId="36097"/>
    <cellStyle name="Normal 2 10 6 3 6" xfId="36098"/>
    <cellStyle name="Normal 2 10 6 4" xfId="36099"/>
    <cellStyle name="Normal 2 10 6 4 2" xfId="36100"/>
    <cellStyle name="Normal 2 10 6 4 2 2" xfId="36101"/>
    <cellStyle name="Normal 2 10 6 4 2 3" xfId="36102"/>
    <cellStyle name="Normal 2 10 6 4 3" xfId="36103"/>
    <cellStyle name="Normal 2 10 6 4 4" xfId="36104"/>
    <cellStyle name="Normal 2 10 6 4 5" xfId="36105"/>
    <cellStyle name="Normal 2 10 6 4 6" xfId="36106"/>
    <cellStyle name="Normal 2 10 6 5" xfId="36107"/>
    <cellStyle name="Normal 2 10 6 5 2" xfId="36108"/>
    <cellStyle name="Normal 2 10 6 5 3" xfId="36109"/>
    <cellStyle name="Normal 2 10 6 6" xfId="36110"/>
    <cellStyle name="Normal 2 10 6 7" xfId="36111"/>
    <cellStyle name="Normal 2 10 6 8" xfId="36112"/>
    <cellStyle name="Normal 2 10 6 9" xfId="36113"/>
    <cellStyle name="Normal 2 10 7" xfId="36114"/>
    <cellStyle name="Normal 2 10 7 2" xfId="36115"/>
    <cellStyle name="Normal 2 10 7 2 2" xfId="36116"/>
    <cellStyle name="Normal 2 10 7 2 2 2" xfId="36117"/>
    <cellStyle name="Normal 2 10 7 2 2 3" xfId="36118"/>
    <cellStyle name="Normal 2 10 7 2 3" xfId="36119"/>
    <cellStyle name="Normal 2 10 7 2 4" xfId="36120"/>
    <cellStyle name="Normal 2 10 7 2 5" xfId="36121"/>
    <cellStyle name="Normal 2 10 7 2 6" xfId="36122"/>
    <cellStyle name="Normal 2 10 7 3" xfId="36123"/>
    <cellStyle name="Normal 2 10 7 3 2" xfId="36124"/>
    <cellStyle name="Normal 2 10 7 3 3" xfId="36125"/>
    <cellStyle name="Normal 2 10 7 4" xfId="36126"/>
    <cellStyle name="Normal 2 10 7 5" xfId="36127"/>
    <cellStyle name="Normal 2 10 7 6" xfId="36128"/>
    <cellStyle name="Normal 2 10 7 7" xfId="36129"/>
    <cellStyle name="Normal 2 10 8" xfId="36130"/>
    <cellStyle name="Normal 2 10 8 2" xfId="36131"/>
    <cellStyle name="Normal 2 10 8 2 2" xfId="36132"/>
    <cellStyle name="Normal 2 10 8 2 3" xfId="36133"/>
    <cellStyle name="Normal 2 10 8 3" xfId="36134"/>
    <cellStyle name="Normal 2 10 8 4" xfId="36135"/>
    <cellStyle name="Normal 2 10 8 5" xfId="36136"/>
    <cellStyle name="Normal 2 10 8 6" xfId="36137"/>
    <cellStyle name="Normal 2 10 9" xfId="36138"/>
    <cellStyle name="Normal 2 10 9 2" xfId="36139"/>
    <cellStyle name="Normal 2 10 9 2 2" xfId="36140"/>
    <cellStyle name="Normal 2 10 9 2 3" xfId="36141"/>
    <cellStyle name="Normal 2 10 9 3" xfId="36142"/>
    <cellStyle name="Normal 2 10 9 4" xfId="36143"/>
    <cellStyle name="Normal 2 10 9 5" xfId="36144"/>
    <cellStyle name="Normal 2 10 9 6" xfId="36145"/>
    <cellStyle name="Normal 2 11" xfId="36146"/>
    <cellStyle name="Normal 2 12" xfId="36147"/>
    <cellStyle name="Normal 2 12 10" xfId="36148"/>
    <cellStyle name="Normal 2 12 10 2" xfId="36149"/>
    <cellStyle name="Normal 2 12 10 2 2" xfId="36150"/>
    <cellStyle name="Normal 2 12 10 2 3" xfId="36151"/>
    <cellStyle name="Normal 2 12 10 3" xfId="36152"/>
    <cellStyle name="Normal 2 12 10 4" xfId="36153"/>
    <cellStyle name="Normal 2 12 10 5" xfId="36154"/>
    <cellStyle name="Normal 2 12 10 6" xfId="36155"/>
    <cellStyle name="Normal 2 12 11" xfId="36156"/>
    <cellStyle name="Normal 2 12 11 2" xfId="36157"/>
    <cellStyle name="Normal 2 12 11 3" xfId="36158"/>
    <cellStyle name="Normal 2 12 12" xfId="36159"/>
    <cellStyle name="Normal 2 12 13" xfId="36160"/>
    <cellStyle name="Normal 2 12 14" xfId="36161"/>
    <cellStyle name="Normal 2 12 15" xfId="36162"/>
    <cellStyle name="Normal 2 12 2" xfId="36163"/>
    <cellStyle name="Normal 2 12 2 10" xfId="36164"/>
    <cellStyle name="Normal 2 12 2 10 2" xfId="36165"/>
    <cellStyle name="Normal 2 12 2 10 3" xfId="36166"/>
    <cellStyle name="Normal 2 12 2 11" xfId="36167"/>
    <cellStyle name="Normal 2 12 2 12" xfId="36168"/>
    <cellStyle name="Normal 2 12 2 13" xfId="36169"/>
    <cellStyle name="Normal 2 12 2 14" xfId="36170"/>
    <cellStyle name="Normal 2 12 2 2" xfId="36171"/>
    <cellStyle name="Normal 2 12 2 2 10" xfId="36172"/>
    <cellStyle name="Normal 2 12 2 2 11" xfId="36173"/>
    <cellStyle name="Normal 2 12 2 2 12" xfId="36174"/>
    <cellStyle name="Normal 2 12 2 2 13" xfId="36175"/>
    <cellStyle name="Normal 2 12 2 2 2" xfId="36176"/>
    <cellStyle name="Normal 2 12 2 2 2 10" xfId="36177"/>
    <cellStyle name="Normal 2 12 2 2 2 2" xfId="36178"/>
    <cellStyle name="Normal 2 12 2 2 2 2 2" xfId="36179"/>
    <cellStyle name="Normal 2 12 2 2 2 2 2 2" xfId="36180"/>
    <cellStyle name="Normal 2 12 2 2 2 2 2 2 2" xfId="36181"/>
    <cellStyle name="Normal 2 12 2 2 2 2 2 2 3" xfId="36182"/>
    <cellStyle name="Normal 2 12 2 2 2 2 2 3" xfId="36183"/>
    <cellStyle name="Normal 2 12 2 2 2 2 2 4" xfId="36184"/>
    <cellStyle name="Normal 2 12 2 2 2 2 2 5" xfId="36185"/>
    <cellStyle name="Normal 2 12 2 2 2 2 2 6" xfId="36186"/>
    <cellStyle name="Normal 2 12 2 2 2 2 3" xfId="36187"/>
    <cellStyle name="Normal 2 12 2 2 2 2 3 2" xfId="36188"/>
    <cellStyle name="Normal 2 12 2 2 2 2 3 2 2" xfId="36189"/>
    <cellStyle name="Normal 2 12 2 2 2 2 3 2 3" xfId="36190"/>
    <cellStyle name="Normal 2 12 2 2 2 2 3 3" xfId="36191"/>
    <cellStyle name="Normal 2 12 2 2 2 2 3 4" xfId="36192"/>
    <cellStyle name="Normal 2 12 2 2 2 2 3 5" xfId="36193"/>
    <cellStyle name="Normal 2 12 2 2 2 2 3 6" xfId="36194"/>
    <cellStyle name="Normal 2 12 2 2 2 2 4" xfId="36195"/>
    <cellStyle name="Normal 2 12 2 2 2 2 4 2" xfId="36196"/>
    <cellStyle name="Normal 2 12 2 2 2 2 4 3" xfId="36197"/>
    <cellStyle name="Normal 2 12 2 2 2 2 5" xfId="36198"/>
    <cellStyle name="Normal 2 12 2 2 2 2 6" xfId="36199"/>
    <cellStyle name="Normal 2 12 2 2 2 2 7" xfId="36200"/>
    <cellStyle name="Normal 2 12 2 2 2 2 8" xfId="36201"/>
    <cellStyle name="Normal 2 12 2 2 2 3" xfId="36202"/>
    <cellStyle name="Normal 2 12 2 2 2 3 2" xfId="36203"/>
    <cellStyle name="Normal 2 12 2 2 2 3 2 2" xfId="36204"/>
    <cellStyle name="Normal 2 12 2 2 2 3 2 2 2" xfId="36205"/>
    <cellStyle name="Normal 2 12 2 2 2 3 2 2 3" xfId="36206"/>
    <cellStyle name="Normal 2 12 2 2 2 3 2 3" xfId="36207"/>
    <cellStyle name="Normal 2 12 2 2 2 3 2 4" xfId="36208"/>
    <cellStyle name="Normal 2 12 2 2 2 3 2 5" xfId="36209"/>
    <cellStyle name="Normal 2 12 2 2 2 3 2 6" xfId="36210"/>
    <cellStyle name="Normal 2 12 2 2 2 3 3" xfId="36211"/>
    <cellStyle name="Normal 2 12 2 2 2 3 3 2" xfId="36212"/>
    <cellStyle name="Normal 2 12 2 2 2 3 3 3" xfId="36213"/>
    <cellStyle name="Normal 2 12 2 2 2 3 4" xfId="36214"/>
    <cellStyle name="Normal 2 12 2 2 2 3 5" xfId="36215"/>
    <cellStyle name="Normal 2 12 2 2 2 3 6" xfId="36216"/>
    <cellStyle name="Normal 2 12 2 2 2 3 7" xfId="36217"/>
    <cellStyle name="Normal 2 12 2 2 2 4" xfId="36218"/>
    <cellStyle name="Normal 2 12 2 2 2 4 2" xfId="36219"/>
    <cellStyle name="Normal 2 12 2 2 2 4 2 2" xfId="36220"/>
    <cellStyle name="Normal 2 12 2 2 2 4 2 3" xfId="36221"/>
    <cellStyle name="Normal 2 12 2 2 2 4 3" xfId="36222"/>
    <cellStyle name="Normal 2 12 2 2 2 4 4" xfId="36223"/>
    <cellStyle name="Normal 2 12 2 2 2 4 5" xfId="36224"/>
    <cellStyle name="Normal 2 12 2 2 2 4 6" xfId="36225"/>
    <cellStyle name="Normal 2 12 2 2 2 5" xfId="36226"/>
    <cellStyle name="Normal 2 12 2 2 2 5 2" xfId="36227"/>
    <cellStyle name="Normal 2 12 2 2 2 5 2 2" xfId="36228"/>
    <cellStyle name="Normal 2 12 2 2 2 5 2 3" xfId="36229"/>
    <cellStyle name="Normal 2 12 2 2 2 5 3" xfId="36230"/>
    <cellStyle name="Normal 2 12 2 2 2 5 4" xfId="36231"/>
    <cellStyle name="Normal 2 12 2 2 2 5 5" xfId="36232"/>
    <cellStyle name="Normal 2 12 2 2 2 5 6" xfId="36233"/>
    <cellStyle name="Normal 2 12 2 2 2 6" xfId="36234"/>
    <cellStyle name="Normal 2 12 2 2 2 6 2" xfId="36235"/>
    <cellStyle name="Normal 2 12 2 2 2 6 3" xfId="36236"/>
    <cellStyle name="Normal 2 12 2 2 2 7" xfId="36237"/>
    <cellStyle name="Normal 2 12 2 2 2 8" xfId="36238"/>
    <cellStyle name="Normal 2 12 2 2 2 9" xfId="36239"/>
    <cellStyle name="Normal 2 12 2 2 3" xfId="36240"/>
    <cellStyle name="Normal 2 12 2 2 3 2" xfId="36241"/>
    <cellStyle name="Normal 2 12 2 2 3 2 2" xfId="36242"/>
    <cellStyle name="Normal 2 12 2 2 3 2 2 2" xfId="36243"/>
    <cellStyle name="Normal 2 12 2 2 3 2 2 2 2" xfId="36244"/>
    <cellStyle name="Normal 2 12 2 2 3 2 2 2 3" xfId="36245"/>
    <cellStyle name="Normal 2 12 2 2 3 2 2 3" xfId="36246"/>
    <cellStyle name="Normal 2 12 2 2 3 2 2 4" xfId="36247"/>
    <cellStyle name="Normal 2 12 2 2 3 2 2 5" xfId="36248"/>
    <cellStyle name="Normal 2 12 2 2 3 2 2 6" xfId="36249"/>
    <cellStyle name="Normal 2 12 2 2 3 2 3" xfId="36250"/>
    <cellStyle name="Normal 2 12 2 2 3 2 3 2" xfId="36251"/>
    <cellStyle name="Normal 2 12 2 2 3 2 3 3" xfId="36252"/>
    <cellStyle name="Normal 2 12 2 2 3 2 4" xfId="36253"/>
    <cellStyle name="Normal 2 12 2 2 3 2 5" xfId="36254"/>
    <cellStyle name="Normal 2 12 2 2 3 2 6" xfId="36255"/>
    <cellStyle name="Normal 2 12 2 2 3 2 7" xfId="36256"/>
    <cellStyle name="Normal 2 12 2 2 3 3" xfId="36257"/>
    <cellStyle name="Normal 2 12 2 2 3 3 2" xfId="36258"/>
    <cellStyle name="Normal 2 12 2 2 3 3 2 2" xfId="36259"/>
    <cellStyle name="Normal 2 12 2 2 3 3 2 3" xfId="36260"/>
    <cellStyle name="Normal 2 12 2 2 3 3 3" xfId="36261"/>
    <cellStyle name="Normal 2 12 2 2 3 3 4" xfId="36262"/>
    <cellStyle name="Normal 2 12 2 2 3 3 5" xfId="36263"/>
    <cellStyle name="Normal 2 12 2 2 3 3 6" xfId="36264"/>
    <cellStyle name="Normal 2 12 2 2 3 4" xfId="36265"/>
    <cellStyle name="Normal 2 12 2 2 3 4 2" xfId="36266"/>
    <cellStyle name="Normal 2 12 2 2 3 4 2 2" xfId="36267"/>
    <cellStyle name="Normal 2 12 2 2 3 4 2 3" xfId="36268"/>
    <cellStyle name="Normal 2 12 2 2 3 4 3" xfId="36269"/>
    <cellStyle name="Normal 2 12 2 2 3 4 4" xfId="36270"/>
    <cellStyle name="Normal 2 12 2 2 3 4 5" xfId="36271"/>
    <cellStyle name="Normal 2 12 2 2 3 4 6" xfId="36272"/>
    <cellStyle name="Normal 2 12 2 2 3 5" xfId="36273"/>
    <cellStyle name="Normal 2 12 2 2 3 5 2" xfId="36274"/>
    <cellStyle name="Normal 2 12 2 2 3 5 3" xfId="36275"/>
    <cellStyle name="Normal 2 12 2 2 3 6" xfId="36276"/>
    <cellStyle name="Normal 2 12 2 2 3 7" xfId="36277"/>
    <cellStyle name="Normal 2 12 2 2 3 8" xfId="36278"/>
    <cellStyle name="Normal 2 12 2 2 3 9" xfId="36279"/>
    <cellStyle name="Normal 2 12 2 2 4" xfId="36280"/>
    <cellStyle name="Normal 2 12 2 2 4 2" xfId="36281"/>
    <cellStyle name="Normal 2 12 2 2 4 2 2" xfId="36282"/>
    <cellStyle name="Normal 2 12 2 2 4 2 2 2" xfId="36283"/>
    <cellStyle name="Normal 2 12 2 2 4 2 2 3" xfId="36284"/>
    <cellStyle name="Normal 2 12 2 2 4 2 3" xfId="36285"/>
    <cellStyle name="Normal 2 12 2 2 4 2 4" xfId="36286"/>
    <cellStyle name="Normal 2 12 2 2 4 2 5" xfId="36287"/>
    <cellStyle name="Normal 2 12 2 2 4 2 6" xfId="36288"/>
    <cellStyle name="Normal 2 12 2 2 4 3" xfId="36289"/>
    <cellStyle name="Normal 2 12 2 2 4 3 2" xfId="36290"/>
    <cellStyle name="Normal 2 12 2 2 4 3 3" xfId="36291"/>
    <cellStyle name="Normal 2 12 2 2 4 4" xfId="36292"/>
    <cellStyle name="Normal 2 12 2 2 4 5" xfId="36293"/>
    <cellStyle name="Normal 2 12 2 2 4 6" xfId="36294"/>
    <cellStyle name="Normal 2 12 2 2 4 7" xfId="36295"/>
    <cellStyle name="Normal 2 12 2 2 5" xfId="36296"/>
    <cellStyle name="Normal 2 12 2 2 5 2" xfId="36297"/>
    <cellStyle name="Normal 2 12 2 2 5 2 2" xfId="36298"/>
    <cellStyle name="Normal 2 12 2 2 5 2 3" xfId="36299"/>
    <cellStyle name="Normal 2 12 2 2 5 3" xfId="36300"/>
    <cellStyle name="Normal 2 12 2 2 5 4" xfId="36301"/>
    <cellStyle name="Normal 2 12 2 2 5 5" xfId="36302"/>
    <cellStyle name="Normal 2 12 2 2 5 6" xfId="36303"/>
    <cellStyle name="Normal 2 12 2 2 6" xfId="36304"/>
    <cellStyle name="Normal 2 12 2 2 6 2" xfId="36305"/>
    <cellStyle name="Normal 2 12 2 2 6 2 2" xfId="36306"/>
    <cellStyle name="Normal 2 12 2 2 6 2 3" xfId="36307"/>
    <cellStyle name="Normal 2 12 2 2 6 3" xfId="36308"/>
    <cellStyle name="Normal 2 12 2 2 6 4" xfId="36309"/>
    <cellStyle name="Normal 2 12 2 2 6 5" xfId="36310"/>
    <cellStyle name="Normal 2 12 2 2 6 6" xfId="36311"/>
    <cellStyle name="Normal 2 12 2 2 7" xfId="36312"/>
    <cellStyle name="Normal 2 12 2 2 7 2" xfId="36313"/>
    <cellStyle name="Normal 2 12 2 2 7 2 2" xfId="36314"/>
    <cellStyle name="Normal 2 12 2 2 7 2 3" xfId="36315"/>
    <cellStyle name="Normal 2 12 2 2 7 3" xfId="36316"/>
    <cellStyle name="Normal 2 12 2 2 7 4" xfId="36317"/>
    <cellStyle name="Normal 2 12 2 2 7 5" xfId="36318"/>
    <cellStyle name="Normal 2 12 2 2 7 6" xfId="36319"/>
    <cellStyle name="Normal 2 12 2 2 8" xfId="36320"/>
    <cellStyle name="Normal 2 12 2 2 8 2" xfId="36321"/>
    <cellStyle name="Normal 2 12 2 2 8 2 2" xfId="36322"/>
    <cellStyle name="Normal 2 12 2 2 8 2 3" xfId="36323"/>
    <cellStyle name="Normal 2 12 2 2 8 3" xfId="36324"/>
    <cellStyle name="Normal 2 12 2 2 8 4" xfId="36325"/>
    <cellStyle name="Normal 2 12 2 2 8 5" xfId="36326"/>
    <cellStyle name="Normal 2 12 2 2 8 6" xfId="36327"/>
    <cellStyle name="Normal 2 12 2 2 9" xfId="36328"/>
    <cellStyle name="Normal 2 12 2 2 9 2" xfId="36329"/>
    <cellStyle name="Normal 2 12 2 2 9 3" xfId="36330"/>
    <cellStyle name="Normal 2 12 2 3" xfId="36331"/>
    <cellStyle name="Normal 2 12 2 3 10" xfId="36332"/>
    <cellStyle name="Normal 2 12 2 3 2" xfId="36333"/>
    <cellStyle name="Normal 2 12 2 3 2 2" xfId="36334"/>
    <cellStyle name="Normal 2 12 2 3 2 2 2" xfId="36335"/>
    <cellStyle name="Normal 2 12 2 3 2 2 2 2" xfId="36336"/>
    <cellStyle name="Normal 2 12 2 3 2 2 2 3" xfId="36337"/>
    <cellStyle name="Normal 2 12 2 3 2 2 3" xfId="36338"/>
    <cellStyle name="Normal 2 12 2 3 2 2 4" xfId="36339"/>
    <cellStyle name="Normal 2 12 2 3 2 2 5" xfId="36340"/>
    <cellStyle name="Normal 2 12 2 3 2 2 6" xfId="36341"/>
    <cellStyle name="Normal 2 12 2 3 2 3" xfId="36342"/>
    <cellStyle name="Normal 2 12 2 3 2 3 2" xfId="36343"/>
    <cellStyle name="Normal 2 12 2 3 2 3 2 2" xfId="36344"/>
    <cellStyle name="Normal 2 12 2 3 2 3 2 3" xfId="36345"/>
    <cellStyle name="Normal 2 12 2 3 2 3 3" xfId="36346"/>
    <cellStyle name="Normal 2 12 2 3 2 3 4" xfId="36347"/>
    <cellStyle name="Normal 2 12 2 3 2 3 5" xfId="36348"/>
    <cellStyle name="Normal 2 12 2 3 2 3 6" xfId="36349"/>
    <cellStyle name="Normal 2 12 2 3 2 4" xfId="36350"/>
    <cellStyle name="Normal 2 12 2 3 2 4 2" xfId="36351"/>
    <cellStyle name="Normal 2 12 2 3 2 4 3" xfId="36352"/>
    <cellStyle name="Normal 2 12 2 3 2 5" xfId="36353"/>
    <cellStyle name="Normal 2 12 2 3 2 6" xfId="36354"/>
    <cellStyle name="Normal 2 12 2 3 2 7" xfId="36355"/>
    <cellStyle name="Normal 2 12 2 3 2 8" xfId="36356"/>
    <cellStyle name="Normal 2 12 2 3 3" xfId="36357"/>
    <cellStyle name="Normal 2 12 2 3 3 2" xfId="36358"/>
    <cellStyle name="Normal 2 12 2 3 3 2 2" xfId="36359"/>
    <cellStyle name="Normal 2 12 2 3 3 2 2 2" xfId="36360"/>
    <cellStyle name="Normal 2 12 2 3 3 2 2 3" xfId="36361"/>
    <cellStyle name="Normal 2 12 2 3 3 2 3" xfId="36362"/>
    <cellStyle name="Normal 2 12 2 3 3 2 4" xfId="36363"/>
    <cellStyle name="Normal 2 12 2 3 3 2 5" xfId="36364"/>
    <cellStyle name="Normal 2 12 2 3 3 2 6" xfId="36365"/>
    <cellStyle name="Normal 2 12 2 3 3 3" xfId="36366"/>
    <cellStyle name="Normal 2 12 2 3 3 3 2" xfId="36367"/>
    <cellStyle name="Normal 2 12 2 3 3 3 3" xfId="36368"/>
    <cellStyle name="Normal 2 12 2 3 3 4" xfId="36369"/>
    <cellStyle name="Normal 2 12 2 3 3 5" xfId="36370"/>
    <cellStyle name="Normal 2 12 2 3 3 6" xfId="36371"/>
    <cellStyle name="Normal 2 12 2 3 3 7" xfId="36372"/>
    <cellStyle name="Normal 2 12 2 3 4" xfId="36373"/>
    <cellStyle name="Normal 2 12 2 3 4 2" xfId="36374"/>
    <cellStyle name="Normal 2 12 2 3 4 2 2" xfId="36375"/>
    <cellStyle name="Normal 2 12 2 3 4 2 3" xfId="36376"/>
    <cellStyle name="Normal 2 12 2 3 4 3" xfId="36377"/>
    <cellStyle name="Normal 2 12 2 3 4 4" xfId="36378"/>
    <cellStyle name="Normal 2 12 2 3 4 5" xfId="36379"/>
    <cellStyle name="Normal 2 12 2 3 4 6" xfId="36380"/>
    <cellStyle name="Normal 2 12 2 3 5" xfId="36381"/>
    <cellStyle name="Normal 2 12 2 3 5 2" xfId="36382"/>
    <cellStyle name="Normal 2 12 2 3 5 2 2" xfId="36383"/>
    <cellStyle name="Normal 2 12 2 3 5 2 3" xfId="36384"/>
    <cellStyle name="Normal 2 12 2 3 5 3" xfId="36385"/>
    <cellStyle name="Normal 2 12 2 3 5 4" xfId="36386"/>
    <cellStyle name="Normal 2 12 2 3 5 5" xfId="36387"/>
    <cellStyle name="Normal 2 12 2 3 5 6" xfId="36388"/>
    <cellStyle name="Normal 2 12 2 3 6" xfId="36389"/>
    <cellStyle name="Normal 2 12 2 3 6 2" xfId="36390"/>
    <cellStyle name="Normal 2 12 2 3 6 3" xfId="36391"/>
    <cellStyle name="Normal 2 12 2 3 7" xfId="36392"/>
    <cellStyle name="Normal 2 12 2 3 8" xfId="36393"/>
    <cellStyle name="Normal 2 12 2 3 9" xfId="36394"/>
    <cellStyle name="Normal 2 12 2 4" xfId="36395"/>
    <cellStyle name="Normal 2 12 2 4 2" xfId="36396"/>
    <cellStyle name="Normal 2 12 2 4 2 2" xfId="36397"/>
    <cellStyle name="Normal 2 12 2 4 2 2 2" xfId="36398"/>
    <cellStyle name="Normal 2 12 2 4 2 2 2 2" xfId="36399"/>
    <cellStyle name="Normal 2 12 2 4 2 2 2 3" xfId="36400"/>
    <cellStyle name="Normal 2 12 2 4 2 2 3" xfId="36401"/>
    <cellStyle name="Normal 2 12 2 4 2 2 4" xfId="36402"/>
    <cellStyle name="Normal 2 12 2 4 2 2 5" xfId="36403"/>
    <cellStyle name="Normal 2 12 2 4 2 2 6" xfId="36404"/>
    <cellStyle name="Normal 2 12 2 4 2 3" xfId="36405"/>
    <cellStyle name="Normal 2 12 2 4 2 3 2" xfId="36406"/>
    <cellStyle name="Normal 2 12 2 4 2 3 3" xfId="36407"/>
    <cellStyle name="Normal 2 12 2 4 2 4" xfId="36408"/>
    <cellStyle name="Normal 2 12 2 4 2 5" xfId="36409"/>
    <cellStyle name="Normal 2 12 2 4 2 6" xfId="36410"/>
    <cellStyle name="Normal 2 12 2 4 2 7" xfId="36411"/>
    <cellStyle name="Normal 2 12 2 4 3" xfId="36412"/>
    <cellStyle name="Normal 2 12 2 4 3 2" xfId="36413"/>
    <cellStyle name="Normal 2 12 2 4 3 2 2" xfId="36414"/>
    <cellStyle name="Normal 2 12 2 4 3 2 3" xfId="36415"/>
    <cellStyle name="Normal 2 12 2 4 3 3" xfId="36416"/>
    <cellStyle name="Normal 2 12 2 4 3 4" xfId="36417"/>
    <cellStyle name="Normal 2 12 2 4 3 5" xfId="36418"/>
    <cellStyle name="Normal 2 12 2 4 3 6" xfId="36419"/>
    <cellStyle name="Normal 2 12 2 4 4" xfId="36420"/>
    <cellStyle name="Normal 2 12 2 4 4 2" xfId="36421"/>
    <cellStyle name="Normal 2 12 2 4 4 2 2" xfId="36422"/>
    <cellStyle name="Normal 2 12 2 4 4 2 3" xfId="36423"/>
    <cellStyle name="Normal 2 12 2 4 4 3" xfId="36424"/>
    <cellStyle name="Normal 2 12 2 4 4 4" xfId="36425"/>
    <cellStyle name="Normal 2 12 2 4 4 5" xfId="36426"/>
    <cellStyle name="Normal 2 12 2 4 4 6" xfId="36427"/>
    <cellStyle name="Normal 2 12 2 4 5" xfId="36428"/>
    <cellStyle name="Normal 2 12 2 4 5 2" xfId="36429"/>
    <cellStyle name="Normal 2 12 2 4 5 3" xfId="36430"/>
    <cellStyle name="Normal 2 12 2 4 6" xfId="36431"/>
    <cellStyle name="Normal 2 12 2 4 7" xfId="36432"/>
    <cellStyle name="Normal 2 12 2 4 8" xfId="36433"/>
    <cellStyle name="Normal 2 12 2 4 9" xfId="36434"/>
    <cellStyle name="Normal 2 12 2 5" xfId="36435"/>
    <cellStyle name="Normal 2 12 2 5 2" xfId="36436"/>
    <cellStyle name="Normal 2 12 2 5 2 2" xfId="36437"/>
    <cellStyle name="Normal 2 12 2 5 2 2 2" xfId="36438"/>
    <cellStyle name="Normal 2 12 2 5 2 2 3" xfId="36439"/>
    <cellStyle name="Normal 2 12 2 5 2 3" xfId="36440"/>
    <cellStyle name="Normal 2 12 2 5 2 4" xfId="36441"/>
    <cellStyle name="Normal 2 12 2 5 2 5" xfId="36442"/>
    <cellStyle name="Normal 2 12 2 5 2 6" xfId="36443"/>
    <cellStyle name="Normal 2 12 2 5 3" xfId="36444"/>
    <cellStyle name="Normal 2 12 2 5 3 2" xfId="36445"/>
    <cellStyle name="Normal 2 12 2 5 3 3" xfId="36446"/>
    <cellStyle name="Normal 2 12 2 5 4" xfId="36447"/>
    <cellStyle name="Normal 2 12 2 5 5" xfId="36448"/>
    <cellStyle name="Normal 2 12 2 5 6" xfId="36449"/>
    <cellStyle name="Normal 2 12 2 5 7" xfId="36450"/>
    <cellStyle name="Normal 2 12 2 6" xfId="36451"/>
    <cellStyle name="Normal 2 12 2 6 2" xfId="36452"/>
    <cellStyle name="Normal 2 12 2 6 2 2" xfId="36453"/>
    <cellStyle name="Normal 2 12 2 6 2 3" xfId="36454"/>
    <cellStyle name="Normal 2 12 2 6 3" xfId="36455"/>
    <cellStyle name="Normal 2 12 2 6 4" xfId="36456"/>
    <cellStyle name="Normal 2 12 2 6 5" xfId="36457"/>
    <cellStyle name="Normal 2 12 2 6 6" xfId="36458"/>
    <cellStyle name="Normal 2 12 2 7" xfId="36459"/>
    <cellStyle name="Normal 2 12 2 7 2" xfId="36460"/>
    <cellStyle name="Normal 2 12 2 7 2 2" xfId="36461"/>
    <cellStyle name="Normal 2 12 2 7 2 3" xfId="36462"/>
    <cellStyle name="Normal 2 12 2 7 3" xfId="36463"/>
    <cellStyle name="Normal 2 12 2 7 4" xfId="36464"/>
    <cellStyle name="Normal 2 12 2 7 5" xfId="36465"/>
    <cellStyle name="Normal 2 12 2 7 6" xfId="36466"/>
    <cellStyle name="Normal 2 12 2 8" xfId="36467"/>
    <cellStyle name="Normal 2 12 2 8 2" xfId="36468"/>
    <cellStyle name="Normal 2 12 2 8 2 2" xfId="36469"/>
    <cellStyle name="Normal 2 12 2 8 2 3" xfId="36470"/>
    <cellStyle name="Normal 2 12 2 8 3" xfId="36471"/>
    <cellStyle name="Normal 2 12 2 8 4" xfId="36472"/>
    <cellStyle name="Normal 2 12 2 8 5" xfId="36473"/>
    <cellStyle name="Normal 2 12 2 8 6" xfId="36474"/>
    <cellStyle name="Normal 2 12 2 9" xfId="36475"/>
    <cellStyle name="Normal 2 12 2 9 2" xfId="36476"/>
    <cellStyle name="Normal 2 12 2 9 2 2" xfId="36477"/>
    <cellStyle name="Normal 2 12 2 9 2 3" xfId="36478"/>
    <cellStyle name="Normal 2 12 2 9 3" xfId="36479"/>
    <cellStyle name="Normal 2 12 2 9 4" xfId="36480"/>
    <cellStyle name="Normal 2 12 2 9 5" xfId="36481"/>
    <cellStyle name="Normal 2 12 2 9 6" xfId="36482"/>
    <cellStyle name="Normal 2 12 3" xfId="36483"/>
    <cellStyle name="Normal 2 12 3 10" xfId="36484"/>
    <cellStyle name="Normal 2 12 3 11" xfId="36485"/>
    <cellStyle name="Normal 2 12 3 12" xfId="36486"/>
    <cellStyle name="Normal 2 12 3 13" xfId="36487"/>
    <cellStyle name="Normal 2 12 3 2" xfId="36488"/>
    <cellStyle name="Normal 2 12 3 2 10" xfId="36489"/>
    <cellStyle name="Normal 2 12 3 2 2" xfId="36490"/>
    <cellStyle name="Normal 2 12 3 2 2 2" xfId="36491"/>
    <cellStyle name="Normal 2 12 3 2 2 2 2" xfId="36492"/>
    <cellStyle name="Normal 2 12 3 2 2 2 2 2" xfId="36493"/>
    <cellStyle name="Normal 2 12 3 2 2 2 2 3" xfId="36494"/>
    <cellStyle name="Normal 2 12 3 2 2 2 3" xfId="36495"/>
    <cellStyle name="Normal 2 12 3 2 2 2 4" xfId="36496"/>
    <cellStyle name="Normal 2 12 3 2 2 2 5" xfId="36497"/>
    <cellStyle name="Normal 2 12 3 2 2 2 6" xfId="36498"/>
    <cellStyle name="Normal 2 12 3 2 2 3" xfId="36499"/>
    <cellStyle name="Normal 2 12 3 2 2 3 2" xfId="36500"/>
    <cellStyle name="Normal 2 12 3 2 2 3 2 2" xfId="36501"/>
    <cellStyle name="Normal 2 12 3 2 2 3 2 3" xfId="36502"/>
    <cellStyle name="Normal 2 12 3 2 2 3 3" xfId="36503"/>
    <cellStyle name="Normal 2 12 3 2 2 3 4" xfId="36504"/>
    <cellStyle name="Normal 2 12 3 2 2 3 5" xfId="36505"/>
    <cellStyle name="Normal 2 12 3 2 2 3 6" xfId="36506"/>
    <cellStyle name="Normal 2 12 3 2 2 4" xfId="36507"/>
    <cellStyle name="Normal 2 12 3 2 2 4 2" xfId="36508"/>
    <cellStyle name="Normal 2 12 3 2 2 4 3" xfId="36509"/>
    <cellStyle name="Normal 2 12 3 2 2 5" xfId="36510"/>
    <cellStyle name="Normal 2 12 3 2 2 6" xfId="36511"/>
    <cellStyle name="Normal 2 12 3 2 2 7" xfId="36512"/>
    <cellStyle name="Normal 2 12 3 2 2 8" xfId="36513"/>
    <cellStyle name="Normal 2 12 3 2 3" xfId="36514"/>
    <cellStyle name="Normal 2 12 3 2 3 2" xfId="36515"/>
    <cellStyle name="Normal 2 12 3 2 3 2 2" xfId="36516"/>
    <cellStyle name="Normal 2 12 3 2 3 2 2 2" xfId="36517"/>
    <cellStyle name="Normal 2 12 3 2 3 2 2 3" xfId="36518"/>
    <cellStyle name="Normal 2 12 3 2 3 2 3" xfId="36519"/>
    <cellStyle name="Normal 2 12 3 2 3 2 4" xfId="36520"/>
    <cellStyle name="Normal 2 12 3 2 3 2 5" xfId="36521"/>
    <cellStyle name="Normal 2 12 3 2 3 2 6" xfId="36522"/>
    <cellStyle name="Normal 2 12 3 2 3 3" xfId="36523"/>
    <cellStyle name="Normal 2 12 3 2 3 3 2" xfId="36524"/>
    <cellStyle name="Normal 2 12 3 2 3 3 3" xfId="36525"/>
    <cellStyle name="Normal 2 12 3 2 3 4" xfId="36526"/>
    <cellStyle name="Normal 2 12 3 2 3 5" xfId="36527"/>
    <cellStyle name="Normal 2 12 3 2 3 6" xfId="36528"/>
    <cellStyle name="Normal 2 12 3 2 3 7" xfId="36529"/>
    <cellStyle name="Normal 2 12 3 2 4" xfId="36530"/>
    <cellStyle name="Normal 2 12 3 2 4 2" xfId="36531"/>
    <cellStyle name="Normal 2 12 3 2 4 2 2" xfId="36532"/>
    <cellStyle name="Normal 2 12 3 2 4 2 3" xfId="36533"/>
    <cellStyle name="Normal 2 12 3 2 4 3" xfId="36534"/>
    <cellStyle name="Normal 2 12 3 2 4 4" xfId="36535"/>
    <cellStyle name="Normal 2 12 3 2 4 5" xfId="36536"/>
    <cellStyle name="Normal 2 12 3 2 4 6" xfId="36537"/>
    <cellStyle name="Normal 2 12 3 2 5" xfId="36538"/>
    <cellStyle name="Normal 2 12 3 2 5 2" xfId="36539"/>
    <cellStyle name="Normal 2 12 3 2 5 2 2" xfId="36540"/>
    <cellStyle name="Normal 2 12 3 2 5 2 3" xfId="36541"/>
    <cellStyle name="Normal 2 12 3 2 5 3" xfId="36542"/>
    <cellStyle name="Normal 2 12 3 2 5 4" xfId="36543"/>
    <cellStyle name="Normal 2 12 3 2 5 5" xfId="36544"/>
    <cellStyle name="Normal 2 12 3 2 5 6" xfId="36545"/>
    <cellStyle name="Normal 2 12 3 2 6" xfId="36546"/>
    <cellStyle name="Normal 2 12 3 2 6 2" xfId="36547"/>
    <cellStyle name="Normal 2 12 3 2 6 3" xfId="36548"/>
    <cellStyle name="Normal 2 12 3 2 7" xfId="36549"/>
    <cellStyle name="Normal 2 12 3 2 8" xfId="36550"/>
    <cellStyle name="Normal 2 12 3 2 9" xfId="36551"/>
    <cellStyle name="Normal 2 12 3 3" xfId="36552"/>
    <cellStyle name="Normal 2 12 3 3 2" xfId="36553"/>
    <cellStyle name="Normal 2 12 3 3 2 2" xfId="36554"/>
    <cellStyle name="Normal 2 12 3 3 2 2 2" xfId="36555"/>
    <cellStyle name="Normal 2 12 3 3 2 2 2 2" xfId="36556"/>
    <cellStyle name="Normal 2 12 3 3 2 2 2 3" xfId="36557"/>
    <cellStyle name="Normal 2 12 3 3 2 2 3" xfId="36558"/>
    <cellStyle name="Normal 2 12 3 3 2 2 4" xfId="36559"/>
    <cellStyle name="Normal 2 12 3 3 2 2 5" xfId="36560"/>
    <cellStyle name="Normal 2 12 3 3 2 2 6" xfId="36561"/>
    <cellStyle name="Normal 2 12 3 3 2 3" xfId="36562"/>
    <cellStyle name="Normal 2 12 3 3 2 3 2" xfId="36563"/>
    <cellStyle name="Normal 2 12 3 3 2 3 3" xfId="36564"/>
    <cellStyle name="Normal 2 12 3 3 2 4" xfId="36565"/>
    <cellStyle name="Normal 2 12 3 3 2 5" xfId="36566"/>
    <cellStyle name="Normal 2 12 3 3 2 6" xfId="36567"/>
    <cellStyle name="Normal 2 12 3 3 2 7" xfId="36568"/>
    <cellStyle name="Normal 2 12 3 3 3" xfId="36569"/>
    <cellStyle name="Normal 2 12 3 3 3 2" xfId="36570"/>
    <cellStyle name="Normal 2 12 3 3 3 2 2" xfId="36571"/>
    <cellStyle name="Normal 2 12 3 3 3 2 3" xfId="36572"/>
    <cellStyle name="Normal 2 12 3 3 3 3" xfId="36573"/>
    <cellStyle name="Normal 2 12 3 3 3 4" xfId="36574"/>
    <cellStyle name="Normal 2 12 3 3 3 5" xfId="36575"/>
    <cellStyle name="Normal 2 12 3 3 3 6" xfId="36576"/>
    <cellStyle name="Normal 2 12 3 3 4" xfId="36577"/>
    <cellStyle name="Normal 2 12 3 3 4 2" xfId="36578"/>
    <cellStyle name="Normal 2 12 3 3 4 2 2" xfId="36579"/>
    <cellStyle name="Normal 2 12 3 3 4 2 3" xfId="36580"/>
    <cellStyle name="Normal 2 12 3 3 4 3" xfId="36581"/>
    <cellStyle name="Normal 2 12 3 3 4 4" xfId="36582"/>
    <cellStyle name="Normal 2 12 3 3 4 5" xfId="36583"/>
    <cellStyle name="Normal 2 12 3 3 4 6" xfId="36584"/>
    <cellStyle name="Normal 2 12 3 3 5" xfId="36585"/>
    <cellStyle name="Normal 2 12 3 3 5 2" xfId="36586"/>
    <cellStyle name="Normal 2 12 3 3 5 3" xfId="36587"/>
    <cellStyle name="Normal 2 12 3 3 6" xfId="36588"/>
    <cellStyle name="Normal 2 12 3 3 7" xfId="36589"/>
    <cellStyle name="Normal 2 12 3 3 8" xfId="36590"/>
    <cellStyle name="Normal 2 12 3 3 9" xfId="36591"/>
    <cellStyle name="Normal 2 12 3 4" xfId="36592"/>
    <cellStyle name="Normal 2 12 3 4 2" xfId="36593"/>
    <cellStyle name="Normal 2 12 3 4 2 2" xfId="36594"/>
    <cellStyle name="Normal 2 12 3 4 2 2 2" xfId="36595"/>
    <cellStyle name="Normal 2 12 3 4 2 2 3" xfId="36596"/>
    <cellStyle name="Normal 2 12 3 4 2 3" xfId="36597"/>
    <cellStyle name="Normal 2 12 3 4 2 4" xfId="36598"/>
    <cellStyle name="Normal 2 12 3 4 2 5" xfId="36599"/>
    <cellStyle name="Normal 2 12 3 4 2 6" xfId="36600"/>
    <cellStyle name="Normal 2 12 3 4 3" xfId="36601"/>
    <cellStyle name="Normal 2 12 3 4 3 2" xfId="36602"/>
    <cellStyle name="Normal 2 12 3 4 3 3" xfId="36603"/>
    <cellStyle name="Normal 2 12 3 4 4" xfId="36604"/>
    <cellStyle name="Normal 2 12 3 4 5" xfId="36605"/>
    <cellStyle name="Normal 2 12 3 4 6" xfId="36606"/>
    <cellStyle name="Normal 2 12 3 4 7" xfId="36607"/>
    <cellStyle name="Normal 2 12 3 5" xfId="36608"/>
    <cellStyle name="Normal 2 12 3 5 2" xfId="36609"/>
    <cellStyle name="Normal 2 12 3 5 2 2" xfId="36610"/>
    <cellStyle name="Normal 2 12 3 5 2 3" xfId="36611"/>
    <cellStyle name="Normal 2 12 3 5 3" xfId="36612"/>
    <cellStyle name="Normal 2 12 3 5 4" xfId="36613"/>
    <cellStyle name="Normal 2 12 3 5 5" xfId="36614"/>
    <cellStyle name="Normal 2 12 3 5 6" xfId="36615"/>
    <cellStyle name="Normal 2 12 3 6" xfId="36616"/>
    <cellStyle name="Normal 2 12 3 6 2" xfId="36617"/>
    <cellStyle name="Normal 2 12 3 6 2 2" xfId="36618"/>
    <cellStyle name="Normal 2 12 3 6 2 3" xfId="36619"/>
    <cellStyle name="Normal 2 12 3 6 3" xfId="36620"/>
    <cellStyle name="Normal 2 12 3 6 4" xfId="36621"/>
    <cellStyle name="Normal 2 12 3 6 5" xfId="36622"/>
    <cellStyle name="Normal 2 12 3 6 6" xfId="36623"/>
    <cellStyle name="Normal 2 12 3 7" xfId="36624"/>
    <cellStyle name="Normal 2 12 3 7 2" xfId="36625"/>
    <cellStyle name="Normal 2 12 3 7 2 2" xfId="36626"/>
    <cellStyle name="Normal 2 12 3 7 2 3" xfId="36627"/>
    <cellStyle name="Normal 2 12 3 7 3" xfId="36628"/>
    <cellStyle name="Normal 2 12 3 7 4" xfId="36629"/>
    <cellStyle name="Normal 2 12 3 7 5" xfId="36630"/>
    <cellStyle name="Normal 2 12 3 7 6" xfId="36631"/>
    <cellStyle name="Normal 2 12 3 8" xfId="36632"/>
    <cellStyle name="Normal 2 12 3 8 2" xfId="36633"/>
    <cellStyle name="Normal 2 12 3 8 2 2" xfId="36634"/>
    <cellStyle name="Normal 2 12 3 8 2 3" xfId="36635"/>
    <cellStyle name="Normal 2 12 3 8 3" xfId="36636"/>
    <cellStyle name="Normal 2 12 3 8 4" xfId="36637"/>
    <cellStyle name="Normal 2 12 3 8 5" xfId="36638"/>
    <cellStyle name="Normal 2 12 3 8 6" xfId="36639"/>
    <cellStyle name="Normal 2 12 3 9" xfId="36640"/>
    <cellStyle name="Normal 2 12 3 9 2" xfId="36641"/>
    <cellStyle name="Normal 2 12 3 9 3" xfId="36642"/>
    <cellStyle name="Normal 2 12 4" xfId="36643"/>
    <cellStyle name="Normal 2 12 4 10" xfId="36644"/>
    <cellStyle name="Normal 2 12 4 2" xfId="36645"/>
    <cellStyle name="Normal 2 12 4 2 2" xfId="36646"/>
    <cellStyle name="Normal 2 12 4 2 2 2" xfId="36647"/>
    <cellStyle name="Normal 2 12 4 2 2 2 2" xfId="36648"/>
    <cellStyle name="Normal 2 12 4 2 2 2 3" xfId="36649"/>
    <cellStyle name="Normal 2 12 4 2 2 3" xfId="36650"/>
    <cellStyle name="Normal 2 12 4 2 2 4" xfId="36651"/>
    <cellStyle name="Normal 2 12 4 2 2 5" xfId="36652"/>
    <cellStyle name="Normal 2 12 4 2 2 6" xfId="36653"/>
    <cellStyle name="Normal 2 12 4 2 3" xfId="36654"/>
    <cellStyle name="Normal 2 12 4 2 3 2" xfId="36655"/>
    <cellStyle name="Normal 2 12 4 2 3 2 2" xfId="36656"/>
    <cellStyle name="Normal 2 12 4 2 3 2 3" xfId="36657"/>
    <cellStyle name="Normal 2 12 4 2 3 3" xfId="36658"/>
    <cellStyle name="Normal 2 12 4 2 3 4" xfId="36659"/>
    <cellStyle name="Normal 2 12 4 2 3 5" xfId="36660"/>
    <cellStyle name="Normal 2 12 4 2 3 6" xfId="36661"/>
    <cellStyle name="Normal 2 12 4 2 4" xfId="36662"/>
    <cellStyle name="Normal 2 12 4 2 4 2" xfId="36663"/>
    <cellStyle name="Normal 2 12 4 2 4 3" xfId="36664"/>
    <cellStyle name="Normal 2 12 4 2 5" xfId="36665"/>
    <cellStyle name="Normal 2 12 4 2 6" xfId="36666"/>
    <cellStyle name="Normal 2 12 4 2 7" xfId="36667"/>
    <cellStyle name="Normal 2 12 4 2 8" xfId="36668"/>
    <cellStyle name="Normal 2 12 4 3" xfId="36669"/>
    <cellStyle name="Normal 2 12 4 3 2" xfId="36670"/>
    <cellStyle name="Normal 2 12 4 3 2 2" xfId="36671"/>
    <cellStyle name="Normal 2 12 4 3 2 2 2" xfId="36672"/>
    <cellStyle name="Normal 2 12 4 3 2 2 3" xfId="36673"/>
    <cellStyle name="Normal 2 12 4 3 2 3" xfId="36674"/>
    <cellStyle name="Normal 2 12 4 3 2 4" xfId="36675"/>
    <cellStyle name="Normal 2 12 4 3 2 5" xfId="36676"/>
    <cellStyle name="Normal 2 12 4 3 2 6" xfId="36677"/>
    <cellStyle name="Normal 2 12 4 3 3" xfId="36678"/>
    <cellStyle name="Normal 2 12 4 3 3 2" xfId="36679"/>
    <cellStyle name="Normal 2 12 4 3 3 3" xfId="36680"/>
    <cellStyle name="Normal 2 12 4 3 4" xfId="36681"/>
    <cellStyle name="Normal 2 12 4 3 5" xfId="36682"/>
    <cellStyle name="Normal 2 12 4 3 6" xfId="36683"/>
    <cellStyle name="Normal 2 12 4 3 7" xfId="36684"/>
    <cellStyle name="Normal 2 12 4 4" xfId="36685"/>
    <cellStyle name="Normal 2 12 4 4 2" xfId="36686"/>
    <cellStyle name="Normal 2 12 4 4 2 2" xfId="36687"/>
    <cellStyle name="Normal 2 12 4 4 2 3" xfId="36688"/>
    <cellStyle name="Normal 2 12 4 4 3" xfId="36689"/>
    <cellStyle name="Normal 2 12 4 4 4" xfId="36690"/>
    <cellStyle name="Normal 2 12 4 4 5" xfId="36691"/>
    <cellStyle name="Normal 2 12 4 4 6" xfId="36692"/>
    <cellStyle name="Normal 2 12 4 5" xfId="36693"/>
    <cellStyle name="Normal 2 12 4 5 2" xfId="36694"/>
    <cellStyle name="Normal 2 12 4 5 2 2" xfId="36695"/>
    <cellStyle name="Normal 2 12 4 5 2 3" xfId="36696"/>
    <cellStyle name="Normal 2 12 4 5 3" xfId="36697"/>
    <cellStyle name="Normal 2 12 4 5 4" xfId="36698"/>
    <cellStyle name="Normal 2 12 4 5 5" xfId="36699"/>
    <cellStyle name="Normal 2 12 4 5 6" xfId="36700"/>
    <cellStyle name="Normal 2 12 4 6" xfId="36701"/>
    <cellStyle name="Normal 2 12 4 6 2" xfId="36702"/>
    <cellStyle name="Normal 2 12 4 6 3" xfId="36703"/>
    <cellStyle name="Normal 2 12 4 7" xfId="36704"/>
    <cellStyle name="Normal 2 12 4 8" xfId="36705"/>
    <cellStyle name="Normal 2 12 4 9" xfId="36706"/>
    <cellStyle name="Normal 2 12 5" xfId="36707"/>
    <cellStyle name="Normal 2 12 5 2" xfId="36708"/>
    <cellStyle name="Normal 2 12 5 2 2" xfId="36709"/>
    <cellStyle name="Normal 2 12 5 2 2 2" xfId="36710"/>
    <cellStyle name="Normal 2 12 5 2 2 2 2" xfId="36711"/>
    <cellStyle name="Normal 2 12 5 2 2 2 3" xfId="36712"/>
    <cellStyle name="Normal 2 12 5 2 2 3" xfId="36713"/>
    <cellStyle name="Normal 2 12 5 2 2 4" xfId="36714"/>
    <cellStyle name="Normal 2 12 5 2 2 5" xfId="36715"/>
    <cellStyle name="Normal 2 12 5 2 2 6" xfId="36716"/>
    <cellStyle name="Normal 2 12 5 2 3" xfId="36717"/>
    <cellStyle name="Normal 2 12 5 2 3 2" xfId="36718"/>
    <cellStyle name="Normal 2 12 5 2 3 3" xfId="36719"/>
    <cellStyle name="Normal 2 12 5 2 4" xfId="36720"/>
    <cellStyle name="Normal 2 12 5 2 5" xfId="36721"/>
    <cellStyle name="Normal 2 12 5 2 6" xfId="36722"/>
    <cellStyle name="Normal 2 12 5 2 7" xfId="36723"/>
    <cellStyle name="Normal 2 12 5 3" xfId="36724"/>
    <cellStyle name="Normal 2 12 5 3 2" xfId="36725"/>
    <cellStyle name="Normal 2 12 5 3 2 2" xfId="36726"/>
    <cellStyle name="Normal 2 12 5 3 2 3" xfId="36727"/>
    <cellStyle name="Normal 2 12 5 3 3" xfId="36728"/>
    <cellStyle name="Normal 2 12 5 3 4" xfId="36729"/>
    <cellStyle name="Normal 2 12 5 3 5" xfId="36730"/>
    <cellStyle name="Normal 2 12 5 3 6" xfId="36731"/>
    <cellStyle name="Normal 2 12 5 4" xfId="36732"/>
    <cellStyle name="Normal 2 12 5 4 2" xfId="36733"/>
    <cellStyle name="Normal 2 12 5 4 2 2" xfId="36734"/>
    <cellStyle name="Normal 2 12 5 4 2 3" xfId="36735"/>
    <cellStyle name="Normal 2 12 5 4 3" xfId="36736"/>
    <cellStyle name="Normal 2 12 5 4 4" xfId="36737"/>
    <cellStyle name="Normal 2 12 5 4 5" xfId="36738"/>
    <cellStyle name="Normal 2 12 5 4 6" xfId="36739"/>
    <cellStyle name="Normal 2 12 5 5" xfId="36740"/>
    <cellStyle name="Normal 2 12 5 5 2" xfId="36741"/>
    <cellStyle name="Normal 2 12 5 5 3" xfId="36742"/>
    <cellStyle name="Normal 2 12 5 6" xfId="36743"/>
    <cellStyle name="Normal 2 12 5 7" xfId="36744"/>
    <cellStyle name="Normal 2 12 5 8" xfId="36745"/>
    <cellStyle name="Normal 2 12 5 9" xfId="36746"/>
    <cellStyle name="Normal 2 12 6" xfId="36747"/>
    <cellStyle name="Normal 2 12 6 2" xfId="36748"/>
    <cellStyle name="Normal 2 12 6 2 2" xfId="36749"/>
    <cellStyle name="Normal 2 12 6 2 2 2" xfId="36750"/>
    <cellStyle name="Normal 2 12 6 2 2 3" xfId="36751"/>
    <cellStyle name="Normal 2 12 6 2 3" xfId="36752"/>
    <cellStyle name="Normal 2 12 6 2 4" xfId="36753"/>
    <cellStyle name="Normal 2 12 6 2 5" xfId="36754"/>
    <cellStyle name="Normal 2 12 6 2 6" xfId="36755"/>
    <cellStyle name="Normal 2 12 6 3" xfId="36756"/>
    <cellStyle name="Normal 2 12 6 3 2" xfId="36757"/>
    <cellStyle name="Normal 2 12 6 3 3" xfId="36758"/>
    <cellStyle name="Normal 2 12 6 4" xfId="36759"/>
    <cellStyle name="Normal 2 12 6 5" xfId="36760"/>
    <cellStyle name="Normal 2 12 6 6" xfId="36761"/>
    <cellStyle name="Normal 2 12 6 7" xfId="36762"/>
    <cellStyle name="Normal 2 12 7" xfId="36763"/>
    <cellStyle name="Normal 2 12 7 2" xfId="36764"/>
    <cellStyle name="Normal 2 12 7 2 2" xfId="36765"/>
    <cellStyle name="Normal 2 12 7 2 3" xfId="36766"/>
    <cellStyle name="Normal 2 12 7 3" xfId="36767"/>
    <cellStyle name="Normal 2 12 7 4" xfId="36768"/>
    <cellStyle name="Normal 2 12 7 5" xfId="36769"/>
    <cellStyle name="Normal 2 12 7 6" xfId="36770"/>
    <cellStyle name="Normal 2 12 8" xfId="36771"/>
    <cellStyle name="Normal 2 12 8 2" xfId="36772"/>
    <cellStyle name="Normal 2 12 8 2 2" xfId="36773"/>
    <cellStyle name="Normal 2 12 8 2 3" xfId="36774"/>
    <cellStyle name="Normal 2 12 8 3" xfId="36775"/>
    <cellStyle name="Normal 2 12 8 4" xfId="36776"/>
    <cellStyle name="Normal 2 12 8 5" xfId="36777"/>
    <cellStyle name="Normal 2 12 8 6" xfId="36778"/>
    <cellStyle name="Normal 2 12 9" xfId="36779"/>
    <cellStyle name="Normal 2 12 9 2" xfId="36780"/>
    <cellStyle name="Normal 2 12 9 2 2" xfId="36781"/>
    <cellStyle name="Normal 2 12 9 2 3" xfId="36782"/>
    <cellStyle name="Normal 2 12 9 3" xfId="36783"/>
    <cellStyle name="Normal 2 12 9 4" xfId="36784"/>
    <cellStyle name="Normal 2 12 9 5" xfId="36785"/>
    <cellStyle name="Normal 2 12 9 6" xfId="36786"/>
    <cellStyle name="Normal 2 13" xfId="36787"/>
    <cellStyle name="Normal 2 13 10" xfId="36788"/>
    <cellStyle name="Normal 2 13 11" xfId="36789"/>
    <cellStyle name="Normal 2 13 12" xfId="36790"/>
    <cellStyle name="Normal 2 13 13" xfId="36791"/>
    <cellStyle name="Normal 2 13 2" xfId="36792"/>
    <cellStyle name="Normal 2 13 2 10" xfId="36793"/>
    <cellStyle name="Normal 2 13 2 2" xfId="36794"/>
    <cellStyle name="Normal 2 13 2 2 2" xfId="36795"/>
    <cellStyle name="Normal 2 13 2 2 2 2" xfId="36796"/>
    <cellStyle name="Normal 2 13 2 2 2 2 2" xfId="36797"/>
    <cellStyle name="Normal 2 13 2 2 2 2 3" xfId="36798"/>
    <cellStyle name="Normal 2 13 2 2 2 3" xfId="36799"/>
    <cellStyle name="Normal 2 13 2 2 2 4" xfId="36800"/>
    <cellStyle name="Normal 2 13 2 2 2 5" xfId="36801"/>
    <cellStyle name="Normal 2 13 2 2 2 6" xfId="36802"/>
    <cellStyle name="Normal 2 13 2 2 3" xfId="36803"/>
    <cellStyle name="Normal 2 13 2 2 3 2" xfId="36804"/>
    <cellStyle name="Normal 2 13 2 2 3 2 2" xfId="36805"/>
    <cellStyle name="Normal 2 13 2 2 3 2 3" xfId="36806"/>
    <cellStyle name="Normal 2 13 2 2 3 3" xfId="36807"/>
    <cellStyle name="Normal 2 13 2 2 3 4" xfId="36808"/>
    <cellStyle name="Normal 2 13 2 2 3 5" xfId="36809"/>
    <cellStyle name="Normal 2 13 2 2 3 6" xfId="36810"/>
    <cellStyle name="Normal 2 13 2 2 4" xfId="36811"/>
    <cellStyle name="Normal 2 13 2 2 4 2" xfId="36812"/>
    <cellStyle name="Normal 2 13 2 2 4 3" xfId="36813"/>
    <cellStyle name="Normal 2 13 2 2 5" xfId="36814"/>
    <cellStyle name="Normal 2 13 2 2 6" xfId="36815"/>
    <cellStyle name="Normal 2 13 2 2 7" xfId="36816"/>
    <cellStyle name="Normal 2 13 2 2 8" xfId="36817"/>
    <cellStyle name="Normal 2 13 2 3" xfId="36818"/>
    <cellStyle name="Normal 2 13 2 3 2" xfId="36819"/>
    <cellStyle name="Normal 2 13 2 3 2 2" xfId="36820"/>
    <cellStyle name="Normal 2 13 2 3 2 2 2" xfId="36821"/>
    <cellStyle name="Normal 2 13 2 3 2 2 3" xfId="36822"/>
    <cellStyle name="Normal 2 13 2 3 2 3" xfId="36823"/>
    <cellStyle name="Normal 2 13 2 3 2 4" xfId="36824"/>
    <cellStyle name="Normal 2 13 2 3 2 5" xfId="36825"/>
    <cellStyle name="Normal 2 13 2 3 2 6" xfId="36826"/>
    <cellStyle name="Normal 2 13 2 3 3" xfId="36827"/>
    <cellStyle name="Normal 2 13 2 3 3 2" xfId="36828"/>
    <cellStyle name="Normal 2 13 2 3 3 3" xfId="36829"/>
    <cellStyle name="Normal 2 13 2 3 4" xfId="36830"/>
    <cellStyle name="Normal 2 13 2 3 5" xfId="36831"/>
    <cellStyle name="Normal 2 13 2 3 6" xfId="36832"/>
    <cellStyle name="Normal 2 13 2 3 7" xfId="36833"/>
    <cellStyle name="Normal 2 13 2 4" xfId="36834"/>
    <cellStyle name="Normal 2 13 2 4 2" xfId="36835"/>
    <cellStyle name="Normal 2 13 2 4 2 2" xfId="36836"/>
    <cellStyle name="Normal 2 13 2 4 2 3" xfId="36837"/>
    <cellStyle name="Normal 2 13 2 4 3" xfId="36838"/>
    <cellStyle name="Normal 2 13 2 4 4" xfId="36839"/>
    <cellStyle name="Normal 2 13 2 4 5" xfId="36840"/>
    <cellStyle name="Normal 2 13 2 4 6" xfId="36841"/>
    <cellStyle name="Normal 2 13 2 5" xfId="36842"/>
    <cellStyle name="Normal 2 13 2 5 2" xfId="36843"/>
    <cellStyle name="Normal 2 13 2 5 2 2" xfId="36844"/>
    <cellStyle name="Normal 2 13 2 5 2 3" xfId="36845"/>
    <cellStyle name="Normal 2 13 2 5 3" xfId="36846"/>
    <cellStyle name="Normal 2 13 2 5 4" xfId="36847"/>
    <cellStyle name="Normal 2 13 2 5 5" xfId="36848"/>
    <cellStyle name="Normal 2 13 2 5 6" xfId="36849"/>
    <cellStyle name="Normal 2 13 2 6" xfId="36850"/>
    <cellStyle name="Normal 2 13 2 6 2" xfId="36851"/>
    <cellStyle name="Normal 2 13 2 6 3" xfId="36852"/>
    <cellStyle name="Normal 2 13 2 7" xfId="36853"/>
    <cellStyle name="Normal 2 13 2 8" xfId="36854"/>
    <cellStyle name="Normal 2 13 2 9" xfId="36855"/>
    <cellStyle name="Normal 2 13 3" xfId="36856"/>
    <cellStyle name="Normal 2 13 3 2" xfId="36857"/>
    <cellStyle name="Normal 2 13 3 2 2" xfId="36858"/>
    <cellStyle name="Normal 2 13 3 2 2 2" xfId="36859"/>
    <cellStyle name="Normal 2 13 3 2 2 2 2" xfId="36860"/>
    <cellStyle name="Normal 2 13 3 2 2 2 3" xfId="36861"/>
    <cellStyle name="Normal 2 13 3 2 2 3" xfId="36862"/>
    <cellStyle name="Normal 2 13 3 2 2 4" xfId="36863"/>
    <cellStyle name="Normal 2 13 3 2 2 5" xfId="36864"/>
    <cellStyle name="Normal 2 13 3 2 2 6" xfId="36865"/>
    <cellStyle name="Normal 2 13 3 2 3" xfId="36866"/>
    <cellStyle name="Normal 2 13 3 2 3 2" xfId="36867"/>
    <cellStyle name="Normal 2 13 3 2 3 3" xfId="36868"/>
    <cellStyle name="Normal 2 13 3 2 4" xfId="36869"/>
    <cellStyle name="Normal 2 13 3 2 5" xfId="36870"/>
    <cellStyle name="Normal 2 13 3 2 6" xfId="36871"/>
    <cellStyle name="Normal 2 13 3 2 7" xfId="36872"/>
    <cellStyle name="Normal 2 13 3 3" xfId="36873"/>
    <cellStyle name="Normal 2 13 3 3 2" xfId="36874"/>
    <cellStyle name="Normal 2 13 3 3 2 2" xfId="36875"/>
    <cellStyle name="Normal 2 13 3 3 2 3" xfId="36876"/>
    <cellStyle name="Normal 2 13 3 3 3" xfId="36877"/>
    <cellStyle name="Normal 2 13 3 3 4" xfId="36878"/>
    <cellStyle name="Normal 2 13 3 3 5" xfId="36879"/>
    <cellStyle name="Normal 2 13 3 3 6" xfId="36880"/>
    <cellStyle name="Normal 2 13 3 4" xfId="36881"/>
    <cellStyle name="Normal 2 13 3 4 2" xfId="36882"/>
    <cellStyle name="Normal 2 13 3 4 2 2" xfId="36883"/>
    <cellStyle name="Normal 2 13 3 4 2 3" xfId="36884"/>
    <cellStyle name="Normal 2 13 3 4 3" xfId="36885"/>
    <cellStyle name="Normal 2 13 3 4 4" xfId="36886"/>
    <cellStyle name="Normal 2 13 3 4 5" xfId="36887"/>
    <cellStyle name="Normal 2 13 3 4 6" xfId="36888"/>
    <cellStyle name="Normal 2 13 3 5" xfId="36889"/>
    <cellStyle name="Normal 2 13 3 5 2" xfId="36890"/>
    <cellStyle name="Normal 2 13 3 5 3" xfId="36891"/>
    <cellStyle name="Normal 2 13 3 6" xfId="36892"/>
    <cellStyle name="Normal 2 13 3 7" xfId="36893"/>
    <cellStyle name="Normal 2 13 3 8" xfId="36894"/>
    <cellStyle name="Normal 2 13 3 9" xfId="36895"/>
    <cellStyle name="Normal 2 13 4" xfId="36896"/>
    <cellStyle name="Normal 2 13 4 2" xfId="36897"/>
    <cellStyle name="Normal 2 13 4 2 2" xfId="36898"/>
    <cellStyle name="Normal 2 13 4 2 2 2" xfId="36899"/>
    <cellStyle name="Normal 2 13 4 2 2 3" xfId="36900"/>
    <cellStyle name="Normal 2 13 4 2 3" xfId="36901"/>
    <cellStyle name="Normal 2 13 4 2 4" xfId="36902"/>
    <cellStyle name="Normal 2 13 4 2 5" xfId="36903"/>
    <cellStyle name="Normal 2 13 4 2 6" xfId="36904"/>
    <cellStyle name="Normal 2 13 4 3" xfId="36905"/>
    <cellStyle name="Normal 2 13 4 3 2" xfId="36906"/>
    <cellStyle name="Normal 2 13 4 3 3" xfId="36907"/>
    <cellStyle name="Normal 2 13 4 4" xfId="36908"/>
    <cellStyle name="Normal 2 13 4 5" xfId="36909"/>
    <cellStyle name="Normal 2 13 4 6" xfId="36910"/>
    <cellStyle name="Normal 2 13 4 7" xfId="36911"/>
    <cellStyle name="Normal 2 13 5" xfId="36912"/>
    <cellStyle name="Normal 2 13 5 2" xfId="36913"/>
    <cellStyle name="Normal 2 13 5 2 2" xfId="36914"/>
    <cellStyle name="Normal 2 13 5 2 3" xfId="36915"/>
    <cellStyle name="Normal 2 13 5 3" xfId="36916"/>
    <cellStyle name="Normal 2 13 5 4" xfId="36917"/>
    <cellStyle name="Normal 2 13 5 5" xfId="36918"/>
    <cellStyle name="Normal 2 13 5 6" xfId="36919"/>
    <cellStyle name="Normal 2 13 6" xfId="36920"/>
    <cellStyle name="Normal 2 13 6 2" xfId="36921"/>
    <cellStyle name="Normal 2 13 6 2 2" xfId="36922"/>
    <cellStyle name="Normal 2 13 6 2 3" xfId="36923"/>
    <cellStyle name="Normal 2 13 6 3" xfId="36924"/>
    <cellStyle name="Normal 2 13 6 4" xfId="36925"/>
    <cellStyle name="Normal 2 13 6 5" xfId="36926"/>
    <cellStyle name="Normal 2 13 6 6" xfId="36927"/>
    <cellStyle name="Normal 2 13 7" xfId="36928"/>
    <cellStyle name="Normal 2 13 7 2" xfId="36929"/>
    <cellStyle name="Normal 2 13 7 2 2" xfId="36930"/>
    <cellStyle name="Normal 2 13 7 2 3" xfId="36931"/>
    <cellStyle name="Normal 2 13 7 3" xfId="36932"/>
    <cellStyle name="Normal 2 13 7 4" xfId="36933"/>
    <cellStyle name="Normal 2 13 7 5" xfId="36934"/>
    <cellStyle name="Normal 2 13 7 6" xfId="36935"/>
    <cellStyle name="Normal 2 13 8" xfId="36936"/>
    <cellStyle name="Normal 2 13 8 2" xfId="36937"/>
    <cellStyle name="Normal 2 13 8 2 2" xfId="36938"/>
    <cellStyle name="Normal 2 13 8 2 3" xfId="36939"/>
    <cellStyle name="Normal 2 13 8 3" xfId="36940"/>
    <cellStyle name="Normal 2 13 8 4" xfId="36941"/>
    <cellStyle name="Normal 2 13 8 5" xfId="36942"/>
    <cellStyle name="Normal 2 13 8 6" xfId="36943"/>
    <cellStyle name="Normal 2 13 9" xfId="36944"/>
    <cellStyle name="Normal 2 13 9 2" xfId="36945"/>
    <cellStyle name="Normal 2 13 9 3" xfId="36946"/>
    <cellStyle name="Normal 2 14" xfId="36947"/>
    <cellStyle name="Normal 2 14 10" xfId="36948"/>
    <cellStyle name="Normal 2 14 11" xfId="36949"/>
    <cellStyle name="Normal 2 14 12" xfId="36950"/>
    <cellStyle name="Normal 2 14 13" xfId="36951"/>
    <cellStyle name="Normal 2 14 2" xfId="36952"/>
    <cellStyle name="Normal 2 14 2 10" xfId="36953"/>
    <cellStyle name="Normal 2 14 2 2" xfId="36954"/>
    <cellStyle name="Normal 2 14 2 2 2" xfId="36955"/>
    <cellStyle name="Normal 2 14 2 2 2 2" xfId="36956"/>
    <cellStyle name="Normal 2 14 2 2 2 2 2" xfId="36957"/>
    <cellStyle name="Normal 2 14 2 2 2 2 3" xfId="36958"/>
    <cellStyle name="Normal 2 14 2 2 2 3" xfId="36959"/>
    <cellStyle name="Normal 2 14 2 2 2 4" xfId="36960"/>
    <cellStyle name="Normal 2 14 2 2 2 5" xfId="36961"/>
    <cellStyle name="Normal 2 14 2 2 2 6" xfId="36962"/>
    <cellStyle name="Normal 2 14 2 2 3" xfId="36963"/>
    <cellStyle name="Normal 2 14 2 2 3 2" xfId="36964"/>
    <cellStyle name="Normal 2 14 2 2 3 2 2" xfId="36965"/>
    <cellStyle name="Normal 2 14 2 2 3 2 3" xfId="36966"/>
    <cellStyle name="Normal 2 14 2 2 3 3" xfId="36967"/>
    <cellStyle name="Normal 2 14 2 2 3 4" xfId="36968"/>
    <cellStyle name="Normal 2 14 2 2 3 5" xfId="36969"/>
    <cellStyle name="Normal 2 14 2 2 3 6" xfId="36970"/>
    <cellStyle name="Normal 2 14 2 2 4" xfId="36971"/>
    <cellStyle name="Normal 2 14 2 2 4 2" xfId="36972"/>
    <cellStyle name="Normal 2 14 2 2 4 3" xfId="36973"/>
    <cellStyle name="Normal 2 14 2 2 5" xfId="36974"/>
    <cellStyle name="Normal 2 14 2 2 6" xfId="36975"/>
    <cellStyle name="Normal 2 14 2 2 7" xfId="36976"/>
    <cellStyle name="Normal 2 14 2 2 8" xfId="36977"/>
    <cellStyle name="Normal 2 14 2 3" xfId="36978"/>
    <cellStyle name="Normal 2 14 2 3 2" xfId="36979"/>
    <cellStyle name="Normal 2 14 2 3 2 2" xfId="36980"/>
    <cellStyle name="Normal 2 14 2 3 2 2 2" xfId="36981"/>
    <cellStyle name="Normal 2 14 2 3 2 2 3" xfId="36982"/>
    <cellStyle name="Normal 2 14 2 3 2 3" xfId="36983"/>
    <cellStyle name="Normal 2 14 2 3 2 4" xfId="36984"/>
    <cellStyle name="Normal 2 14 2 3 2 5" xfId="36985"/>
    <cellStyle name="Normal 2 14 2 3 2 6" xfId="36986"/>
    <cellStyle name="Normal 2 14 2 3 3" xfId="36987"/>
    <cellStyle name="Normal 2 14 2 3 3 2" xfId="36988"/>
    <cellStyle name="Normal 2 14 2 3 3 3" xfId="36989"/>
    <cellStyle name="Normal 2 14 2 3 4" xfId="36990"/>
    <cellStyle name="Normal 2 14 2 3 5" xfId="36991"/>
    <cellStyle name="Normal 2 14 2 3 6" xfId="36992"/>
    <cellStyle name="Normal 2 14 2 3 7" xfId="36993"/>
    <cellStyle name="Normal 2 14 2 4" xfId="36994"/>
    <cellStyle name="Normal 2 14 2 4 2" xfId="36995"/>
    <cellStyle name="Normal 2 14 2 4 2 2" xfId="36996"/>
    <cellStyle name="Normal 2 14 2 4 2 3" xfId="36997"/>
    <cellStyle name="Normal 2 14 2 4 3" xfId="36998"/>
    <cellStyle name="Normal 2 14 2 4 4" xfId="36999"/>
    <cellStyle name="Normal 2 14 2 4 5" xfId="37000"/>
    <cellStyle name="Normal 2 14 2 4 6" xfId="37001"/>
    <cellStyle name="Normal 2 14 2 5" xfId="37002"/>
    <cellStyle name="Normal 2 14 2 5 2" xfId="37003"/>
    <cellStyle name="Normal 2 14 2 5 2 2" xfId="37004"/>
    <cellStyle name="Normal 2 14 2 5 2 3" xfId="37005"/>
    <cellStyle name="Normal 2 14 2 5 3" xfId="37006"/>
    <cellStyle name="Normal 2 14 2 5 4" xfId="37007"/>
    <cellStyle name="Normal 2 14 2 5 5" xfId="37008"/>
    <cellStyle name="Normal 2 14 2 5 6" xfId="37009"/>
    <cellStyle name="Normal 2 14 2 6" xfId="37010"/>
    <cellStyle name="Normal 2 14 2 6 2" xfId="37011"/>
    <cellStyle name="Normal 2 14 2 6 3" xfId="37012"/>
    <cellStyle name="Normal 2 14 2 7" xfId="37013"/>
    <cellStyle name="Normal 2 14 2 8" xfId="37014"/>
    <cellStyle name="Normal 2 14 2 9" xfId="37015"/>
    <cellStyle name="Normal 2 14 3" xfId="37016"/>
    <cellStyle name="Normal 2 14 3 2" xfId="37017"/>
    <cellStyle name="Normal 2 14 3 2 2" xfId="37018"/>
    <cellStyle name="Normal 2 14 3 2 2 2" xfId="37019"/>
    <cellStyle name="Normal 2 14 3 2 2 2 2" xfId="37020"/>
    <cellStyle name="Normal 2 14 3 2 2 2 3" xfId="37021"/>
    <cellStyle name="Normal 2 14 3 2 2 3" xfId="37022"/>
    <cellStyle name="Normal 2 14 3 2 2 4" xfId="37023"/>
    <cellStyle name="Normal 2 14 3 2 2 5" xfId="37024"/>
    <cellStyle name="Normal 2 14 3 2 2 6" xfId="37025"/>
    <cellStyle name="Normal 2 14 3 2 3" xfId="37026"/>
    <cellStyle name="Normal 2 14 3 2 3 2" xfId="37027"/>
    <cellStyle name="Normal 2 14 3 2 3 3" xfId="37028"/>
    <cellStyle name="Normal 2 14 3 2 4" xfId="37029"/>
    <cellStyle name="Normal 2 14 3 2 5" xfId="37030"/>
    <cellStyle name="Normal 2 14 3 2 6" xfId="37031"/>
    <cellStyle name="Normal 2 14 3 2 7" xfId="37032"/>
    <cellStyle name="Normal 2 14 3 3" xfId="37033"/>
    <cellStyle name="Normal 2 14 3 3 2" xfId="37034"/>
    <cellStyle name="Normal 2 14 3 3 2 2" xfId="37035"/>
    <cellStyle name="Normal 2 14 3 3 2 3" xfId="37036"/>
    <cellStyle name="Normal 2 14 3 3 3" xfId="37037"/>
    <cellStyle name="Normal 2 14 3 3 4" xfId="37038"/>
    <cellStyle name="Normal 2 14 3 3 5" xfId="37039"/>
    <cellStyle name="Normal 2 14 3 3 6" xfId="37040"/>
    <cellStyle name="Normal 2 14 3 4" xfId="37041"/>
    <cellStyle name="Normal 2 14 3 4 2" xfId="37042"/>
    <cellStyle name="Normal 2 14 3 4 2 2" xfId="37043"/>
    <cellStyle name="Normal 2 14 3 4 2 3" xfId="37044"/>
    <cellStyle name="Normal 2 14 3 4 3" xfId="37045"/>
    <cellStyle name="Normal 2 14 3 4 4" xfId="37046"/>
    <cellStyle name="Normal 2 14 3 4 5" xfId="37047"/>
    <cellStyle name="Normal 2 14 3 4 6" xfId="37048"/>
    <cellStyle name="Normal 2 14 3 5" xfId="37049"/>
    <cellStyle name="Normal 2 14 3 5 2" xfId="37050"/>
    <cellStyle name="Normal 2 14 3 5 3" xfId="37051"/>
    <cellStyle name="Normal 2 14 3 6" xfId="37052"/>
    <cellStyle name="Normal 2 14 3 7" xfId="37053"/>
    <cellStyle name="Normal 2 14 3 8" xfId="37054"/>
    <cellStyle name="Normal 2 14 3 9" xfId="37055"/>
    <cellStyle name="Normal 2 14 4" xfId="37056"/>
    <cellStyle name="Normal 2 14 4 2" xfId="37057"/>
    <cellStyle name="Normal 2 14 4 2 2" xfId="37058"/>
    <cellStyle name="Normal 2 14 4 2 2 2" xfId="37059"/>
    <cellStyle name="Normal 2 14 4 2 2 3" xfId="37060"/>
    <cellStyle name="Normal 2 14 4 2 3" xfId="37061"/>
    <cellStyle name="Normal 2 14 4 2 4" xfId="37062"/>
    <cellStyle name="Normal 2 14 4 2 5" xfId="37063"/>
    <cellStyle name="Normal 2 14 4 2 6" xfId="37064"/>
    <cellStyle name="Normal 2 14 4 3" xfId="37065"/>
    <cellStyle name="Normal 2 14 4 3 2" xfId="37066"/>
    <cellStyle name="Normal 2 14 4 3 3" xfId="37067"/>
    <cellStyle name="Normal 2 14 4 4" xfId="37068"/>
    <cellStyle name="Normal 2 14 4 5" xfId="37069"/>
    <cellStyle name="Normal 2 14 4 6" xfId="37070"/>
    <cellStyle name="Normal 2 14 4 7" xfId="37071"/>
    <cellStyle name="Normal 2 14 5" xfId="37072"/>
    <cellStyle name="Normal 2 14 5 2" xfId="37073"/>
    <cellStyle name="Normal 2 14 5 2 2" xfId="37074"/>
    <cellStyle name="Normal 2 14 5 2 3" xfId="37075"/>
    <cellStyle name="Normal 2 14 5 3" xfId="37076"/>
    <cellStyle name="Normal 2 14 5 4" xfId="37077"/>
    <cellStyle name="Normal 2 14 5 5" xfId="37078"/>
    <cellStyle name="Normal 2 14 5 6" xfId="37079"/>
    <cellStyle name="Normal 2 14 6" xfId="37080"/>
    <cellStyle name="Normal 2 14 6 2" xfId="37081"/>
    <cellStyle name="Normal 2 14 6 2 2" xfId="37082"/>
    <cellStyle name="Normal 2 14 6 2 3" xfId="37083"/>
    <cellStyle name="Normal 2 14 6 3" xfId="37084"/>
    <cellStyle name="Normal 2 14 6 4" xfId="37085"/>
    <cellStyle name="Normal 2 14 6 5" xfId="37086"/>
    <cellStyle name="Normal 2 14 6 6" xfId="37087"/>
    <cellStyle name="Normal 2 14 7" xfId="37088"/>
    <cellStyle name="Normal 2 14 7 2" xfId="37089"/>
    <cellStyle name="Normal 2 14 7 2 2" xfId="37090"/>
    <cellStyle name="Normal 2 14 7 2 3" xfId="37091"/>
    <cellStyle name="Normal 2 14 7 3" xfId="37092"/>
    <cellStyle name="Normal 2 14 7 4" xfId="37093"/>
    <cellStyle name="Normal 2 14 7 5" xfId="37094"/>
    <cellStyle name="Normal 2 14 7 6" xfId="37095"/>
    <cellStyle name="Normal 2 14 8" xfId="37096"/>
    <cellStyle name="Normal 2 14 8 2" xfId="37097"/>
    <cellStyle name="Normal 2 14 8 2 2" xfId="37098"/>
    <cellStyle name="Normal 2 14 8 2 3" xfId="37099"/>
    <cellStyle name="Normal 2 14 8 3" xfId="37100"/>
    <cellStyle name="Normal 2 14 8 4" xfId="37101"/>
    <cellStyle name="Normal 2 14 8 5" xfId="37102"/>
    <cellStyle name="Normal 2 14 8 6" xfId="37103"/>
    <cellStyle name="Normal 2 14 9" xfId="37104"/>
    <cellStyle name="Normal 2 14 9 2" xfId="37105"/>
    <cellStyle name="Normal 2 14 9 3" xfId="37106"/>
    <cellStyle name="Normal 2 15" xfId="37107"/>
    <cellStyle name="Normal 2 15 2" xfId="37108"/>
    <cellStyle name="Normal 2 16" xfId="37109"/>
    <cellStyle name="Normal 2 16 2" xfId="37110"/>
    <cellStyle name="Normal 2 16 3" xfId="37111"/>
    <cellStyle name="Normal 2 16 3 2" xfId="37112"/>
    <cellStyle name="Normal 2 16 3 2 2" xfId="37113"/>
    <cellStyle name="Normal 2 16 3 2 3" xfId="37114"/>
    <cellStyle name="Normal 2 16 3 3" xfId="37115"/>
    <cellStyle name="Normal 2 16 3 4" xfId="37116"/>
    <cellStyle name="Normal 2 16 3 5" xfId="37117"/>
    <cellStyle name="Normal 2 16 3 6" xfId="37118"/>
    <cellStyle name="Normal 2 17" xfId="37119"/>
    <cellStyle name="Normal 2 17 2" xfId="37120"/>
    <cellStyle name="Normal 2 17 2 2" xfId="37121"/>
    <cellStyle name="Normal 2 17 3" xfId="37122"/>
    <cellStyle name="Normal 2 18" xfId="37123"/>
    <cellStyle name="Normal 2 18 2" xfId="37124"/>
    <cellStyle name="Normal 2 18 2 2" xfId="37125"/>
    <cellStyle name="Normal 2 18 2 3" xfId="37126"/>
    <cellStyle name="Normal 2 18 3" xfId="37127"/>
    <cellStyle name="Normal 2 18 4" xfId="37128"/>
    <cellStyle name="Normal 2 18 5" xfId="37129"/>
    <cellStyle name="Normal 2 18 6" xfId="37130"/>
    <cellStyle name="Normal 2 19" xfId="37131"/>
    <cellStyle name="Normal 2 19 2" xfId="37132"/>
    <cellStyle name="Normal 2 19 2 2" xfId="37133"/>
    <cellStyle name="Normal 2 19 2 3" xfId="37134"/>
    <cellStyle name="Normal 2 19 3" xfId="37135"/>
    <cellStyle name="Normal 2 19 4" xfId="37136"/>
    <cellStyle name="Normal 2 19 5" xfId="37137"/>
    <cellStyle name="Normal 2 19 6" xfId="37138"/>
    <cellStyle name="Normal 2 2" xfId="129"/>
    <cellStyle name="Normal 2 2 2" xfId="130"/>
    <cellStyle name="Normal 2 2 2 2" xfId="37139"/>
    <cellStyle name="Normal 2 2 2 3" xfId="37140"/>
    <cellStyle name="Normal 2 2 2 4" xfId="37141"/>
    <cellStyle name="Normal 2 2 3" xfId="131"/>
    <cellStyle name="Normal 2 2 4" xfId="132"/>
    <cellStyle name="Normal 2 2 5" xfId="37142"/>
    <cellStyle name="Normal 2 2 6" xfId="37143"/>
    <cellStyle name="Normal 2 20" xfId="37144"/>
    <cellStyle name="Normal 2 20 2" xfId="37145"/>
    <cellStyle name="Normal 2 21" xfId="37146"/>
    <cellStyle name="Normal 2 21 2" xfId="37147"/>
    <cellStyle name="Normal 2 21 3" xfId="37148"/>
    <cellStyle name="Normal 2 22" xfId="37149"/>
    <cellStyle name="Normal 2 23" xfId="37150"/>
    <cellStyle name="Normal 2 24" xfId="37151"/>
    <cellStyle name="Normal 2 25" xfId="37152"/>
    <cellStyle name="Normal 2 3" xfId="133"/>
    <cellStyle name="Normal 2 3 13" xfId="244"/>
    <cellStyle name="Normal 2 3 19" xfId="245"/>
    <cellStyle name="Normal 2 3 2" xfId="134"/>
    <cellStyle name="Normal 2 3 2 2" xfId="37153"/>
    <cellStyle name="Normal 2 3 3" xfId="37154"/>
    <cellStyle name="Normal 2 3 3 10" xfId="37155"/>
    <cellStyle name="Normal 2 3 3 10 2" xfId="37156"/>
    <cellStyle name="Normal 2 3 3 10 2 2" xfId="37157"/>
    <cellStyle name="Normal 2 3 3 10 2 3" xfId="37158"/>
    <cellStyle name="Normal 2 3 3 10 3" xfId="37159"/>
    <cellStyle name="Normal 2 3 3 10 4" xfId="37160"/>
    <cellStyle name="Normal 2 3 3 10 5" xfId="37161"/>
    <cellStyle name="Normal 2 3 3 10 6" xfId="37162"/>
    <cellStyle name="Normal 2 3 3 11" xfId="37163"/>
    <cellStyle name="Normal 2 3 3 11 2" xfId="37164"/>
    <cellStyle name="Normal 2 3 3 11 3" xfId="37165"/>
    <cellStyle name="Normal 2 3 3 12" xfId="37166"/>
    <cellStyle name="Normal 2 3 3 13" xfId="37167"/>
    <cellStyle name="Normal 2 3 3 14" xfId="37168"/>
    <cellStyle name="Normal 2 3 3 15" xfId="37169"/>
    <cellStyle name="Normal 2 3 3 2" xfId="37170"/>
    <cellStyle name="Normal 2 3 3 2 10" xfId="37171"/>
    <cellStyle name="Normal 2 3 3 2 10 2" xfId="37172"/>
    <cellStyle name="Normal 2 3 3 2 10 3" xfId="37173"/>
    <cellStyle name="Normal 2 3 3 2 11" xfId="37174"/>
    <cellStyle name="Normal 2 3 3 2 12" xfId="37175"/>
    <cellStyle name="Normal 2 3 3 2 13" xfId="37176"/>
    <cellStyle name="Normal 2 3 3 2 14" xfId="37177"/>
    <cellStyle name="Normal 2 3 3 2 2" xfId="37178"/>
    <cellStyle name="Normal 2 3 3 2 2 10" xfId="37179"/>
    <cellStyle name="Normal 2 3 3 2 2 11" xfId="37180"/>
    <cellStyle name="Normal 2 3 3 2 2 12" xfId="37181"/>
    <cellStyle name="Normal 2 3 3 2 2 13" xfId="37182"/>
    <cellStyle name="Normal 2 3 3 2 2 2" xfId="37183"/>
    <cellStyle name="Normal 2 3 3 2 2 2 10" xfId="37184"/>
    <cellStyle name="Normal 2 3 3 2 2 2 2" xfId="37185"/>
    <cellStyle name="Normal 2 3 3 2 2 2 2 2" xfId="37186"/>
    <cellStyle name="Normal 2 3 3 2 2 2 2 2 2" xfId="37187"/>
    <cellStyle name="Normal 2 3 3 2 2 2 2 2 2 2" xfId="37188"/>
    <cellStyle name="Normal 2 3 3 2 2 2 2 2 2 3" xfId="37189"/>
    <cellStyle name="Normal 2 3 3 2 2 2 2 2 3" xfId="37190"/>
    <cellStyle name="Normal 2 3 3 2 2 2 2 2 4" xfId="37191"/>
    <cellStyle name="Normal 2 3 3 2 2 2 2 2 5" xfId="37192"/>
    <cellStyle name="Normal 2 3 3 2 2 2 2 2 6" xfId="37193"/>
    <cellStyle name="Normal 2 3 3 2 2 2 2 3" xfId="37194"/>
    <cellStyle name="Normal 2 3 3 2 2 2 2 3 2" xfId="37195"/>
    <cellStyle name="Normal 2 3 3 2 2 2 2 3 2 2" xfId="37196"/>
    <cellStyle name="Normal 2 3 3 2 2 2 2 3 2 3" xfId="37197"/>
    <cellStyle name="Normal 2 3 3 2 2 2 2 3 3" xfId="37198"/>
    <cellStyle name="Normal 2 3 3 2 2 2 2 3 4" xfId="37199"/>
    <cellStyle name="Normal 2 3 3 2 2 2 2 3 5" xfId="37200"/>
    <cellStyle name="Normal 2 3 3 2 2 2 2 3 6" xfId="37201"/>
    <cellStyle name="Normal 2 3 3 2 2 2 2 4" xfId="37202"/>
    <cellStyle name="Normal 2 3 3 2 2 2 2 4 2" xfId="37203"/>
    <cellStyle name="Normal 2 3 3 2 2 2 2 4 3" xfId="37204"/>
    <cellStyle name="Normal 2 3 3 2 2 2 2 5" xfId="37205"/>
    <cellStyle name="Normal 2 3 3 2 2 2 2 6" xfId="37206"/>
    <cellStyle name="Normal 2 3 3 2 2 2 2 7" xfId="37207"/>
    <cellStyle name="Normal 2 3 3 2 2 2 2 8" xfId="37208"/>
    <cellStyle name="Normal 2 3 3 2 2 2 3" xfId="37209"/>
    <cellStyle name="Normal 2 3 3 2 2 2 3 2" xfId="37210"/>
    <cellStyle name="Normal 2 3 3 2 2 2 3 2 2" xfId="37211"/>
    <cellStyle name="Normal 2 3 3 2 2 2 3 2 2 2" xfId="37212"/>
    <cellStyle name="Normal 2 3 3 2 2 2 3 2 2 3" xfId="37213"/>
    <cellStyle name="Normal 2 3 3 2 2 2 3 2 3" xfId="37214"/>
    <cellStyle name="Normal 2 3 3 2 2 2 3 2 4" xfId="37215"/>
    <cellStyle name="Normal 2 3 3 2 2 2 3 2 5" xfId="37216"/>
    <cellStyle name="Normal 2 3 3 2 2 2 3 2 6" xfId="37217"/>
    <cellStyle name="Normal 2 3 3 2 2 2 3 3" xfId="37218"/>
    <cellStyle name="Normal 2 3 3 2 2 2 3 3 2" xfId="37219"/>
    <cellStyle name="Normal 2 3 3 2 2 2 3 3 3" xfId="37220"/>
    <cellStyle name="Normal 2 3 3 2 2 2 3 4" xfId="37221"/>
    <cellStyle name="Normal 2 3 3 2 2 2 3 5" xfId="37222"/>
    <cellStyle name="Normal 2 3 3 2 2 2 3 6" xfId="37223"/>
    <cellStyle name="Normal 2 3 3 2 2 2 3 7" xfId="37224"/>
    <cellStyle name="Normal 2 3 3 2 2 2 4" xfId="37225"/>
    <cellStyle name="Normal 2 3 3 2 2 2 4 2" xfId="37226"/>
    <cellStyle name="Normal 2 3 3 2 2 2 4 2 2" xfId="37227"/>
    <cellStyle name="Normal 2 3 3 2 2 2 4 2 3" xfId="37228"/>
    <cellStyle name="Normal 2 3 3 2 2 2 4 3" xfId="37229"/>
    <cellStyle name="Normal 2 3 3 2 2 2 4 4" xfId="37230"/>
    <cellStyle name="Normal 2 3 3 2 2 2 4 5" xfId="37231"/>
    <cellStyle name="Normal 2 3 3 2 2 2 4 6" xfId="37232"/>
    <cellStyle name="Normal 2 3 3 2 2 2 5" xfId="37233"/>
    <cellStyle name="Normal 2 3 3 2 2 2 5 2" xfId="37234"/>
    <cellStyle name="Normal 2 3 3 2 2 2 5 2 2" xfId="37235"/>
    <cellStyle name="Normal 2 3 3 2 2 2 5 2 3" xfId="37236"/>
    <cellStyle name="Normal 2 3 3 2 2 2 5 3" xfId="37237"/>
    <cellStyle name="Normal 2 3 3 2 2 2 5 4" xfId="37238"/>
    <cellStyle name="Normal 2 3 3 2 2 2 5 5" xfId="37239"/>
    <cellStyle name="Normal 2 3 3 2 2 2 5 6" xfId="37240"/>
    <cellStyle name="Normal 2 3 3 2 2 2 6" xfId="37241"/>
    <cellStyle name="Normal 2 3 3 2 2 2 6 2" xfId="37242"/>
    <cellStyle name="Normal 2 3 3 2 2 2 6 3" xfId="37243"/>
    <cellStyle name="Normal 2 3 3 2 2 2 7" xfId="37244"/>
    <cellStyle name="Normal 2 3 3 2 2 2 8" xfId="37245"/>
    <cellStyle name="Normal 2 3 3 2 2 2 9" xfId="37246"/>
    <cellStyle name="Normal 2 3 3 2 2 3" xfId="37247"/>
    <cellStyle name="Normal 2 3 3 2 2 3 2" xfId="37248"/>
    <cellStyle name="Normal 2 3 3 2 2 3 2 2" xfId="37249"/>
    <cellStyle name="Normal 2 3 3 2 2 3 2 2 2" xfId="37250"/>
    <cellStyle name="Normal 2 3 3 2 2 3 2 2 2 2" xfId="37251"/>
    <cellStyle name="Normal 2 3 3 2 2 3 2 2 2 3" xfId="37252"/>
    <cellStyle name="Normal 2 3 3 2 2 3 2 2 3" xfId="37253"/>
    <cellStyle name="Normal 2 3 3 2 2 3 2 2 4" xfId="37254"/>
    <cellStyle name="Normal 2 3 3 2 2 3 2 2 5" xfId="37255"/>
    <cellStyle name="Normal 2 3 3 2 2 3 2 2 6" xfId="37256"/>
    <cellStyle name="Normal 2 3 3 2 2 3 2 3" xfId="37257"/>
    <cellStyle name="Normal 2 3 3 2 2 3 2 3 2" xfId="37258"/>
    <cellStyle name="Normal 2 3 3 2 2 3 2 3 3" xfId="37259"/>
    <cellStyle name="Normal 2 3 3 2 2 3 2 4" xfId="37260"/>
    <cellStyle name="Normal 2 3 3 2 2 3 2 5" xfId="37261"/>
    <cellStyle name="Normal 2 3 3 2 2 3 2 6" xfId="37262"/>
    <cellStyle name="Normal 2 3 3 2 2 3 2 7" xfId="37263"/>
    <cellStyle name="Normal 2 3 3 2 2 3 3" xfId="37264"/>
    <cellStyle name="Normal 2 3 3 2 2 3 3 2" xfId="37265"/>
    <cellStyle name="Normal 2 3 3 2 2 3 3 2 2" xfId="37266"/>
    <cellStyle name="Normal 2 3 3 2 2 3 3 2 3" xfId="37267"/>
    <cellStyle name="Normal 2 3 3 2 2 3 3 3" xfId="37268"/>
    <cellStyle name="Normal 2 3 3 2 2 3 3 4" xfId="37269"/>
    <cellStyle name="Normal 2 3 3 2 2 3 3 5" xfId="37270"/>
    <cellStyle name="Normal 2 3 3 2 2 3 3 6" xfId="37271"/>
    <cellStyle name="Normal 2 3 3 2 2 3 4" xfId="37272"/>
    <cellStyle name="Normal 2 3 3 2 2 3 4 2" xfId="37273"/>
    <cellStyle name="Normal 2 3 3 2 2 3 4 2 2" xfId="37274"/>
    <cellStyle name="Normal 2 3 3 2 2 3 4 2 3" xfId="37275"/>
    <cellStyle name="Normal 2 3 3 2 2 3 4 3" xfId="37276"/>
    <cellStyle name="Normal 2 3 3 2 2 3 4 4" xfId="37277"/>
    <cellStyle name="Normal 2 3 3 2 2 3 4 5" xfId="37278"/>
    <cellStyle name="Normal 2 3 3 2 2 3 4 6" xfId="37279"/>
    <cellStyle name="Normal 2 3 3 2 2 3 5" xfId="37280"/>
    <cellStyle name="Normal 2 3 3 2 2 3 5 2" xfId="37281"/>
    <cellStyle name="Normal 2 3 3 2 2 3 5 3" xfId="37282"/>
    <cellStyle name="Normal 2 3 3 2 2 3 6" xfId="37283"/>
    <cellStyle name="Normal 2 3 3 2 2 3 7" xfId="37284"/>
    <cellStyle name="Normal 2 3 3 2 2 3 8" xfId="37285"/>
    <cellStyle name="Normal 2 3 3 2 2 3 9" xfId="37286"/>
    <cellStyle name="Normal 2 3 3 2 2 4" xfId="37287"/>
    <cellStyle name="Normal 2 3 3 2 2 4 2" xfId="37288"/>
    <cellStyle name="Normal 2 3 3 2 2 4 2 2" xfId="37289"/>
    <cellStyle name="Normal 2 3 3 2 2 4 2 2 2" xfId="37290"/>
    <cellStyle name="Normal 2 3 3 2 2 4 2 2 3" xfId="37291"/>
    <cellStyle name="Normal 2 3 3 2 2 4 2 3" xfId="37292"/>
    <cellStyle name="Normal 2 3 3 2 2 4 2 4" xfId="37293"/>
    <cellStyle name="Normal 2 3 3 2 2 4 2 5" xfId="37294"/>
    <cellStyle name="Normal 2 3 3 2 2 4 2 6" xfId="37295"/>
    <cellStyle name="Normal 2 3 3 2 2 4 3" xfId="37296"/>
    <cellStyle name="Normal 2 3 3 2 2 4 3 2" xfId="37297"/>
    <cellStyle name="Normal 2 3 3 2 2 4 3 3" xfId="37298"/>
    <cellStyle name="Normal 2 3 3 2 2 4 4" xfId="37299"/>
    <cellStyle name="Normal 2 3 3 2 2 4 5" xfId="37300"/>
    <cellStyle name="Normal 2 3 3 2 2 4 6" xfId="37301"/>
    <cellStyle name="Normal 2 3 3 2 2 4 7" xfId="37302"/>
    <cellStyle name="Normal 2 3 3 2 2 5" xfId="37303"/>
    <cellStyle name="Normal 2 3 3 2 2 5 2" xfId="37304"/>
    <cellStyle name="Normal 2 3 3 2 2 5 2 2" xfId="37305"/>
    <cellStyle name="Normal 2 3 3 2 2 5 2 3" xfId="37306"/>
    <cellStyle name="Normal 2 3 3 2 2 5 3" xfId="37307"/>
    <cellStyle name="Normal 2 3 3 2 2 5 4" xfId="37308"/>
    <cellStyle name="Normal 2 3 3 2 2 5 5" xfId="37309"/>
    <cellStyle name="Normal 2 3 3 2 2 5 6" xfId="37310"/>
    <cellStyle name="Normal 2 3 3 2 2 6" xfId="37311"/>
    <cellStyle name="Normal 2 3 3 2 2 6 2" xfId="37312"/>
    <cellStyle name="Normal 2 3 3 2 2 6 2 2" xfId="37313"/>
    <cellStyle name="Normal 2 3 3 2 2 6 2 3" xfId="37314"/>
    <cellStyle name="Normal 2 3 3 2 2 6 3" xfId="37315"/>
    <cellStyle name="Normal 2 3 3 2 2 6 4" xfId="37316"/>
    <cellStyle name="Normal 2 3 3 2 2 6 5" xfId="37317"/>
    <cellStyle name="Normal 2 3 3 2 2 6 6" xfId="37318"/>
    <cellStyle name="Normal 2 3 3 2 2 7" xfId="37319"/>
    <cellStyle name="Normal 2 3 3 2 2 7 2" xfId="37320"/>
    <cellStyle name="Normal 2 3 3 2 2 7 2 2" xfId="37321"/>
    <cellStyle name="Normal 2 3 3 2 2 7 2 3" xfId="37322"/>
    <cellStyle name="Normal 2 3 3 2 2 7 3" xfId="37323"/>
    <cellStyle name="Normal 2 3 3 2 2 7 4" xfId="37324"/>
    <cellStyle name="Normal 2 3 3 2 2 7 5" xfId="37325"/>
    <cellStyle name="Normal 2 3 3 2 2 7 6" xfId="37326"/>
    <cellStyle name="Normal 2 3 3 2 2 8" xfId="37327"/>
    <cellStyle name="Normal 2 3 3 2 2 8 2" xfId="37328"/>
    <cellStyle name="Normal 2 3 3 2 2 8 2 2" xfId="37329"/>
    <cellStyle name="Normal 2 3 3 2 2 8 2 3" xfId="37330"/>
    <cellStyle name="Normal 2 3 3 2 2 8 3" xfId="37331"/>
    <cellStyle name="Normal 2 3 3 2 2 8 4" xfId="37332"/>
    <cellStyle name="Normal 2 3 3 2 2 8 5" xfId="37333"/>
    <cellStyle name="Normal 2 3 3 2 2 8 6" xfId="37334"/>
    <cellStyle name="Normal 2 3 3 2 2 9" xfId="37335"/>
    <cellStyle name="Normal 2 3 3 2 2 9 2" xfId="37336"/>
    <cellStyle name="Normal 2 3 3 2 2 9 3" xfId="37337"/>
    <cellStyle name="Normal 2 3 3 2 3" xfId="37338"/>
    <cellStyle name="Normal 2 3 3 2 3 10" xfId="37339"/>
    <cellStyle name="Normal 2 3 3 2 3 2" xfId="37340"/>
    <cellStyle name="Normal 2 3 3 2 3 2 2" xfId="37341"/>
    <cellStyle name="Normal 2 3 3 2 3 2 2 2" xfId="37342"/>
    <cellStyle name="Normal 2 3 3 2 3 2 2 2 2" xfId="37343"/>
    <cellStyle name="Normal 2 3 3 2 3 2 2 2 3" xfId="37344"/>
    <cellStyle name="Normal 2 3 3 2 3 2 2 3" xfId="37345"/>
    <cellStyle name="Normal 2 3 3 2 3 2 2 4" xfId="37346"/>
    <cellStyle name="Normal 2 3 3 2 3 2 2 5" xfId="37347"/>
    <cellStyle name="Normal 2 3 3 2 3 2 2 6" xfId="37348"/>
    <cellStyle name="Normal 2 3 3 2 3 2 3" xfId="37349"/>
    <cellStyle name="Normal 2 3 3 2 3 2 3 2" xfId="37350"/>
    <cellStyle name="Normal 2 3 3 2 3 2 3 2 2" xfId="37351"/>
    <cellStyle name="Normal 2 3 3 2 3 2 3 2 3" xfId="37352"/>
    <cellStyle name="Normal 2 3 3 2 3 2 3 3" xfId="37353"/>
    <cellStyle name="Normal 2 3 3 2 3 2 3 4" xfId="37354"/>
    <cellStyle name="Normal 2 3 3 2 3 2 3 5" xfId="37355"/>
    <cellStyle name="Normal 2 3 3 2 3 2 3 6" xfId="37356"/>
    <cellStyle name="Normal 2 3 3 2 3 2 4" xfId="37357"/>
    <cellStyle name="Normal 2 3 3 2 3 2 4 2" xfId="37358"/>
    <cellStyle name="Normal 2 3 3 2 3 2 4 3" xfId="37359"/>
    <cellStyle name="Normal 2 3 3 2 3 2 5" xfId="37360"/>
    <cellStyle name="Normal 2 3 3 2 3 2 6" xfId="37361"/>
    <cellStyle name="Normal 2 3 3 2 3 2 7" xfId="37362"/>
    <cellStyle name="Normal 2 3 3 2 3 2 8" xfId="37363"/>
    <cellStyle name="Normal 2 3 3 2 3 3" xfId="37364"/>
    <cellStyle name="Normal 2 3 3 2 3 3 2" xfId="37365"/>
    <cellStyle name="Normal 2 3 3 2 3 3 2 2" xfId="37366"/>
    <cellStyle name="Normal 2 3 3 2 3 3 2 2 2" xfId="37367"/>
    <cellStyle name="Normal 2 3 3 2 3 3 2 2 3" xfId="37368"/>
    <cellStyle name="Normal 2 3 3 2 3 3 2 3" xfId="37369"/>
    <cellStyle name="Normal 2 3 3 2 3 3 2 4" xfId="37370"/>
    <cellStyle name="Normal 2 3 3 2 3 3 2 5" xfId="37371"/>
    <cellStyle name="Normal 2 3 3 2 3 3 2 6" xfId="37372"/>
    <cellStyle name="Normal 2 3 3 2 3 3 3" xfId="37373"/>
    <cellStyle name="Normal 2 3 3 2 3 3 3 2" xfId="37374"/>
    <cellStyle name="Normal 2 3 3 2 3 3 3 3" xfId="37375"/>
    <cellStyle name="Normal 2 3 3 2 3 3 4" xfId="37376"/>
    <cellStyle name="Normal 2 3 3 2 3 3 5" xfId="37377"/>
    <cellStyle name="Normal 2 3 3 2 3 3 6" xfId="37378"/>
    <cellStyle name="Normal 2 3 3 2 3 3 7" xfId="37379"/>
    <cellStyle name="Normal 2 3 3 2 3 4" xfId="37380"/>
    <cellStyle name="Normal 2 3 3 2 3 4 2" xfId="37381"/>
    <cellStyle name="Normal 2 3 3 2 3 4 2 2" xfId="37382"/>
    <cellStyle name="Normal 2 3 3 2 3 4 2 3" xfId="37383"/>
    <cellStyle name="Normal 2 3 3 2 3 4 3" xfId="37384"/>
    <cellStyle name="Normal 2 3 3 2 3 4 4" xfId="37385"/>
    <cellStyle name="Normal 2 3 3 2 3 4 5" xfId="37386"/>
    <cellStyle name="Normal 2 3 3 2 3 4 6" xfId="37387"/>
    <cellStyle name="Normal 2 3 3 2 3 5" xfId="37388"/>
    <cellStyle name="Normal 2 3 3 2 3 5 2" xfId="37389"/>
    <cellStyle name="Normal 2 3 3 2 3 5 2 2" xfId="37390"/>
    <cellStyle name="Normal 2 3 3 2 3 5 2 3" xfId="37391"/>
    <cellStyle name="Normal 2 3 3 2 3 5 3" xfId="37392"/>
    <cellStyle name="Normal 2 3 3 2 3 5 4" xfId="37393"/>
    <cellStyle name="Normal 2 3 3 2 3 5 5" xfId="37394"/>
    <cellStyle name="Normal 2 3 3 2 3 5 6" xfId="37395"/>
    <cellStyle name="Normal 2 3 3 2 3 6" xfId="37396"/>
    <cellStyle name="Normal 2 3 3 2 3 6 2" xfId="37397"/>
    <cellStyle name="Normal 2 3 3 2 3 6 3" xfId="37398"/>
    <cellStyle name="Normal 2 3 3 2 3 7" xfId="37399"/>
    <cellStyle name="Normal 2 3 3 2 3 8" xfId="37400"/>
    <cellStyle name="Normal 2 3 3 2 3 9" xfId="37401"/>
    <cellStyle name="Normal 2 3 3 2 4" xfId="37402"/>
    <cellStyle name="Normal 2 3 3 2 4 2" xfId="37403"/>
    <cellStyle name="Normal 2 3 3 2 4 2 2" xfId="37404"/>
    <cellStyle name="Normal 2 3 3 2 4 2 2 2" xfId="37405"/>
    <cellStyle name="Normal 2 3 3 2 4 2 2 2 2" xfId="37406"/>
    <cellStyle name="Normal 2 3 3 2 4 2 2 2 3" xfId="37407"/>
    <cellStyle name="Normal 2 3 3 2 4 2 2 3" xfId="37408"/>
    <cellStyle name="Normal 2 3 3 2 4 2 2 4" xfId="37409"/>
    <cellStyle name="Normal 2 3 3 2 4 2 2 5" xfId="37410"/>
    <cellStyle name="Normal 2 3 3 2 4 2 2 6" xfId="37411"/>
    <cellStyle name="Normal 2 3 3 2 4 2 3" xfId="37412"/>
    <cellStyle name="Normal 2 3 3 2 4 2 3 2" xfId="37413"/>
    <cellStyle name="Normal 2 3 3 2 4 2 3 3" xfId="37414"/>
    <cellStyle name="Normal 2 3 3 2 4 2 4" xfId="37415"/>
    <cellStyle name="Normal 2 3 3 2 4 2 5" xfId="37416"/>
    <cellStyle name="Normal 2 3 3 2 4 2 6" xfId="37417"/>
    <cellStyle name="Normal 2 3 3 2 4 2 7" xfId="37418"/>
    <cellStyle name="Normal 2 3 3 2 4 3" xfId="37419"/>
    <cellStyle name="Normal 2 3 3 2 4 3 2" xfId="37420"/>
    <cellStyle name="Normal 2 3 3 2 4 3 2 2" xfId="37421"/>
    <cellStyle name="Normal 2 3 3 2 4 3 2 3" xfId="37422"/>
    <cellStyle name="Normal 2 3 3 2 4 3 3" xfId="37423"/>
    <cellStyle name="Normal 2 3 3 2 4 3 4" xfId="37424"/>
    <cellStyle name="Normal 2 3 3 2 4 3 5" xfId="37425"/>
    <cellStyle name="Normal 2 3 3 2 4 3 6" xfId="37426"/>
    <cellStyle name="Normal 2 3 3 2 4 4" xfId="37427"/>
    <cellStyle name="Normal 2 3 3 2 4 4 2" xfId="37428"/>
    <cellStyle name="Normal 2 3 3 2 4 4 2 2" xfId="37429"/>
    <cellStyle name="Normal 2 3 3 2 4 4 2 3" xfId="37430"/>
    <cellStyle name="Normal 2 3 3 2 4 4 3" xfId="37431"/>
    <cellStyle name="Normal 2 3 3 2 4 4 4" xfId="37432"/>
    <cellStyle name="Normal 2 3 3 2 4 4 5" xfId="37433"/>
    <cellStyle name="Normal 2 3 3 2 4 4 6" xfId="37434"/>
    <cellStyle name="Normal 2 3 3 2 4 5" xfId="37435"/>
    <cellStyle name="Normal 2 3 3 2 4 5 2" xfId="37436"/>
    <cellStyle name="Normal 2 3 3 2 4 5 3" xfId="37437"/>
    <cellStyle name="Normal 2 3 3 2 4 6" xfId="37438"/>
    <cellStyle name="Normal 2 3 3 2 4 7" xfId="37439"/>
    <cellStyle name="Normal 2 3 3 2 4 8" xfId="37440"/>
    <cellStyle name="Normal 2 3 3 2 4 9" xfId="37441"/>
    <cellStyle name="Normal 2 3 3 2 5" xfId="37442"/>
    <cellStyle name="Normal 2 3 3 2 5 2" xfId="37443"/>
    <cellStyle name="Normal 2 3 3 2 5 2 2" xfId="37444"/>
    <cellStyle name="Normal 2 3 3 2 5 2 2 2" xfId="37445"/>
    <cellStyle name="Normal 2 3 3 2 5 2 2 3" xfId="37446"/>
    <cellStyle name="Normal 2 3 3 2 5 2 3" xfId="37447"/>
    <cellStyle name="Normal 2 3 3 2 5 2 4" xfId="37448"/>
    <cellStyle name="Normal 2 3 3 2 5 2 5" xfId="37449"/>
    <cellStyle name="Normal 2 3 3 2 5 2 6" xfId="37450"/>
    <cellStyle name="Normal 2 3 3 2 5 3" xfId="37451"/>
    <cellStyle name="Normal 2 3 3 2 5 3 2" xfId="37452"/>
    <cellStyle name="Normal 2 3 3 2 5 3 3" xfId="37453"/>
    <cellStyle name="Normal 2 3 3 2 5 4" xfId="37454"/>
    <cellStyle name="Normal 2 3 3 2 5 5" xfId="37455"/>
    <cellStyle name="Normal 2 3 3 2 5 6" xfId="37456"/>
    <cellStyle name="Normal 2 3 3 2 5 7" xfId="37457"/>
    <cellStyle name="Normal 2 3 3 2 6" xfId="37458"/>
    <cellStyle name="Normal 2 3 3 2 6 2" xfId="37459"/>
    <cellStyle name="Normal 2 3 3 2 6 2 2" xfId="37460"/>
    <cellStyle name="Normal 2 3 3 2 6 2 3" xfId="37461"/>
    <cellStyle name="Normal 2 3 3 2 6 3" xfId="37462"/>
    <cellStyle name="Normal 2 3 3 2 6 4" xfId="37463"/>
    <cellStyle name="Normal 2 3 3 2 6 5" xfId="37464"/>
    <cellStyle name="Normal 2 3 3 2 6 6" xfId="37465"/>
    <cellStyle name="Normal 2 3 3 2 7" xfId="37466"/>
    <cellStyle name="Normal 2 3 3 2 7 2" xfId="37467"/>
    <cellStyle name="Normal 2 3 3 2 7 2 2" xfId="37468"/>
    <cellStyle name="Normal 2 3 3 2 7 2 3" xfId="37469"/>
    <cellStyle name="Normal 2 3 3 2 7 3" xfId="37470"/>
    <cellStyle name="Normal 2 3 3 2 7 4" xfId="37471"/>
    <cellStyle name="Normal 2 3 3 2 7 5" xfId="37472"/>
    <cellStyle name="Normal 2 3 3 2 7 6" xfId="37473"/>
    <cellStyle name="Normal 2 3 3 2 8" xfId="37474"/>
    <cellStyle name="Normal 2 3 3 2 8 2" xfId="37475"/>
    <cellStyle name="Normal 2 3 3 2 8 2 2" xfId="37476"/>
    <cellStyle name="Normal 2 3 3 2 8 2 3" xfId="37477"/>
    <cellStyle name="Normal 2 3 3 2 8 3" xfId="37478"/>
    <cellStyle name="Normal 2 3 3 2 8 4" xfId="37479"/>
    <cellStyle name="Normal 2 3 3 2 8 5" xfId="37480"/>
    <cellStyle name="Normal 2 3 3 2 8 6" xfId="37481"/>
    <cellStyle name="Normal 2 3 3 2 9" xfId="37482"/>
    <cellStyle name="Normal 2 3 3 2 9 2" xfId="37483"/>
    <cellStyle name="Normal 2 3 3 2 9 2 2" xfId="37484"/>
    <cellStyle name="Normal 2 3 3 2 9 2 3" xfId="37485"/>
    <cellStyle name="Normal 2 3 3 2 9 3" xfId="37486"/>
    <cellStyle name="Normal 2 3 3 2 9 4" xfId="37487"/>
    <cellStyle name="Normal 2 3 3 2 9 5" xfId="37488"/>
    <cellStyle name="Normal 2 3 3 2 9 6" xfId="37489"/>
    <cellStyle name="Normal 2 3 3 3" xfId="37490"/>
    <cellStyle name="Normal 2 3 3 3 10" xfId="37491"/>
    <cellStyle name="Normal 2 3 3 3 11" xfId="37492"/>
    <cellStyle name="Normal 2 3 3 3 12" xfId="37493"/>
    <cellStyle name="Normal 2 3 3 3 13" xfId="37494"/>
    <cellStyle name="Normal 2 3 3 3 2" xfId="37495"/>
    <cellStyle name="Normal 2 3 3 3 2 10" xfId="37496"/>
    <cellStyle name="Normal 2 3 3 3 2 2" xfId="37497"/>
    <cellStyle name="Normal 2 3 3 3 2 2 2" xfId="37498"/>
    <cellStyle name="Normal 2 3 3 3 2 2 2 2" xfId="37499"/>
    <cellStyle name="Normal 2 3 3 3 2 2 2 2 2" xfId="37500"/>
    <cellStyle name="Normal 2 3 3 3 2 2 2 2 3" xfId="37501"/>
    <cellStyle name="Normal 2 3 3 3 2 2 2 3" xfId="37502"/>
    <cellStyle name="Normal 2 3 3 3 2 2 2 4" xfId="37503"/>
    <cellStyle name="Normal 2 3 3 3 2 2 2 5" xfId="37504"/>
    <cellStyle name="Normal 2 3 3 3 2 2 2 6" xfId="37505"/>
    <cellStyle name="Normal 2 3 3 3 2 2 3" xfId="37506"/>
    <cellStyle name="Normal 2 3 3 3 2 2 3 2" xfId="37507"/>
    <cellStyle name="Normal 2 3 3 3 2 2 3 2 2" xfId="37508"/>
    <cellStyle name="Normal 2 3 3 3 2 2 3 2 3" xfId="37509"/>
    <cellStyle name="Normal 2 3 3 3 2 2 3 3" xfId="37510"/>
    <cellStyle name="Normal 2 3 3 3 2 2 3 4" xfId="37511"/>
    <cellStyle name="Normal 2 3 3 3 2 2 3 5" xfId="37512"/>
    <cellStyle name="Normal 2 3 3 3 2 2 3 6" xfId="37513"/>
    <cellStyle name="Normal 2 3 3 3 2 2 4" xfId="37514"/>
    <cellStyle name="Normal 2 3 3 3 2 2 4 2" xfId="37515"/>
    <cellStyle name="Normal 2 3 3 3 2 2 4 3" xfId="37516"/>
    <cellStyle name="Normal 2 3 3 3 2 2 5" xfId="37517"/>
    <cellStyle name="Normal 2 3 3 3 2 2 6" xfId="37518"/>
    <cellStyle name="Normal 2 3 3 3 2 2 7" xfId="37519"/>
    <cellStyle name="Normal 2 3 3 3 2 2 8" xfId="37520"/>
    <cellStyle name="Normal 2 3 3 3 2 3" xfId="37521"/>
    <cellStyle name="Normal 2 3 3 3 2 3 2" xfId="37522"/>
    <cellStyle name="Normal 2 3 3 3 2 3 2 2" xfId="37523"/>
    <cellStyle name="Normal 2 3 3 3 2 3 2 2 2" xfId="37524"/>
    <cellStyle name="Normal 2 3 3 3 2 3 2 2 3" xfId="37525"/>
    <cellStyle name="Normal 2 3 3 3 2 3 2 3" xfId="37526"/>
    <cellStyle name="Normal 2 3 3 3 2 3 2 4" xfId="37527"/>
    <cellStyle name="Normal 2 3 3 3 2 3 2 5" xfId="37528"/>
    <cellStyle name="Normal 2 3 3 3 2 3 2 6" xfId="37529"/>
    <cellStyle name="Normal 2 3 3 3 2 3 3" xfId="37530"/>
    <cellStyle name="Normal 2 3 3 3 2 3 3 2" xfId="37531"/>
    <cellStyle name="Normal 2 3 3 3 2 3 3 3" xfId="37532"/>
    <cellStyle name="Normal 2 3 3 3 2 3 4" xfId="37533"/>
    <cellStyle name="Normal 2 3 3 3 2 3 5" xfId="37534"/>
    <cellStyle name="Normal 2 3 3 3 2 3 6" xfId="37535"/>
    <cellStyle name="Normal 2 3 3 3 2 3 7" xfId="37536"/>
    <cellStyle name="Normal 2 3 3 3 2 4" xfId="37537"/>
    <cellStyle name="Normal 2 3 3 3 2 4 2" xfId="37538"/>
    <cellStyle name="Normal 2 3 3 3 2 4 2 2" xfId="37539"/>
    <cellStyle name="Normal 2 3 3 3 2 4 2 3" xfId="37540"/>
    <cellStyle name="Normal 2 3 3 3 2 4 3" xfId="37541"/>
    <cellStyle name="Normal 2 3 3 3 2 4 4" xfId="37542"/>
    <cellStyle name="Normal 2 3 3 3 2 4 5" xfId="37543"/>
    <cellStyle name="Normal 2 3 3 3 2 4 6" xfId="37544"/>
    <cellStyle name="Normal 2 3 3 3 2 5" xfId="37545"/>
    <cellStyle name="Normal 2 3 3 3 2 5 2" xfId="37546"/>
    <cellStyle name="Normal 2 3 3 3 2 5 2 2" xfId="37547"/>
    <cellStyle name="Normal 2 3 3 3 2 5 2 3" xfId="37548"/>
    <cellStyle name="Normal 2 3 3 3 2 5 3" xfId="37549"/>
    <cellStyle name="Normal 2 3 3 3 2 5 4" xfId="37550"/>
    <cellStyle name="Normal 2 3 3 3 2 5 5" xfId="37551"/>
    <cellStyle name="Normal 2 3 3 3 2 5 6" xfId="37552"/>
    <cellStyle name="Normal 2 3 3 3 2 6" xfId="37553"/>
    <cellStyle name="Normal 2 3 3 3 2 6 2" xfId="37554"/>
    <cellStyle name="Normal 2 3 3 3 2 6 3" xfId="37555"/>
    <cellStyle name="Normal 2 3 3 3 2 7" xfId="37556"/>
    <cellStyle name="Normal 2 3 3 3 2 8" xfId="37557"/>
    <cellStyle name="Normal 2 3 3 3 2 9" xfId="37558"/>
    <cellStyle name="Normal 2 3 3 3 3" xfId="37559"/>
    <cellStyle name="Normal 2 3 3 3 3 2" xfId="37560"/>
    <cellStyle name="Normal 2 3 3 3 3 2 2" xfId="37561"/>
    <cellStyle name="Normal 2 3 3 3 3 2 2 2" xfId="37562"/>
    <cellStyle name="Normal 2 3 3 3 3 2 2 2 2" xfId="37563"/>
    <cellStyle name="Normal 2 3 3 3 3 2 2 2 3" xfId="37564"/>
    <cellStyle name="Normal 2 3 3 3 3 2 2 3" xfId="37565"/>
    <cellStyle name="Normal 2 3 3 3 3 2 2 4" xfId="37566"/>
    <cellStyle name="Normal 2 3 3 3 3 2 2 5" xfId="37567"/>
    <cellStyle name="Normal 2 3 3 3 3 2 2 6" xfId="37568"/>
    <cellStyle name="Normal 2 3 3 3 3 2 3" xfId="37569"/>
    <cellStyle name="Normal 2 3 3 3 3 2 3 2" xfId="37570"/>
    <cellStyle name="Normal 2 3 3 3 3 2 3 3" xfId="37571"/>
    <cellStyle name="Normal 2 3 3 3 3 2 4" xfId="37572"/>
    <cellStyle name="Normal 2 3 3 3 3 2 5" xfId="37573"/>
    <cellStyle name="Normal 2 3 3 3 3 2 6" xfId="37574"/>
    <cellStyle name="Normal 2 3 3 3 3 2 7" xfId="37575"/>
    <cellStyle name="Normal 2 3 3 3 3 3" xfId="37576"/>
    <cellStyle name="Normal 2 3 3 3 3 3 2" xfId="37577"/>
    <cellStyle name="Normal 2 3 3 3 3 3 2 2" xfId="37578"/>
    <cellStyle name="Normal 2 3 3 3 3 3 2 3" xfId="37579"/>
    <cellStyle name="Normal 2 3 3 3 3 3 3" xfId="37580"/>
    <cellStyle name="Normal 2 3 3 3 3 3 4" xfId="37581"/>
    <cellStyle name="Normal 2 3 3 3 3 3 5" xfId="37582"/>
    <cellStyle name="Normal 2 3 3 3 3 3 6" xfId="37583"/>
    <cellStyle name="Normal 2 3 3 3 3 4" xfId="37584"/>
    <cellStyle name="Normal 2 3 3 3 3 4 2" xfId="37585"/>
    <cellStyle name="Normal 2 3 3 3 3 4 2 2" xfId="37586"/>
    <cellStyle name="Normal 2 3 3 3 3 4 2 3" xfId="37587"/>
    <cellStyle name="Normal 2 3 3 3 3 4 3" xfId="37588"/>
    <cellStyle name="Normal 2 3 3 3 3 4 4" xfId="37589"/>
    <cellStyle name="Normal 2 3 3 3 3 4 5" xfId="37590"/>
    <cellStyle name="Normal 2 3 3 3 3 4 6" xfId="37591"/>
    <cellStyle name="Normal 2 3 3 3 3 5" xfId="37592"/>
    <cellStyle name="Normal 2 3 3 3 3 5 2" xfId="37593"/>
    <cellStyle name="Normal 2 3 3 3 3 5 3" xfId="37594"/>
    <cellStyle name="Normal 2 3 3 3 3 6" xfId="37595"/>
    <cellStyle name="Normal 2 3 3 3 3 7" xfId="37596"/>
    <cellStyle name="Normal 2 3 3 3 3 8" xfId="37597"/>
    <cellStyle name="Normal 2 3 3 3 3 9" xfId="37598"/>
    <cellStyle name="Normal 2 3 3 3 4" xfId="37599"/>
    <cellStyle name="Normal 2 3 3 3 4 2" xfId="37600"/>
    <cellStyle name="Normal 2 3 3 3 4 2 2" xfId="37601"/>
    <cellStyle name="Normal 2 3 3 3 4 2 2 2" xfId="37602"/>
    <cellStyle name="Normal 2 3 3 3 4 2 2 3" xfId="37603"/>
    <cellStyle name="Normal 2 3 3 3 4 2 3" xfId="37604"/>
    <cellStyle name="Normal 2 3 3 3 4 2 4" xfId="37605"/>
    <cellStyle name="Normal 2 3 3 3 4 2 5" xfId="37606"/>
    <cellStyle name="Normal 2 3 3 3 4 2 6" xfId="37607"/>
    <cellStyle name="Normal 2 3 3 3 4 3" xfId="37608"/>
    <cellStyle name="Normal 2 3 3 3 4 3 2" xfId="37609"/>
    <cellStyle name="Normal 2 3 3 3 4 3 3" xfId="37610"/>
    <cellStyle name="Normal 2 3 3 3 4 4" xfId="37611"/>
    <cellStyle name="Normal 2 3 3 3 4 5" xfId="37612"/>
    <cellStyle name="Normal 2 3 3 3 4 6" xfId="37613"/>
    <cellStyle name="Normal 2 3 3 3 4 7" xfId="37614"/>
    <cellStyle name="Normal 2 3 3 3 5" xfId="37615"/>
    <cellStyle name="Normal 2 3 3 3 5 2" xfId="37616"/>
    <cellStyle name="Normal 2 3 3 3 5 2 2" xfId="37617"/>
    <cellStyle name="Normal 2 3 3 3 5 2 3" xfId="37618"/>
    <cellStyle name="Normal 2 3 3 3 5 3" xfId="37619"/>
    <cellStyle name="Normal 2 3 3 3 5 4" xfId="37620"/>
    <cellStyle name="Normal 2 3 3 3 5 5" xfId="37621"/>
    <cellStyle name="Normal 2 3 3 3 5 6" xfId="37622"/>
    <cellStyle name="Normal 2 3 3 3 6" xfId="37623"/>
    <cellStyle name="Normal 2 3 3 3 6 2" xfId="37624"/>
    <cellStyle name="Normal 2 3 3 3 6 2 2" xfId="37625"/>
    <cellStyle name="Normal 2 3 3 3 6 2 3" xfId="37626"/>
    <cellStyle name="Normal 2 3 3 3 6 3" xfId="37627"/>
    <cellStyle name="Normal 2 3 3 3 6 4" xfId="37628"/>
    <cellStyle name="Normal 2 3 3 3 6 5" xfId="37629"/>
    <cellStyle name="Normal 2 3 3 3 6 6" xfId="37630"/>
    <cellStyle name="Normal 2 3 3 3 7" xfId="37631"/>
    <cellStyle name="Normal 2 3 3 3 7 2" xfId="37632"/>
    <cellStyle name="Normal 2 3 3 3 7 2 2" xfId="37633"/>
    <cellStyle name="Normal 2 3 3 3 7 2 3" xfId="37634"/>
    <cellStyle name="Normal 2 3 3 3 7 3" xfId="37635"/>
    <cellStyle name="Normal 2 3 3 3 7 4" xfId="37636"/>
    <cellStyle name="Normal 2 3 3 3 7 5" xfId="37637"/>
    <cellStyle name="Normal 2 3 3 3 7 6" xfId="37638"/>
    <cellStyle name="Normal 2 3 3 3 8" xfId="37639"/>
    <cellStyle name="Normal 2 3 3 3 8 2" xfId="37640"/>
    <cellStyle name="Normal 2 3 3 3 8 2 2" xfId="37641"/>
    <cellStyle name="Normal 2 3 3 3 8 2 3" xfId="37642"/>
    <cellStyle name="Normal 2 3 3 3 8 3" xfId="37643"/>
    <cellStyle name="Normal 2 3 3 3 8 4" xfId="37644"/>
    <cellStyle name="Normal 2 3 3 3 8 5" xfId="37645"/>
    <cellStyle name="Normal 2 3 3 3 8 6" xfId="37646"/>
    <cellStyle name="Normal 2 3 3 3 9" xfId="37647"/>
    <cellStyle name="Normal 2 3 3 3 9 2" xfId="37648"/>
    <cellStyle name="Normal 2 3 3 3 9 3" xfId="37649"/>
    <cellStyle name="Normal 2 3 3 4" xfId="37650"/>
    <cellStyle name="Normal 2 3 3 4 10" xfId="37651"/>
    <cellStyle name="Normal 2 3 3 4 2" xfId="37652"/>
    <cellStyle name="Normal 2 3 3 4 2 2" xfId="37653"/>
    <cellStyle name="Normal 2 3 3 4 2 2 2" xfId="37654"/>
    <cellStyle name="Normal 2 3 3 4 2 2 2 2" xfId="37655"/>
    <cellStyle name="Normal 2 3 3 4 2 2 2 3" xfId="37656"/>
    <cellStyle name="Normal 2 3 3 4 2 2 3" xfId="37657"/>
    <cellStyle name="Normal 2 3 3 4 2 2 4" xfId="37658"/>
    <cellStyle name="Normal 2 3 3 4 2 2 5" xfId="37659"/>
    <cellStyle name="Normal 2 3 3 4 2 2 6" xfId="37660"/>
    <cellStyle name="Normal 2 3 3 4 2 3" xfId="37661"/>
    <cellStyle name="Normal 2 3 3 4 2 3 2" xfId="37662"/>
    <cellStyle name="Normal 2 3 3 4 2 3 2 2" xfId="37663"/>
    <cellStyle name="Normal 2 3 3 4 2 3 2 3" xfId="37664"/>
    <cellStyle name="Normal 2 3 3 4 2 3 3" xfId="37665"/>
    <cellStyle name="Normal 2 3 3 4 2 3 4" xfId="37666"/>
    <cellStyle name="Normal 2 3 3 4 2 3 5" xfId="37667"/>
    <cellStyle name="Normal 2 3 3 4 2 3 6" xfId="37668"/>
    <cellStyle name="Normal 2 3 3 4 2 4" xfId="37669"/>
    <cellStyle name="Normal 2 3 3 4 2 4 2" xfId="37670"/>
    <cellStyle name="Normal 2 3 3 4 2 4 3" xfId="37671"/>
    <cellStyle name="Normal 2 3 3 4 2 5" xfId="37672"/>
    <cellStyle name="Normal 2 3 3 4 2 6" xfId="37673"/>
    <cellStyle name="Normal 2 3 3 4 2 7" xfId="37674"/>
    <cellStyle name="Normal 2 3 3 4 2 8" xfId="37675"/>
    <cellStyle name="Normal 2 3 3 4 3" xfId="37676"/>
    <cellStyle name="Normal 2 3 3 4 3 2" xfId="37677"/>
    <cellStyle name="Normal 2 3 3 4 3 2 2" xfId="37678"/>
    <cellStyle name="Normal 2 3 3 4 3 2 2 2" xfId="37679"/>
    <cellStyle name="Normal 2 3 3 4 3 2 2 3" xfId="37680"/>
    <cellStyle name="Normal 2 3 3 4 3 2 3" xfId="37681"/>
    <cellStyle name="Normal 2 3 3 4 3 2 4" xfId="37682"/>
    <cellStyle name="Normal 2 3 3 4 3 2 5" xfId="37683"/>
    <cellStyle name="Normal 2 3 3 4 3 2 6" xfId="37684"/>
    <cellStyle name="Normal 2 3 3 4 3 3" xfId="37685"/>
    <cellStyle name="Normal 2 3 3 4 3 3 2" xfId="37686"/>
    <cellStyle name="Normal 2 3 3 4 3 3 3" xfId="37687"/>
    <cellStyle name="Normal 2 3 3 4 3 4" xfId="37688"/>
    <cellStyle name="Normal 2 3 3 4 3 5" xfId="37689"/>
    <cellStyle name="Normal 2 3 3 4 3 6" xfId="37690"/>
    <cellStyle name="Normal 2 3 3 4 3 7" xfId="37691"/>
    <cellStyle name="Normal 2 3 3 4 4" xfId="37692"/>
    <cellStyle name="Normal 2 3 3 4 4 2" xfId="37693"/>
    <cellStyle name="Normal 2 3 3 4 4 2 2" xfId="37694"/>
    <cellStyle name="Normal 2 3 3 4 4 2 3" xfId="37695"/>
    <cellStyle name="Normal 2 3 3 4 4 3" xfId="37696"/>
    <cellStyle name="Normal 2 3 3 4 4 4" xfId="37697"/>
    <cellStyle name="Normal 2 3 3 4 4 5" xfId="37698"/>
    <cellStyle name="Normal 2 3 3 4 4 6" xfId="37699"/>
    <cellStyle name="Normal 2 3 3 4 5" xfId="37700"/>
    <cellStyle name="Normal 2 3 3 4 5 2" xfId="37701"/>
    <cellStyle name="Normal 2 3 3 4 5 2 2" xfId="37702"/>
    <cellStyle name="Normal 2 3 3 4 5 2 3" xfId="37703"/>
    <cellStyle name="Normal 2 3 3 4 5 3" xfId="37704"/>
    <cellStyle name="Normal 2 3 3 4 5 4" xfId="37705"/>
    <cellStyle name="Normal 2 3 3 4 5 5" xfId="37706"/>
    <cellStyle name="Normal 2 3 3 4 5 6" xfId="37707"/>
    <cellStyle name="Normal 2 3 3 4 6" xfId="37708"/>
    <cellStyle name="Normal 2 3 3 4 6 2" xfId="37709"/>
    <cellStyle name="Normal 2 3 3 4 6 3" xfId="37710"/>
    <cellStyle name="Normal 2 3 3 4 7" xfId="37711"/>
    <cellStyle name="Normal 2 3 3 4 8" xfId="37712"/>
    <cellStyle name="Normal 2 3 3 4 9" xfId="37713"/>
    <cellStyle name="Normal 2 3 3 5" xfId="37714"/>
    <cellStyle name="Normal 2 3 3 5 2" xfId="37715"/>
    <cellStyle name="Normal 2 3 3 5 2 2" xfId="37716"/>
    <cellStyle name="Normal 2 3 3 5 2 2 2" xfId="37717"/>
    <cellStyle name="Normal 2 3 3 5 2 2 2 2" xfId="37718"/>
    <cellStyle name="Normal 2 3 3 5 2 2 2 3" xfId="37719"/>
    <cellStyle name="Normal 2 3 3 5 2 2 3" xfId="37720"/>
    <cellStyle name="Normal 2 3 3 5 2 2 4" xfId="37721"/>
    <cellStyle name="Normal 2 3 3 5 2 2 5" xfId="37722"/>
    <cellStyle name="Normal 2 3 3 5 2 2 6" xfId="37723"/>
    <cellStyle name="Normal 2 3 3 5 2 3" xfId="37724"/>
    <cellStyle name="Normal 2 3 3 5 2 3 2" xfId="37725"/>
    <cellStyle name="Normal 2 3 3 5 2 3 3" xfId="37726"/>
    <cellStyle name="Normal 2 3 3 5 2 4" xfId="37727"/>
    <cellStyle name="Normal 2 3 3 5 2 5" xfId="37728"/>
    <cellStyle name="Normal 2 3 3 5 2 6" xfId="37729"/>
    <cellStyle name="Normal 2 3 3 5 2 7" xfId="37730"/>
    <cellStyle name="Normal 2 3 3 5 3" xfId="37731"/>
    <cellStyle name="Normal 2 3 3 5 3 2" xfId="37732"/>
    <cellStyle name="Normal 2 3 3 5 3 2 2" xfId="37733"/>
    <cellStyle name="Normal 2 3 3 5 3 2 3" xfId="37734"/>
    <cellStyle name="Normal 2 3 3 5 3 3" xfId="37735"/>
    <cellStyle name="Normal 2 3 3 5 3 4" xfId="37736"/>
    <cellStyle name="Normal 2 3 3 5 3 5" xfId="37737"/>
    <cellStyle name="Normal 2 3 3 5 3 6" xfId="37738"/>
    <cellStyle name="Normal 2 3 3 5 4" xfId="37739"/>
    <cellStyle name="Normal 2 3 3 5 4 2" xfId="37740"/>
    <cellStyle name="Normal 2 3 3 5 4 2 2" xfId="37741"/>
    <cellStyle name="Normal 2 3 3 5 4 2 3" xfId="37742"/>
    <cellStyle name="Normal 2 3 3 5 4 3" xfId="37743"/>
    <cellStyle name="Normal 2 3 3 5 4 4" xfId="37744"/>
    <cellStyle name="Normal 2 3 3 5 4 5" xfId="37745"/>
    <cellStyle name="Normal 2 3 3 5 4 6" xfId="37746"/>
    <cellStyle name="Normal 2 3 3 5 5" xfId="37747"/>
    <cellStyle name="Normal 2 3 3 5 5 2" xfId="37748"/>
    <cellStyle name="Normal 2 3 3 5 5 3" xfId="37749"/>
    <cellStyle name="Normal 2 3 3 5 6" xfId="37750"/>
    <cellStyle name="Normal 2 3 3 5 7" xfId="37751"/>
    <cellStyle name="Normal 2 3 3 5 8" xfId="37752"/>
    <cellStyle name="Normal 2 3 3 5 9" xfId="37753"/>
    <cellStyle name="Normal 2 3 3 6" xfId="37754"/>
    <cellStyle name="Normal 2 3 3 6 2" xfId="37755"/>
    <cellStyle name="Normal 2 3 3 6 2 2" xfId="37756"/>
    <cellStyle name="Normal 2 3 3 6 2 2 2" xfId="37757"/>
    <cellStyle name="Normal 2 3 3 6 2 2 3" xfId="37758"/>
    <cellStyle name="Normal 2 3 3 6 2 3" xfId="37759"/>
    <cellStyle name="Normal 2 3 3 6 2 4" xfId="37760"/>
    <cellStyle name="Normal 2 3 3 6 2 5" xfId="37761"/>
    <cellStyle name="Normal 2 3 3 6 2 6" xfId="37762"/>
    <cellStyle name="Normal 2 3 3 6 3" xfId="37763"/>
    <cellStyle name="Normal 2 3 3 6 3 2" xfId="37764"/>
    <cellStyle name="Normal 2 3 3 6 3 3" xfId="37765"/>
    <cellStyle name="Normal 2 3 3 6 4" xfId="37766"/>
    <cellStyle name="Normal 2 3 3 6 5" xfId="37767"/>
    <cellStyle name="Normal 2 3 3 6 6" xfId="37768"/>
    <cellStyle name="Normal 2 3 3 6 7" xfId="37769"/>
    <cellStyle name="Normal 2 3 3 7" xfId="37770"/>
    <cellStyle name="Normal 2 3 3 7 2" xfId="37771"/>
    <cellStyle name="Normal 2 3 3 7 2 2" xfId="37772"/>
    <cellStyle name="Normal 2 3 3 7 2 3" xfId="37773"/>
    <cellStyle name="Normal 2 3 3 7 3" xfId="37774"/>
    <cellStyle name="Normal 2 3 3 7 4" xfId="37775"/>
    <cellStyle name="Normal 2 3 3 7 5" xfId="37776"/>
    <cellStyle name="Normal 2 3 3 7 6" xfId="37777"/>
    <cellStyle name="Normal 2 3 3 8" xfId="37778"/>
    <cellStyle name="Normal 2 3 3 8 2" xfId="37779"/>
    <cellStyle name="Normal 2 3 3 8 2 2" xfId="37780"/>
    <cellStyle name="Normal 2 3 3 8 2 3" xfId="37781"/>
    <cellStyle name="Normal 2 3 3 8 3" xfId="37782"/>
    <cellStyle name="Normal 2 3 3 8 4" xfId="37783"/>
    <cellStyle name="Normal 2 3 3 8 5" xfId="37784"/>
    <cellStyle name="Normal 2 3 3 8 6" xfId="37785"/>
    <cellStyle name="Normal 2 3 3 9" xfId="37786"/>
    <cellStyle name="Normal 2 3 3 9 2" xfId="37787"/>
    <cellStyle name="Normal 2 3 3 9 2 2" xfId="37788"/>
    <cellStyle name="Normal 2 3 3 9 2 3" xfId="37789"/>
    <cellStyle name="Normal 2 3 3 9 3" xfId="37790"/>
    <cellStyle name="Normal 2 3 3 9 4" xfId="37791"/>
    <cellStyle name="Normal 2 3 3 9 5" xfId="37792"/>
    <cellStyle name="Normal 2 3 3 9 6" xfId="37793"/>
    <cellStyle name="Normal 2 3 4" xfId="37794"/>
    <cellStyle name="Normal 2 3 4 2" xfId="37795"/>
    <cellStyle name="Normal 2 3 4 2 2" xfId="37796"/>
    <cellStyle name="Normal 2 3 4 2 2 2" xfId="37797"/>
    <cellStyle name="Normal 2 3 4 2 2 2 2" xfId="37798"/>
    <cellStyle name="Normal 2 3 4 2 2 2 3" xfId="37799"/>
    <cellStyle name="Normal 2 3 4 2 2 3" xfId="37800"/>
    <cellStyle name="Normal 2 3 4 2 2 4" xfId="37801"/>
    <cellStyle name="Normal 2 3 4 2 2 5" xfId="37802"/>
    <cellStyle name="Normal 2 3 4 2 2 6" xfId="37803"/>
    <cellStyle name="Normal 2 3 4 2 3" xfId="37804"/>
    <cellStyle name="Normal 2 3 4 2 3 2" xfId="37805"/>
    <cellStyle name="Normal 2 3 4 2 3 3" xfId="37806"/>
    <cellStyle name="Normal 2 3 4 2 4" xfId="37807"/>
    <cellStyle name="Normal 2 3 4 2 5" xfId="37808"/>
    <cellStyle name="Normal 2 3 4 2 6" xfId="37809"/>
    <cellStyle name="Normal 2 3 4 2 7" xfId="37810"/>
    <cellStyle name="Normal 2 3 4 3" xfId="37811"/>
    <cellStyle name="Normal 2 3 4 3 2" xfId="37812"/>
    <cellStyle name="Normal 2 3 4 3 2 2" xfId="37813"/>
    <cellStyle name="Normal 2 3 4 3 2 3" xfId="37814"/>
    <cellStyle name="Normal 2 3 4 3 3" xfId="37815"/>
    <cellStyle name="Normal 2 3 4 3 4" xfId="37816"/>
    <cellStyle name="Normal 2 3 4 3 5" xfId="37817"/>
    <cellStyle name="Normal 2 3 4 3 6" xfId="37818"/>
    <cellStyle name="Normal 2 3 5" xfId="246"/>
    <cellStyle name="Normal 2 3 5 2" xfId="37819"/>
    <cellStyle name="Normal 2 3 5 2 2" xfId="37820"/>
    <cellStyle name="Normal 2 3 5 2 3" xfId="37821"/>
    <cellStyle name="Normal 2 3 5 3" xfId="37822"/>
    <cellStyle name="Normal 2 3 5 4" xfId="37823"/>
    <cellStyle name="Normal 2 3 5 5" xfId="37824"/>
    <cellStyle name="Normal 2 3 5 6" xfId="37825"/>
    <cellStyle name="Normal 2 4" xfId="405"/>
    <cellStyle name="Normal 2 4 2" xfId="37826"/>
    <cellStyle name="Normal 2 4 3" xfId="37827"/>
    <cellStyle name="Normal 2 4 3 2" xfId="37828"/>
    <cellStyle name="Normal 2 4 3 2 2" xfId="37829"/>
    <cellStyle name="Normal 2 4 3 2 3" xfId="37830"/>
    <cellStyle name="Normal 2 4 3 3" xfId="37831"/>
    <cellStyle name="Normal 2 4 3 4" xfId="37832"/>
    <cellStyle name="Normal 2 4 3 5" xfId="37833"/>
    <cellStyle name="Normal 2 4 3 6" xfId="37834"/>
    <cellStyle name="Normal 2 4 4" xfId="37835"/>
    <cellStyle name="Normal 2 4 4 2" xfId="37836"/>
    <cellStyle name="Normal 2 4 4 2 2" xfId="37837"/>
    <cellStyle name="Normal 2 4 4 2 3" xfId="37838"/>
    <cellStyle name="Normal 2 4 4 3" xfId="37839"/>
    <cellStyle name="Normal 2 4 4 4" xfId="37840"/>
    <cellStyle name="Normal 2 4 4 5" xfId="37841"/>
    <cellStyle name="Normal 2 4 4 6" xfId="37842"/>
    <cellStyle name="Normal 2 4 5" xfId="37843"/>
    <cellStyle name="Normal 2 5" xfId="406"/>
    <cellStyle name="Normal 2 6" xfId="407"/>
    <cellStyle name="Normal 2 7" xfId="37844"/>
    <cellStyle name="Normal 2 8" xfId="37845"/>
    <cellStyle name="Normal 2 8 2" xfId="37846"/>
    <cellStyle name="Normal 2 8 3" xfId="37847"/>
    <cellStyle name="Normal 2 8 4" xfId="37848"/>
    <cellStyle name="Normal 2 9" xfId="37849"/>
    <cellStyle name="Normal 2 9 2" xfId="37850"/>
    <cellStyle name="Normal 2_6. on ramp %" xfId="37851"/>
    <cellStyle name="Normal 20" xfId="37852"/>
    <cellStyle name="Normal 20 10" xfId="37853"/>
    <cellStyle name="Normal 20 2" xfId="37854"/>
    <cellStyle name="Normal 20 2 2" xfId="37855"/>
    <cellStyle name="Normal 20 2 2 2" xfId="37856"/>
    <cellStyle name="Normal 20 2 2 2 2" xfId="37857"/>
    <cellStyle name="Normal 20 2 2 2 3" xfId="37858"/>
    <cellStyle name="Normal 20 2 2 3" xfId="37859"/>
    <cellStyle name="Normal 20 2 2 4" xfId="37860"/>
    <cellStyle name="Normal 20 2 2 5" xfId="37861"/>
    <cellStyle name="Normal 20 2 2 6" xfId="37862"/>
    <cellStyle name="Normal 20 2 3" xfId="37863"/>
    <cellStyle name="Normal 20 2 3 2" xfId="37864"/>
    <cellStyle name="Normal 20 2 3 2 2" xfId="37865"/>
    <cellStyle name="Normal 20 2 3 2 3" xfId="37866"/>
    <cellStyle name="Normal 20 2 3 3" xfId="37867"/>
    <cellStyle name="Normal 20 2 3 4" xfId="37868"/>
    <cellStyle name="Normal 20 2 3 5" xfId="37869"/>
    <cellStyle name="Normal 20 2 3 6" xfId="37870"/>
    <cellStyle name="Normal 20 2 4" xfId="37871"/>
    <cellStyle name="Normal 20 2 4 2" xfId="37872"/>
    <cellStyle name="Normal 20 2 4 3" xfId="37873"/>
    <cellStyle name="Normal 20 2 5" xfId="37874"/>
    <cellStyle name="Normal 20 2 6" xfId="37875"/>
    <cellStyle name="Normal 20 2 7" xfId="37876"/>
    <cellStyle name="Normal 20 2 8" xfId="37877"/>
    <cellStyle name="Normal 20 3" xfId="37878"/>
    <cellStyle name="Normal 20 3 2" xfId="37879"/>
    <cellStyle name="Normal 20 3 2 2" xfId="37880"/>
    <cellStyle name="Normal 20 3 2 2 2" xfId="37881"/>
    <cellStyle name="Normal 20 3 2 2 3" xfId="37882"/>
    <cellStyle name="Normal 20 3 2 3" xfId="37883"/>
    <cellStyle name="Normal 20 3 2 4" xfId="37884"/>
    <cellStyle name="Normal 20 3 2 5" xfId="37885"/>
    <cellStyle name="Normal 20 3 2 6" xfId="37886"/>
    <cellStyle name="Normal 20 3 3" xfId="37887"/>
    <cellStyle name="Normal 20 3 3 2" xfId="37888"/>
    <cellStyle name="Normal 20 3 3 3" xfId="37889"/>
    <cellStyle name="Normal 20 3 4" xfId="37890"/>
    <cellStyle name="Normal 20 3 5" xfId="37891"/>
    <cellStyle name="Normal 20 3 6" xfId="37892"/>
    <cellStyle name="Normal 20 3 7" xfId="37893"/>
    <cellStyle name="Normal 20 4" xfId="37894"/>
    <cellStyle name="Normal 20 4 2" xfId="37895"/>
    <cellStyle name="Normal 20 4 2 2" xfId="37896"/>
    <cellStyle name="Normal 20 4 2 3" xfId="37897"/>
    <cellStyle name="Normal 20 4 3" xfId="37898"/>
    <cellStyle name="Normal 20 4 4" xfId="37899"/>
    <cellStyle name="Normal 20 4 5" xfId="37900"/>
    <cellStyle name="Normal 20 4 6" xfId="37901"/>
    <cellStyle name="Normal 20 5" xfId="37902"/>
    <cellStyle name="Normal 20 5 2" xfId="37903"/>
    <cellStyle name="Normal 20 5 2 2" xfId="37904"/>
    <cellStyle name="Normal 20 5 2 3" xfId="37905"/>
    <cellStyle name="Normal 20 5 3" xfId="37906"/>
    <cellStyle name="Normal 20 5 4" xfId="37907"/>
    <cellStyle name="Normal 20 5 5" xfId="37908"/>
    <cellStyle name="Normal 20 5 6" xfId="37909"/>
    <cellStyle name="Normal 20 6" xfId="37910"/>
    <cellStyle name="Normal 20 6 2" xfId="37911"/>
    <cellStyle name="Normal 20 6 3" xfId="37912"/>
    <cellStyle name="Normal 20 7" xfId="37913"/>
    <cellStyle name="Normal 20 8" xfId="37914"/>
    <cellStyle name="Normal 20 9" xfId="37915"/>
    <cellStyle name="Normal 21" xfId="37916"/>
    <cellStyle name="Normal 21 2" xfId="37917"/>
    <cellStyle name="Normal 21 2 2" xfId="37918"/>
    <cellStyle name="Normal 21 2 2 2" xfId="37919"/>
    <cellStyle name="Normal 21 2 2 2 2" xfId="37920"/>
    <cellStyle name="Normal 21 2 2 2 3" xfId="37921"/>
    <cellStyle name="Normal 21 2 2 3" xfId="37922"/>
    <cellStyle name="Normal 21 2 2 4" xfId="37923"/>
    <cellStyle name="Normal 21 2 2 5" xfId="37924"/>
    <cellStyle name="Normal 21 2 2 6" xfId="37925"/>
    <cellStyle name="Normal 21 2 3" xfId="37926"/>
    <cellStyle name="Normal 21 2 3 2" xfId="37927"/>
    <cellStyle name="Normal 21 2 3 3" xfId="37928"/>
    <cellStyle name="Normal 21 2 4" xfId="37929"/>
    <cellStyle name="Normal 21 2 5" xfId="37930"/>
    <cellStyle name="Normal 21 2 6" xfId="37931"/>
    <cellStyle name="Normal 21 2 7" xfId="37932"/>
    <cellStyle name="Normal 21 3" xfId="37933"/>
    <cellStyle name="Normal 21 3 2" xfId="37934"/>
    <cellStyle name="Normal 21 3 2 2" xfId="37935"/>
    <cellStyle name="Normal 21 3 2 3" xfId="37936"/>
    <cellStyle name="Normal 21 3 3" xfId="37937"/>
    <cellStyle name="Normal 21 3 4" xfId="37938"/>
    <cellStyle name="Normal 21 3 5" xfId="37939"/>
    <cellStyle name="Normal 21 3 6" xfId="37940"/>
    <cellStyle name="Normal 21 4" xfId="37941"/>
    <cellStyle name="Normal 21 4 2" xfId="37942"/>
    <cellStyle name="Normal 21 4 2 2" xfId="37943"/>
    <cellStyle name="Normal 21 4 2 3" xfId="37944"/>
    <cellStyle name="Normal 21 4 3" xfId="37945"/>
    <cellStyle name="Normal 21 4 4" xfId="37946"/>
    <cellStyle name="Normal 21 4 5" xfId="37947"/>
    <cellStyle name="Normal 21 4 6" xfId="37948"/>
    <cellStyle name="Normal 21 5" xfId="37949"/>
    <cellStyle name="Normal 21 5 2" xfId="37950"/>
    <cellStyle name="Normal 21 5 3" xfId="37951"/>
    <cellStyle name="Normal 21 6" xfId="37952"/>
    <cellStyle name="Normal 21 7" xfId="37953"/>
    <cellStyle name="Normal 21 8" xfId="37954"/>
    <cellStyle name="Normal 21 9" xfId="37955"/>
    <cellStyle name="Normal 22" xfId="37956"/>
    <cellStyle name="Normal 22 2" xfId="37957"/>
    <cellStyle name="Normal 22 2 2" xfId="37958"/>
    <cellStyle name="Normal 22 2 3" xfId="37959"/>
    <cellStyle name="Normal 22 3" xfId="37960"/>
    <cellStyle name="Normal 22 4" xfId="37961"/>
    <cellStyle name="Normal 22 5" xfId="37962"/>
    <cellStyle name="Normal 22 6" xfId="37963"/>
    <cellStyle name="Normal 23" xfId="37964"/>
    <cellStyle name="Normal 23 2" xfId="37965"/>
    <cellStyle name="Normal 23 2 2" xfId="37966"/>
    <cellStyle name="Normal 23 2 3" xfId="37967"/>
    <cellStyle name="Normal 23 3" xfId="37968"/>
    <cellStyle name="Normal 23 4" xfId="37969"/>
    <cellStyle name="Normal 23 5" xfId="37970"/>
    <cellStyle name="Normal 23 6" xfId="37971"/>
    <cellStyle name="Normal 24" xfId="37972"/>
    <cellStyle name="Normal 24 2" xfId="37973"/>
    <cellStyle name="Normal 24 2 2" xfId="37974"/>
    <cellStyle name="Normal 24 2 3" xfId="37975"/>
    <cellStyle name="Normal 24 3" xfId="37976"/>
    <cellStyle name="Normal 24 4" xfId="37977"/>
    <cellStyle name="Normal 24 5" xfId="37978"/>
    <cellStyle name="Normal 24 6" xfId="37979"/>
    <cellStyle name="Normal 25" xfId="37980"/>
    <cellStyle name="Normal 25 2" xfId="37981"/>
    <cellStyle name="Normal 25 2 2" xfId="37982"/>
    <cellStyle name="Normal 25 2 3" xfId="37983"/>
    <cellStyle name="Normal 25 3" xfId="37984"/>
    <cellStyle name="Normal 25 4" xfId="37985"/>
    <cellStyle name="Normal 25 5" xfId="37986"/>
    <cellStyle name="Normal 25 6" xfId="37987"/>
    <cellStyle name="Normal 26" xfId="37988"/>
    <cellStyle name="Normal 26 2" xfId="37989"/>
    <cellStyle name="Normal 26 2 2" xfId="37990"/>
    <cellStyle name="Normal 26 2 3" xfId="37991"/>
    <cellStyle name="Normal 26 3" xfId="37992"/>
    <cellStyle name="Normal 26 4" xfId="37993"/>
    <cellStyle name="Normal 26 5" xfId="37994"/>
    <cellStyle name="Normal 26 6" xfId="37995"/>
    <cellStyle name="Normal 27" xfId="37996"/>
    <cellStyle name="Normal 27 2" xfId="37997"/>
    <cellStyle name="Normal 27 2 2" xfId="37998"/>
    <cellStyle name="Normal 27 2 3" xfId="37999"/>
    <cellStyle name="Normal 27 3" xfId="38000"/>
    <cellStyle name="Normal 27 4" xfId="38001"/>
    <cellStyle name="Normal 27 5" xfId="38002"/>
    <cellStyle name="Normal 27 6" xfId="38003"/>
    <cellStyle name="Normal 28" xfId="135"/>
    <cellStyle name="Normal 28 2" xfId="136"/>
    <cellStyle name="Normal 28 2 2" xfId="38004"/>
    <cellStyle name="Normal 28 2 3" xfId="38005"/>
    <cellStyle name="Normal 28 3" xfId="38006"/>
    <cellStyle name="Normal 28 4" xfId="38007"/>
    <cellStyle name="Normal 28 5" xfId="38008"/>
    <cellStyle name="Normal 28 6" xfId="38009"/>
    <cellStyle name="Normal 29" xfId="38010"/>
    <cellStyle name="Normal 29 2" xfId="38011"/>
    <cellStyle name="Normal 29 2 2" xfId="38012"/>
    <cellStyle name="Normal 29 2 3" xfId="38013"/>
    <cellStyle name="Normal 29 3" xfId="38014"/>
    <cellStyle name="Normal 29 4" xfId="38015"/>
    <cellStyle name="Normal 29 5" xfId="38016"/>
    <cellStyle name="Normal 29 6" xfId="38017"/>
    <cellStyle name="Normal 3" xfId="47"/>
    <cellStyle name="Normal 3 10" xfId="38018"/>
    <cellStyle name="Normal 3 10 2" xfId="38019"/>
    <cellStyle name="Normal 3 10 2 2" xfId="38020"/>
    <cellStyle name="Normal 3 10 2 3" xfId="38021"/>
    <cellStyle name="Normal 3 10 3" xfId="38022"/>
    <cellStyle name="Normal 3 10 4" xfId="38023"/>
    <cellStyle name="Normal 3 10 5" xfId="38024"/>
    <cellStyle name="Normal 3 10 6" xfId="38025"/>
    <cellStyle name="Normal 3 11" xfId="38026"/>
    <cellStyle name="Normal 3 11 2" xfId="38027"/>
    <cellStyle name="Normal 3 11 2 2" xfId="38028"/>
    <cellStyle name="Normal 3 11 2 3" xfId="38029"/>
    <cellStyle name="Normal 3 11 3" xfId="38030"/>
    <cellStyle name="Normal 3 11 4" xfId="38031"/>
    <cellStyle name="Normal 3 11 5" xfId="38032"/>
    <cellStyle name="Normal 3 11 6" xfId="38033"/>
    <cellStyle name="Normal 3 12" xfId="38034"/>
    <cellStyle name="Normal 3 12 2" xfId="38035"/>
    <cellStyle name="Normal 3 12 2 2" xfId="38036"/>
    <cellStyle name="Normal 3 12 2 3" xfId="38037"/>
    <cellStyle name="Normal 3 12 3" xfId="38038"/>
    <cellStyle name="Normal 3 12 4" xfId="38039"/>
    <cellStyle name="Normal 3 12 5" xfId="38040"/>
    <cellStyle name="Normal 3 12 6" xfId="38041"/>
    <cellStyle name="Normal 3 13" xfId="38042"/>
    <cellStyle name="Normal 3 13 2" xfId="38043"/>
    <cellStyle name="Normal 3 13 2 2" xfId="38044"/>
    <cellStyle name="Normal 3 13 2 3" xfId="38045"/>
    <cellStyle name="Normal 3 13 3" xfId="38046"/>
    <cellStyle name="Normal 3 13 4" xfId="38047"/>
    <cellStyle name="Normal 3 13 5" xfId="38048"/>
    <cellStyle name="Normal 3 13 6" xfId="38049"/>
    <cellStyle name="Normal 3 14" xfId="38050"/>
    <cellStyle name="Normal 3 2" xfId="137"/>
    <cellStyle name="Normal 3 2 10" xfId="38051"/>
    <cellStyle name="Normal 3 2 10 2" xfId="38052"/>
    <cellStyle name="Normal 3 2 10 2 2" xfId="38053"/>
    <cellStyle name="Normal 3 2 10 2 3" xfId="38054"/>
    <cellStyle name="Normal 3 2 10 3" xfId="38055"/>
    <cellStyle name="Normal 3 2 10 4" xfId="38056"/>
    <cellStyle name="Normal 3 2 10 5" xfId="38057"/>
    <cellStyle name="Normal 3 2 10 6" xfId="38058"/>
    <cellStyle name="Normal 3 2 11" xfId="38059"/>
    <cellStyle name="Normal 3 2 11 2" xfId="38060"/>
    <cellStyle name="Normal 3 2 11 3" xfId="38061"/>
    <cellStyle name="Normal 3 2 12" xfId="38062"/>
    <cellStyle name="Normal 3 2 13" xfId="38063"/>
    <cellStyle name="Normal 3 2 14" xfId="38064"/>
    <cellStyle name="Normal 3 2 15" xfId="38065"/>
    <cellStyle name="Normal 3 2 2" xfId="408"/>
    <cellStyle name="Normal 3 2 2 10" xfId="38066"/>
    <cellStyle name="Normal 3 2 2 10 2" xfId="38067"/>
    <cellStyle name="Normal 3 2 2 10 2 2" xfId="38068"/>
    <cellStyle name="Normal 3 2 2 10 2 2 2" xfId="38069"/>
    <cellStyle name="Normal 3 2 2 10 2 2 3" xfId="38070"/>
    <cellStyle name="Normal 3 2 2 10 2 3" xfId="38071"/>
    <cellStyle name="Normal 3 2 2 10 2 4" xfId="38072"/>
    <cellStyle name="Normal 3 2 2 10 2 5" xfId="38073"/>
    <cellStyle name="Normal 3 2 2 10 2 6" xfId="38074"/>
    <cellStyle name="Normal 3 2 2 10 3" xfId="38075"/>
    <cellStyle name="Normal 3 2 2 10 3 2" xfId="38076"/>
    <cellStyle name="Normal 3 2 2 10 3 3" xfId="38077"/>
    <cellStyle name="Normal 3 2 2 10 4" xfId="38078"/>
    <cellStyle name="Normal 3 2 2 10 5" xfId="38079"/>
    <cellStyle name="Normal 3 2 2 10 6" xfId="38080"/>
    <cellStyle name="Normal 3 2 2 10 7" xfId="38081"/>
    <cellStyle name="Normal 3 2 2 11" xfId="38082"/>
    <cellStyle name="Normal 3 2 2 11 2" xfId="38083"/>
    <cellStyle name="Normal 3 2 2 11 2 2" xfId="38084"/>
    <cellStyle name="Normal 3 2 2 11 2 3" xfId="38085"/>
    <cellStyle name="Normal 3 2 2 11 3" xfId="38086"/>
    <cellStyle name="Normal 3 2 2 11 4" xfId="38087"/>
    <cellStyle name="Normal 3 2 2 11 5" xfId="38088"/>
    <cellStyle name="Normal 3 2 2 11 6" xfId="38089"/>
    <cellStyle name="Normal 3 2 2 12" xfId="38090"/>
    <cellStyle name="Normal 3 2 2 12 2" xfId="38091"/>
    <cellStyle name="Normal 3 2 2 12 2 2" xfId="38092"/>
    <cellStyle name="Normal 3 2 2 12 2 3" xfId="38093"/>
    <cellStyle name="Normal 3 2 2 12 3" xfId="38094"/>
    <cellStyle name="Normal 3 2 2 12 4" xfId="38095"/>
    <cellStyle name="Normal 3 2 2 12 5" xfId="38096"/>
    <cellStyle name="Normal 3 2 2 12 6" xfId="38097"/>
    <cellStyle name="Normal 3 2 2 13" xfId="38098"/>
    <cellStyle name="Normal 3 2 2 13 2" xfId="38099"/>
    <cellStyle name="Normal 3 2 2 13 2 2" xfId="38100"/>
    <cellStyle name="Normal 3 2 2 13 2 3" xfId="38101"/>
    <cellStyle name="Normal 3 2 2 13 3" xfId="38102"/>
    <cellStyle name="Normal 3 2 2 13 4" xfId="38103"/>
    <cellStyle name="Normal 3 2 2 13 5" xfId="38104"/>
    <cellStyle name="Normal 3 2 2 13 6" xfId="38105"/>
    <cellStyle name="Normal 3 2 2 14" xfId="38106"/>
    <cellStyle name="Normal 3 2 2 14 2" xfId="38107"/>
    <cellStyle name="Normal 3 2 2 14 2 2" xfId="38108"/>
    <cellStyle name="Normal 3 2 2 14 2 3" xfId="38109"/>
    <cellStyle name="Normal 3 2 2 14 3" xfId="38110"/>
    <cellStyle name="Normal 3 2 2 14 4" xfId="38111"/>
    <cellStyle name="Normal 3 2 2 14 5" xfId="38112"/>
    <cellStyle name="Normal 3 2 2 14 6" xfId="38113"/>
    <cellStyle name="Normal 3 2 2 15" xfId="38114"/>
    <cellStyle name="Normal 3 2 2 15 2" xfId="38115"/>
    <cellStyle name="Normal 3 2 2 15 3" xfId="38116"/>
    <cellStyle name="Normal 3 2 2 16" xfId="38117"/>
    <cellStyle name="Normal 3 2 2 17" xfId="38118"/>
    <cellStyle name="Normal 3 2 2 18" xfId="38119"/>
    <cellStyle name="Normal 3 2 2 19" xfId="38120"/>
    <cellStyle name="Normal 3 2 2 2" xfId="409"/>
    <cellStyle name="Normal 3 2 2 2 10" xfId="38121"/>
    <cellStyle name="Normal 3 2 2 2 10 2" xfId="38122"/>
    <cellStyle name="Normal 3 2 2 2 10 2 2" xfId="38123"/>
    <cellStyle name="Normal 3 2 2 2 10 2 3" xfId="38124"/>
    <cellStyle name="Normal 3 2 2 2 10 3" xfId="38125"/>
    <cellStyle name="Normal 3 2 2 2 10 4" xfId="38126"/>
    <cellStyle name="Normal 3 2 2 2 10 5" xfId="38127"/>
    <cellStyle name="Normal 3 2 2 2 10 6" xfId="38128"/>
    <cellStyle name="Normal 3 2 2 2 11" xfId="38129"/>
    <cellStyle name="Normal 3 2 2 2 11 2" xfId="38130"/>
    <cellStyle name="Normal 3 2 2 2 11 3" xfId="38131"/>
    <cellStyle name="Normal 3 2 2 2 12" xfId="38132"/>
    <cellStyle name="Normal 3 2 2 2 13" xfId="38133"/>
    <cellStyle name="Normal 3 2 2 2 14" xfId="38134"/>
    <cellStyle name="Normal 3 2 2 2 15" xfId="38135"/>
    <cellStyle name="Normal 3 2 2 2 2" xfId="38136"/>
    <cellStyle name="Normal 3 2 2 2 2 10" xfId="38137"/>
    <cellStyle name="Normal 3 2 2 2 2 10 2" xfId="38138"/>
    <cellStyle name="Normal 3 2 2 2 2 10 3" xfId="38139"/>
    <cellStyle name="Normal 3 2 2 2 2 11" xfId="38140"/>
    <cellStyle name="Normal 3 2 2 2 2 12" xfId="38141"/>
    <cellStyle name="Normal 3 2 2 2 2 13" xfId="38142"/>
    <cellStyle name="Normal 3 2 2 2 2 14" xfId="38143"/>
    <cellStyle name="Normal 3 2 2 2 2 2" xfId="38144"/>
    <cellStyle name="Normal 3 2 2 2 2 2 10" xfId="38145"/>
    <cellStyle name="Normal 3 2 2 2 2 2 11" xfId="38146"/>
    <cellStyle name="Normal 3 2 2 2 2 2 12" xfId="38147"/>
    <cellStyle name="Normal 3 2 2 2 2 2 13" xfId="38148"/>
    <cellStyle name="Normal 3 2 2 2 2 2 2" xfId="38149"/>
    <cellStyle name="Normal 3 2 2 2 2 2 2 10" xfId="38150"/>
    <cellStyle name="Normal 3 2 2 2 2 2 2 2" xfId="38151"/>
    <cellStyle name="Normal 3 2 2 2 2 2 2 2 2" xfId="38152"/>
    <cellStyle name="Normal 3 2 2 2 2 2 2 2 2 2" xfId="38153"/>
    <cellStyle name="Normal 3 2 2 2 2 2 2 2 2 2 2" xfId="38154"/>
    <cellStyle name="Normal 3 2 2 2 2 2 2 2 2 2 3" xfId="38155"/>
    <cellStyle name="Normal 3 2 2 2 2 2 2 2 2 3" xfId="38156"/>
    <cellStyle name="Normal 3 2 2 2 2 2 2 2 2 4" xfId="38157"/>
    <cellStyle name="Normal 3 2 2 2 2 2 2 2 2 5" xfId="38158"/>
    <cellStyle name="Normal 3 2 2 2 2 2 2 2 2 6" xfId="38159"/>
    <cellStyle name="Normal 3 2 2 2 2 2 2 2 3" xfId="38160"/>
    <cellStyle name="Normal 3 2 2 2 2 2 2 2 3 2" xfId="38161"/>
    <cellStyle name="Normal 3 2 2 2 2 2 2 2 3 2 2" xfId="38162"/>
    <cellStyle name="Normal 3 2 2 2 2 2 2 2 3 2 3" xfId="38163"/>
    <cellStyle name="Normal 3 2 2 2 2 2 2 2 3 3" xfId="38164"/>
    <cellStyle name="Normal 3 2 2 2 2 2 2 2 3 4" xfId="38165"/>
    <cellStyle name="Normal 3 2 2 2 2 2 2 2 3 5" xfId="38166"/>
    <cellStyle name="Normal 3 2 2 2 2 2 2 2 3 6" xfId="38167"/>
    <cellStyle name="Normal 3 2 2 2 2 2 2 2 4" xfId="38168"/>
    <cellStyle name="Normal 3 2 2 2 2 2 2 2 4 2" xfId="38169"/>
    <cellStyle name="Normal 3 2 2 2 2 2 2 2 4 3" xfId="38170"/>
    <cellStyle name="Normal 3 2 2 2 2 2 2 2 5" xfId="38171"/>
    <cellStyle name="Normal 3 2 2 2 2 2 2 2 6" xfId="38172"/>
    <cellStyle name="Normal 3 2 2 2 2 2 2 2 7" xfId="38173"/>
    <cellStyle name="Normal 3 2 2 2 2 2 2 2 8" xfId="38174"/>
    <cellStyle name="Normal 3 2 2 2 2 2 2 3" xfId="38175"/>
    <cellStyle name="Normal 3 2 2 2 2 2 2 3 2" xfId="38176"/>
    <cellStyle name="Normal 3 2 2 2 2 2 2 3 2 2" xfId="38177"/>
    <cellStyle name="Normal 3 2 2 2 2 2 2 3 2 2 2" xfId="38178"/>
    <cellStyle name="Normal 3 2 2 2 2 2 2 3 2 2 3" xfId="38179"/>
    <cellStyle name="Normal 3 2 2 2 2 2 2 3 2 3" xfId="38180"/>
    <cellStyle name="Normal 3 2 2 2 2 2 2 3 2 4" xfId="38181"/>
    <cellStyle name="Normal 3 2 2 2 2 2 2 3 2 5" xfId="38182"/>
    <cellStyle name="Normal 3 2 2 2 2 2 2 3 2 6" xfId="38183"/>
    <cellStyle name="Normal 3 2 2 2 2 2 2 3 3" xfId="38184"/>
    <cellStyle name="Normal 3 2 2 2 2 2 2 3 3 2" xfId="38185"/>
    <cellStyle name="Normal 3 2 2 2 2 2 2 3 3 3" xfId="38186"/>
    <cellStyle name="Normal 3 2 2 2 2 2 2 3 4" xfId="38187"/>
    <cellStyle name="Normal 3 2 2 2 2 2 2 3 5" xfId="38188"/>
    <cellStyle name="Normal 3 2 2 2 2 2 2 3 6" xfId="38189"/>
    <cellStyle name="Normal 3 2 2 2 2 2 2 3 7" xfId="38190"/>
    <cellStyle name="Normal 3 2 2 2 2 2 2 4" xfId="38191"/>
    <cellStyle name="Normal 3 2 2 2 2 2 2 4 2" xfId="38192"/>
    <cellStyle name="Normal 3 2 2 2 2 2 2 4 2 2" xfId="38193"/>
    <cellStyle name="Normal 3 2 2 2 2 2 2 4 2 3" xfId="38194"/>
    <cellStyle name="Normal 3 2 2 2 2 2 2 4 3" xfId="38195"/>
    <cellStyle name="Normal 3 2 2 2 2 2 2 4 4" xfId="38196"/>
    <cellStyle name="Normal 3 2 2 2 2 2 2 4 5" xfId="38197"/>
    <cellStyle name="Normal 3 2 2 2 2 2 2 4 6" xfId="38198"/>
    <cellStyle name="Normal 3 2 2 2 2 2 2 5" xfId="38199"/>
    <cellStyle name="Normal 3 2 2 2 2 2 2 5 2" xfId="38200"/>
    <cellStyle name="Normal 3 2 2 2 2 2 2 5 2 2" xfId="38201"/>
    <cellStyle name="Normal 3 2 2 2 2 2 2 5 2 3" xfId="38202"/>
    <cellStyle name="Normal 3 2 2 2 2 2 2 5 3" xfId="38203"/>
    <cellStyle name="Normal 3 2 2 2 2 2 2 5 4" xfId="38204"/>
    <cellStyle name="Normal 3 2 2 2 2 2 2 5 5" xfId="38205"/>
    <cellStyle name="Normal 3 2 2 2 2 2 2 5 6" xfId="38206"/>
    <cellStyle name="Normal 3 2 2 2 2 2 2 6" xfId="38207"/>
    <cellStyle name="Normal 3 2 2 2 2 2 2 6 2" xfId="38208"/>
    <cellStyle name="Normal 3 2 2 2 2 2 2 6 3" xfId="38209"/>
    <cellStyle name="Normal 3 2 2 2 2 2 2 7" xfId="38210"/>
    <cellStyle name="Normal 3 2 2 2 2 2 2 8" xfId="38211"/>
    <cellStyle name="Normal 3 2 2 2 2 2 2 9" xfId="38212"/>
    <cellStyle name="Normal 3 2 2 2 2 2 3" xfId="38213"/>
    <cellStyle name="Normal 3 2 2 2 2 2 3 2" xfId="38214"/>
    <cellStyle name="Normal 3 2 2 2 2 2 3 2 2" xfId="38215"/>
    <cellStyle name="Normal 3 2 2 2 2 2 3 2 2 2" xfId="38216"/>
    <cellStyle name="Normal 3 2 2 2 2 2 3 2 2 2 2" xfId="38217"/>
    <cellStyle name="Normal 3 2 2 2 2 2 3 2 2 2 3" xfId="38218"/>
    <cellStyle name="Normal 3 2 2 2 2 2 3 2 2 3" xfId="38219"/>
    <cellStyle name="Normal 3 2 2 2 2 2 3 2 2 4" xfId="38220"/>
    <cellStyle name="Normal 3 2 2 2 2 2 3 2 2 5" xfId="38221"/>
    <cellStyle name="Normal 3 2 2 2 2 2 3 2 2 6" xfId="38222"/>
    <cellStyle name="Normal 3 2 2 2 2 2 3 2 3" xfId="38223"/>
    <cellStyle name="Normal 3 2 2 2 2 2 3 2 3 2" xfId="38224"/>
    <cellStyle name="Normal 3 2 2 2 2 2 3 2 3 3" xfId="38225"/>
    <cellStyle name="Normal 3 2 2 2 2 2 3 2 4" xfId="38226"/>
    <cellStyle name="Normal 3 2 2 2 2 2 3 2 5" xfId="38227"/>
    <cellStyle name="Normal 3 2 2 2 2 2 3 2 6" xfId="38228"/>
    <cellStyle name="Normal 3 2 2 2 2 2 3 2 7" xfId="38229"/>
    <cellStyle name="Normal 3 2 2 2 2 2 3 3" xfId="38230"/>
    <cellStyle name="Normal 3 2 2 2 2 2 3 3 2" xfId="38231"/>
    <cellStyle name="Normal 3 2 2 2 2 2 3 3 2 2" xfId="38232"/>
    <cellStyle name="Normal 3 2 2 2 2 2 3 3 2 3" xfId="38233"/>
    <cellStyle name="Normal 3 2 2 2 2 2 3 3 3" xfId="38234"/>
    <cellStyle name="Normal 3 2 2 2 2 2 3 3 4" xfId="38235"/>
    <cellStyle name="Normal 3 2 2 2 2 2 3 3 5" xfId="38236"/>
    <cellStyle name="Normal 3 2 2 2 2 2 3 3 6" xfId="38237"/>
    <cellStyle name="Normal 3 2 2 2 2 2 3 4" xfId="38238"/>
    <cellStyle name="Normal 3 2 2 2 2 2 3 4 2" xfId="38239"/>
    <cellStyle name="Normal 3 2 2 2 2 2 3 4 2 2" xfId="38240"/>
    <cellStyle name="Normal 3 2 2 2 2 2 3 4 2 3" xfId="38241"/>
    <cellStyle name="Normal 3 2 2 2 2 2 3 4 3" xfId="38242"/>
    <cellStyle name="Normal 3 2 2 2 2 2 3 4 4" xfId="38243"/>
    <cellStyle name="Normal 3 2 2 2 2 2 3 4 5" xfId="38244"/>
    <cellStyle name="Normal 3 2 2 2 2 2 3 4 6" xfId="38245"/>
    <cellStyle name="Normal 3 2 2 2 2 2 3 5" xfId="38246"/>
    <cellStyle name="Normal 3 2 2 2 2 2 3 5 2" xfId="38247"/>
    <cellStyle name="Normal 3 2 2 2 2 2 3 5 3" xfId="38248"/>
    <cellStyle name="Normal 3 2 2 2 2 2 3 6" xfId="38249"/>
    <cellStyle name="Normal 3 2 2 2 2 2 3 7" xfId="38250"/>
    <cellStyle name="Normal 3 2 2 2 2 2 3 8" xfId="38251"/>
    <cellStyle name="Normal 3 2 2 2 2 2 3 9" xfId="38252"/>
    <cellStyle name="Normal 3 2 2 2 2 2 4" xfId="38253"/>
    <cellStyle name="Normal 3 2 2 2 2 2 4 2" xfId="38254"/>
    <cellStyle name="Normal 3 2 2 2 2 2 4 2 2" xfId="38255"/>
    <cellStyle name="Normal 3 2 2 2 2 2 4 2 2 2" xfId="38256"/>
    <cellStyle name="Normal 3 2 2 2 2 2 4 2 2 3" xfId="38257"/>
    <cellStyle name="Normal 3 2 2 2 2 2 4 2 3" xfId="38258"/>
    <cellStyle name="Normal 3 2 2 2 2 2 4 2 4" xfId="38259"/>
    <cellStyle name="Normal 3 2 2 2 2 2 4 2 5" xfId="38260"/>
    <cellStyle name="Normal 3 2 2 2 2 2 4 2 6" xfId="38261"/>
    <cellStyle name="Normal 3 2 2 2 2 2 4 3" xfId="38262"/>
    <cellStyle name="Normal 3 2 2 2 2 2 4 3 2" xfId="38263"/>
    <cellStyle name="Normal 3 2 2 2 2 2 4 3 3" xfId="38264"/>
    <cellStyle name="Normal 3 2 2 2 2 2 4 4" xfId="38265"/>
    <cellStyle name="Normal 3 2 2 2 2 2 4 5" xfId="38266"/>
    <cellStyle name="Normal 3 2 2 2 2 2 4 6" xfId="38267"/>
    <cellStyle name="Normal 3 2 2 2 2 2 4 7" xfId="38268"/>
    <cellStyle name="Normal 3 2 2 2 2 2 5" xfId="38269"/>
    <cellStyle name="Normal 3 2 2 2 2 2 5 2" xfId="38270"/>
    <cellStyle name="Normal 3 2 2 2 2 2 5 2 2" xfId="38271"/>
    <cellStyle name="Normal 3 2 2 2 2 2 5 2 3" xfId="38272"/>
    <cellStyle name="Normal 3 2 2 2 2 2 5 3" xfId="38273"/>
    <cellStyle name="Normal 3 2 2 2 2 2 5 4" xfId="38274"/>
    <cellStyle name="Normal 3 2 2 2 2 2 5 5" xfId="38275"/>
    <cellStyle name="Normal 3 2 2 2 2 2 5 6" xfId="38276"/>
    <cellStyle name="Normal 3 2 2 2 2 2 6" xfId="38277"/>
    <cellStyle name="Normal 3 2 2 2 2 2 6 2" xfId="38278"/>
    <cellStyle name="Normal 3 2 2 2 2 2 6 2 2" xfId="38279"/>
    <cellStyle name="Normal 3 2 2 2 2 2 6 2 3" xfId="38280"/>
    <cellStyle name="Normal 3 2 2 2 2 2 6 3" xfId="38281"/>
    <cellStyle name="Normal 3 2 2 2 2 2 6 4" xfId="38282"/>
    <cellStyle name="Normal 3 2 2 2 2 2 6 5" xfId="38283"/>
    <cellStyle name="Normal 3 2 2 2 2 2 6 6" xfId="38284"/>
    <cellStyle name="Normal 3 2 2 2 2 2 7" xfId="38285"/>
    <cellStyle name="Normal 3 2 2 2 2 2 7 2" xfId="38286"/>
    <cellStyle name="Normal 3 2 2 2 2 2 7 2 2" xfId="38287"/>
    <cellStyle name="Normal 3 2 2 2 2 2 7 2 3" xfId="38288"/>
    <cellStyle name="Normal 3 2 2 2 2 2 7 3" xfId="38289"/>
    <cellStyle name="Normal 3 2 2 2 2 2 7 4" xfId="38290"/>
    <cellStyle name="Normal 3 2 2 2 2 2 7 5" xfId="38291"/>
    <cellStyle name="Normal 3 2 2 2 2 2 7 6" xfId="38292"/>
    <cellStyle name="Normal 3 2 2 2 2 2 8" xfId="38293"/>
    <cellStyle name="Normal 3 2 2 2 2 2 8 2" xfId="38294"/>
    <cellStyle name="Normal 3 2 2 2 2 2 8 2 2" xfId="38295"/>
    <cellStyle name="Normal 3 2 2 2 2 2 8 2 3" xfId="38296"/>
    <cellStyle name="Normal 3 2 2 2 2 2 8 3" xfId="38297"/>
    <cellStyle name="Normal 3 2 2 2 2 2 8 4" xfId="38298"/>
    <cellStyle name="Normal 3 2 2 2 2 2 8 5" xfId="38299"/>
    <cellStyle name="Normal 3 2 2 2 2 2 8 6" xfId="38300"/>
    <cellStyle name="Normal 3 2 2 2 2 2 9" xfId="38301"/>
    <cellStyle name="Normal 3 2 2 2 2 2 9 2" xfId="38302"/>
    <cellStyle name="Normal 3 2 2 2 2 2 9 3" xfId="38303"/>
    <cellStyle name="Normal 3 2 2 2 2 3" xfId="38304"/>
    <cellStyle name="Normal 3 2 2 2 2 3 10" xfId="38305"/>
    <cellStyle name="Normal 3 2 2 2 2 3 2" xfId="38306"/>
    <cellStyle name="Normal 3 2 2 2 2 3 2 2" xfId="38307"/>
    <cellStyle name="Normal 3 2 2 2 2 3 2 2 2" xfId="38308"/>
    <cellStyle name="Normal 3 2 2 2 2 3 2 2 2 2" xfId="38309"/>
    <cellStyle name="Normal 3 2 2 2 2 3 2 2 2 3" xfId="38310"/>
    <cellStyle name="Normal 3 2 2 2 2 3 2 2 3" xfId="38311"/>
    <cellStyle name="Normal 3 2 2 2 2 3 2 2 4" xfId="38312"/>
    <cellStyle name="Normal 3 2 2 2 2 3 2 2 5" xfId="38313"/>
    <cellStyle name="Normal 3 2 2 2 2 3 2 2 6" xfId="38314"/>
    <cellStyle name="Normal 3 2 2 2 2 3 2 3" xfId="38315"/>
    <cellStyle name="Normal 3 2 2 2 2 3 2 3 2" xfId="38316"/>
    <cellStyle name="Normal 3 2 2 2 2 3 2 3 2 2" xfId="38317"/>
    <cellStyle name="Normal 3 2 2 2 2 3 2 3 2 3" xfId="38318"/>
    <cellStyle name="Normal 3 2 2 2 2 3 2 3 3" xfId="38319"/>
    <cellStyle name="Normal 3 2 2 2 2 3 2 3 4" xfId="38320"/>
    <cellStyle name="Normal 3 2 2 2 2 3 2 3 5" xfId="38321"/>
    <cellStyle name="Normal 3 2 2 2 2 3 2 3 6" xfId="38322"/>
    <cellStyle name="Normal 3 2 2 2 2 3 2 4" xfId="38323"/>
    <cellStyle name="Normal 3 2 2 2 2 3 2 4 2" xfId="38324"/>
    <cellStyle name="Normal 3 2 2 2 2 3 2 4 3" xfId="38325"/>
    <cellStyle name="Normal 3 2 2 2 2 3 2 5" xfId="38326"/>
    <cellStyle name="Normal 3 2 2 2 2 3 2 6" xfId="38327"/>
    <cellStyle name="Normal 3 2 2 2 2 3 2 7" xfId="38328"/>
    <cellStyle name="Normal 3 2 2 2 2 3 2 8" xfId="38329"/>
    <cellStyle name="Normal 3 2 2 2 2 3 3" xfId="38330"/>
    <cellStyle name="Normal 3 2 2 2 2 3 3 2" xfId="38331"/>
    <cellStyle name="Normal 3 2 2 2 2 3 3 2 2" xfId="38332"/>
    <cellStyle name="Normal 3 2 2 2 2 3 3 2 2 2" xfId="38333"/>
    <cellStyle name="Normal 3 2 2 2 2 3 3 2 2 3" xfId="38334"/>
    <cellStyle name="Normal 3 2 2 2 2 3 3 2 3" xfId="38335"/>
    <cellStyle name="Normal 3 2 2 2 2 3 3 2 4" xfId="38336"/>
    <cellStyle name="Normal 3 2 2 2 2 3 3 2 5" xfId="38337"/>
    <cellStyle name="Normal 3 2 2 2 2 3 3 2 6" xfId="38338"/>
    <cellStyle name="Normal 3 2 2 2 2 3 3 3" xfId="38339"/>
    <cellStyle name="Normal 3 2 2 2 2 3 3 3 2" xfId="38340"/>
    <cellStyle name="Normal 3 2 2 2 2 3 3 3 3" xfId="38341"/>
    <cellStyle name="Normal 3 2 2 2 2 3 3 4" xfId="38342"/>
    <cellStyle name="Normal 3 2 2 2 2 3 3 5" xfId="38343"/>
    <cellStyle name="Normal 3 2 2 2 2 3 3 6" xfId="38344"/>
    <cellStyle name="Normal 3 2 2 2 2 3 3 7" xfId="38345"/>
    <cellStyle name="Normal 3 2 2 2 2 3 4" xfId="38346"/>
    <cellStyle name="Normal 3 2 2 2 2 3 4 2" xfId="38347"/>
    <cellStyle name="Normal 3 2 2 2 2 3 4 2 2" xfId="38348"/>
    <cellStyle name="Normal 3 2 2 2 2 3 4 2 3" xfId="38349"/>
    <cellStyle name="Normal 3 2 2 2 2 3 4 3" xfId="38350"/>
    <cellStyle name="Normal 3 2 2 2 2 3 4 4" xfId="38351"/>
    <cellStyle name="Normal 3 2 2 2 2 3 4 5" xfId="38352"/>
    <cellStyle name="Normal 3 2 2 2 2 3 4 6" xfId="38353"/>
    <cellStyle name="Normal 3 2 2 2 2 3 5" xfId="38354"/>
    <cellStyle name="Normal 3 2 2 2 2 3 5 2" xfId="38355"/>
    <cellStyle name="Normal 3 2 2 2 2 3 5 2 2" xfId="38356"/>
    <cellStyle name="Normal 3 2 2 2 2 3 5 2 3" xfId="38357"/>
    <cellStyle name="Normal 3 2 2 2 2 3 5 3" xfId="38358"/>
    <cellStyle name="Normal 3 2 2 2 2 3 5 4" xfId="38359"/>
    <cellStyle name="Normal 3 2 2 2 2 3 5 5" xfId="38360"/>
    <cellStyle name="Normal 3 2 2 2 2 3 5 6" xfId="38361"/>
    <cellStyle name="Normal 3 2 2 2 2 3 6" xfId="38362"/>
    <cellStyle name="Normal 3 2 2 2 2 3 6 2" xfId="38363"/>
    <cellStyle name="Normal 3 2 2 2 2 3 6 3" xfId="38364"/>
    <cellStyle name="Normal 3 2 2 2 2 3 7" xfId="38365"/>
    <cellStyle name="Normal 3 2 2 2 2 3 8" xfId="38366"/>
    <cellStyle name="Normal 3 2 2 2 2 3 9" xfId="38367"/>
    <cellStyle name="Normal 3 2 2 2 2 4" xfId="38368"/>
    <cellStyle name="Normal 3 2 2 2 2 4 2" xfId="38369"/>
    <cellStyle name="Normal 3 2 2 2 2 4 2 2" xfId="38370"/>
    <cellStyle name="Normal 3 2 2 2 2 4 2 2 2" xfId="38371"/>
    <cellStyle name="Normal 3 2 2 2 2 4 2 2 2 2" xfId="38372"/>
    <cellStyle name="Normal 3 2 2 2 2 4 2 2 2 3" xfId="38373"/>
    <cellStyle name="Normal 3 2 2 2 2 4 2 2 3" xfId="38374"/>
    <cellStyle name="Normal 3 2 2 2 2 4 2 2 4" xfId="38375"/>
    <cellStyle name="Normal 3 2 2 2 2 4 2 2 5" xfId="38376"/>
    <cellStyle name="Normal 3 2 2 2 2 4 2 2 6" xfId="38377"/>
    <cellStyle name="Normal 3 2 2 2 2 4 2 3" xfId="38378"/>
    <cellStyle name="Normal 3 2 2 2 2 4 2 3 2" xfId="38379"/>
    <cellStyle name="Normal 3 2 2 2 2 4 2 3 3" xfId="38380"/>
    <cellStyle name="Normal 3 2 2 2 2 4 2 4" xfId="38381"/>
    <cellStyle name="Normal 3 2 2 2 2 4 2 5" xfId="38382"/>
    <cellStyle name="Normal 3 2 2 2 2 4 2 6" xfId="38383"/>
    <cellStyle name="Normal 3 2 2 2 2 4 2 7" xfId="38384"/>
    <cellStyle name="Normal 3 2 2 2 2 4 3" xfId="38385"/>
    <cellStyle name="Normal 3 2 2 2 2 4 3 2" xfId="38386"/>
    <cellStyle name="Normal 3 2 2 2 2 4 3 2 2" xfId="38387"/>
    <cellStyle name="Normal 3 2 2 2 2 4 3 2 3" xfId="38388"/>
    <cellStyle name="Normal 3 2 2 2 2 4 3 3" xfId="38389"/>
    <cellStyle name="Normal 3 2 2 2 2 4 3 4" xfId="38390"/>
    <cellStyle name="Normal 3 2 2 2 2 4 3 5" xfId="38391"/>
    <cellStyle name="Normal 3 2 2 2 2 4 3 6" xfId="38392"/>
    <cellStyle name="Normal 3 2 2 2 2 4 4" xfId="38393"/>
    <cellStyle name="Normal 3 2 2 2 2 4 4 2" xfId="38394"/>
    <cellStyle name="Normal 3 2 2 2 2 4 4 2 2" xfId="38395"/>
    <cellStyle name="Normal 3 2 2 2 2 4 4 2 3" xfId="38396"/>
    <cellStyle name="Normal 3 2 2 2 2 4 4 3" xfId="38397"/>
    <cellStyle name="Normal 3 2 2 2 2 4 4 4" xfId="38398"/>
    <cellStyle name="Normal 3 2 2 2 2 4 4 5" xfId="38399"/>
    <cellStyle name="Normal 3 2 2 2 2 4 4 6" xfId="38400"/>
    <cellStyle name="Normal 3 2 2 2 2 4 5" xfId="38401"/>
    <cellStyle name="Normal 3 2 2 2 2 4 5 2" xfId="38402"/>
    <cellStyle name="Normal 3 2 2 2 2 4 5 3" xfId="38403"/>
    <cellStyle name="Normal 3 2 2 2 2 4 6" xfId="38404"/>
    <cellStyle name="Normal 3 2 2 2 2 4 7" xfId="38405"/>
    <cellStyle name="Normal 3 2 2 2 2 4 8" xfId="38406"/>
    <cellStyle name="Normal 3 2 2 2 2 4 9" xfId="38407"/>
    <cellStyle name="Normal 3 2 2 2 2 5" xfId="38408"/>
    <cellStyle name="Normal 3 2 2 2 2 5 2" xfId="38409"/>
    <cellStyle name="Normal 3 2 2 2 2 5 2 2" xfId="38410"/>
    <cellStyle name="Normal 3 2 2 2 2 5 2 2 2" xfId="38411"/>
    <cellStyle name="Normal 3 2 2 2 2 5 2 2 3" xfId="38412"/>
    <cellStyle name="Normal 3 2 2 2 2 5 2 3" xfId="38413"/>
    <cellStyle name="Normal 3 2 2 2 2 5 2 4" xfId="38414"/>
    <cellStyle name="Normal 3 2 2 2 2 5 2 5" xfId="38415"/>
    <cellStyle name="Normal 3 2 2 2 2 5 2 6" xfId="38416"/>
    <cellStyle name="Normal 3 2 2 2 2 5 3" xfId="38417"/>
    <cellStyle name="Normal 3 2 2 2 2 5 3 2" xfId="38418"/>
    <cellStyle name="Normal 3 2 2 2 2 5 3 3" xfId="38419"/>
    <cellStyle name="Normal 3 2 2 2 2 5 4" xfId="38420"/>
    <cellStyle name="Normal 3 2 2 2 2 5 5" xfId="38421"/>
    <cellStyle name="Normal 3 2 2 2 2 5 6" xfId="38422"/>
    <cellStyle name="Normal 3 2 2 2 2 5 7" xfId="38423"/>
    <cellStyle name="Normal 3 2 2 2 2 6" xfId="38424"/>
    <cellStyle name="Normal 3 2 2 2 2 6 2" xfId="38425"/>
    <cellStyle name="Normal 3 2 2 2 2 6 2 2" xfId="38426"/>
    <cellStyle name="Normal 3 2 2 2 2 6 2 3" xfId="38427"/>
    <cellStyle name="Normal 3 2 2 2 2 6 3" xfId="38428"/>
    <cellStyle name="Normal 3 2 2 2 2 6 4" xfId="38429"/>
    <cellStyle name="Normal 3 2 2 2 2 6 5" xfId="38430"/>
    <cellStyle name="Normal 3 2 2 2 2 6 6" xfId="38431"/>
    <cellStyle name="Normal 3 2 2 2 2 7" xfId="38432"/>
    <cellStyle name="Normal 3 2 2 2 2 7 2" xfId="38433"/>
    <cellStyle name="Normal 3 2 2 2 2 7 2 2" xfId="38434"/>
    <cellStyle name="Normal 3 2 2 2 2 7 2 3" xfId="38435"/>
    <cellStyle name="Normal 3 2 2 2 2 7 3" xfId="38436"/>
    <cellStyle name="Normal 3 2 2 2 2 7 4" xfId="38437"/>
    <cellStyle name="Normal 3 2 2 2 2 7 5" xfId="38438"/>
    <cellStyle name="Normal 3 2 2 2 2 7 6" xfId="38439"/>
    <cellStyle name="Normal 3 2 2 2 2 8" xfId="38440"/>
    <cellStyle name="Normal 3 2 2 2 2 8 2" xfId="38441"/>
    <cellStyle name="Normal 3 2 2 2 2 8 2 2" xfId="38442"/>
    <cellStyle name="Normal 3 2 2 2 2 8 2 3" xfId="38443"/>
    <cellStyle name="Normal 3 2 2 2 2 8 3" xfId="38444"/>
    <cellStyle name="Normal 3 2 2 2 2 8 4" xfId="38445"/>
    <cellStyle name="Normal 3 2 2 2 2 8 5" xfId="38446"/>
    <cellStyle name="Normal 3 2 2 2 2 8 6" xfId="38447"/>
    <cellStyle name="Normal 3 2 2 2 2 9" xfId="38448"/>
    <cellStyle name="Normal 3 2 2 2 2 9 2" xfId="38449"/>
    <cellStyle name="Normal 3 2 2 2 2 9 2 2" xfId="38450"/>
    <cellStyle name="Normal 3 2 2 2 2 9 2 3" xfId="38451"/>
    <cellStyle name="Normal 3 2 2 2 2 9 3" xfId="38452"/>
    <cellStyle name="Normal 3 2 2 2 2 9 4" xfId="38453"/>
    <cellStyle name="Normal 3 2 2 2 2 9 5" xfId="38454"/>
    <cellStyle name="Normal 3 2 2 2 2 9 6" xfId="38455"/>
    <cellStyle name="Normal 3 2 2 2 3" xfId="38456"/>
    <cellStyle name="Normal 3 2 2 2 3 10" xfId="38457"/>
    <cellStyle name="Normal 3 2 2 2 3 11" xfId="38458"/>
    <cellStyle name="Normal 3 2 2 2 3 12" xfId="38459"/>
    <cellStyle name="Normal 3 2 2 2 3 13" xfId="38460"/>
    <cellStyle name="Normal 3 2 2 2 3 2" xfId="38461"/>
    <cellStyle name="Normal 3 2 2 2 3 2 10" xfId="38462"/>
    <cellStyle name="Normal 3 2 2 2 3 2 2" xfId="38463"/>
    <cellStyle name="Normal 3 2 2 2 3 2 2 2" xfId="38464"/>
    <cellStyle name="Normal 3 2 2 2 3 2 2 2 2" xfId="38465"/>
    <cellStyle name="Normal 3 2 2 2 3 2 2 2 2 2" xfId="38466"/>
    <cellStyle name="Normal 3 2 2 2 3 2 2 2 2 3" xfId="38467"/>
    <cellStyle name="Normal 3 2 2 2 3 2 2 2 3" xfId="38468"/>
    <cellStyle name="Normal 3 2 2 2 3 2 2 2 4" xfId="38469"/>
    <cellStyle name="Normal 3 2 2 2 3 2 2 2 5" xfId="38470"/>
    <cellStyle name="Normal 3 2 2 2 3 2 2 2 6" xfId="38471"/>
    <cellStyle name="Normal 3 2 2 2 3 2 2 3" xfId="38472"/>
    <cellStyle name="Normal 3 2 2 2 3 2 2 3 2" xfId="38473"/>
    <cellStyle name="Normal 3 2 2 2 3 2 2 3 2 2" xfId="38474"/>
    <cellStyle name="Normal 3 2 2 2 3 2 2 3 2 3" xfId="38475"/>
    <cellStyle name="Normal 3 2 2 2 3 2 2 3 3" xfId="38476"/>
    <cellStyle name="Normal 3 2 2 2 3 2 2 3 4" xfId="38477"/>
    <cellStyle name="Normal 3 2 2 2 3 2 2 3 5" xfId="38478"/>
    <cellStyle name="Normal 3 2 2 2 3 2 2 3 6" xfId="38479"/>
    <cellStyle name="Normal 3 2 2 2 3 2 2 4" xfId="38480"/>
    <cellStyle name="Normal 3 2 2 2 3 2 2 4 2" xfId="38481"/>
    <cellStyle name="Normal 3 2 2 2 3 2 2 4 3" xfId="38482"/>
    <cellStyle name="Normal 3 2 2 2 3 2 2 5" xfId="38483"/>
    <cellStyle name="Normal 3 2 2 2 3 2 2 6" xfId="38484"/>
    <cellStyle name="Normal 3 2 2 2 3 2 2 7" xfId="38485"/>
    <cellStyle name="Normal 3 2 2 2 3 2 2 8" xfId="38486"/>
    <cellStyle name="Normal 3 2 2 2 3 2 3" xfId="38487"/>
    <cellStyle name="Normal 3 2 2 2 3 2 3 2" xfId="38488"/>
    <cellStyle name="Normal 3 2 2 2 3 2 3 2 2" xfId="38489"/>
    <cellStyle name="Normal 3 2 2 2 3 2 3 2 2 2" xfId="38490"/>
    <cellStyle name="Normal 3 2 2 2 3 2 3 2 2 3" xfId="38491"/>
    <cellStyle name="Normal 3 2 2 2 3 2 3 2 3" xfId="38492"/>
    <cellStyle name="Normal 3 2 2 2 3 2 3 2 4" xfId="38493"/>
    <cellStyle name="Normal 3 2 2 2 3 2 3 2 5" xfId="38494"/>
    <cellStyle name="Normal 3 2 2 2 3 2 3 2 6" xfId="38495"/>
    <cellStyle name="Normal 3 2 2 2 3 2 3 3" xfId="38496"/>
    <cellStyle name="Normal 3 2 2 2 3 2 3 3 2" xfId="38497"/>
    <cellStyle name="Normal 3 2 2 2 3 2 3 3 3" xfId="38498"/>
    <cellStyle name="Normal 3 2 2 2 3 2 3 4" xfId="38499"/>
    <cellStyle name="Normal 3 2 2 2 3 2 3 5" xfId="38500"/>
    <cellStyle name="Normal 3 2 2 2 3 2 3 6" xfId="38501"/>
    <cellStyle name="Normal 3 2 2 2 3 2 3 7" xfId="38502"/>
    <cellStyle name="Normal 3 2 2 2 3 2 4" xfId="38503"/>
    <cellStyle name="Normal 3 2 2 2 3 2 4 2" xfId="38504"/>
    <cellStyle name="Normal 3 2 2 2 3 2 4 2 2" xfId="38505"/>
    <cellStyle name="Normal 3 2 2 2 3 2 4 2 3" xfId="38506"/>
    <cellStyle name="Normal 3 2 2 2 3 2 4 3" xfId="38507"/>
    <cellStyle name="Normal 3 2 2 2 3 2 4 4" xfId="38508"/>
    <cellStyle name="Normal 3 2 2 2 3 2 4 5" xfId="38509"/>
    <cellStyle name="Normal 3 2 2 2 3 2 4 6" xfId="38510"/>
    <cellStyle name="Normal 3 2 2 2 3 2 5" xfId="38511"/>
    <cellStyle name="Normal 3 2 2 2 3 2 5 2" xfId="38512"/>
    <cellStyle name="Normal 3 2 2 2 3 2 5 2 2" xfId="38513"/>
    <cellStyle name="Normal 3 2 2 2 3 2 5 2 3" xfId="38514"/>
    <cellStyle name="Normal 3 2 2 2 3 2 5 3" xfId="38515"/>
    <cellStyle name="Normal 3 2 2 2 3 2 5 4" xfId="38516"/>
    <cellStyle name="Normal 3 2 2 2 3 2 5 5" xfId="38517"/>
    <cellStyle name="Normal 3 2 2 2 3 2 5 6" xfId="38518"/>
    <cellStyle name="Normal 3 2 2 2 3 2 6" xfId="38519"/>
    <cellStyle name="Normal 3 2 2 2 3 2 6 2" xfId="38520"/>
    <cellStyle name="Normal 3 2 2 2 3 2 6 3" xfId="38521"/>
    <cellStyle name="Normal 3 2 2 2 3 2 7" xfId="38522"/>
    <cellStyle name="Normal 3 2 2 2 3 2 8" xfId="38523"/>
    <cellStyle name="Normal 3 2 2 2 3 2 9" xfId="38524"/>
    <cellStyle name="Normal 3 2 2 2 3 3" xfId="38525"/>
    <cellStyle name="Normal 3 2 2 2 3 3 2" xfId="38526"/>
    <cellStyle name="Normal 3 2 2 2 3 3 2 2" xfId="38527"/>
    <cellStyle name="Normal 3 2 2 2 3 3 2 2 2" xfId="38528"/>
    <cellStyle name="Normal 3 2 2 2 3 3 2 2 2 2" xfId="38529"/>
    <cellStyle name="Normal 3 2 2 2 3 3 2 2 2 3" xfId="38530"/>
    <cellStyle name="Normal 3 2 2 2 3 3 2 2 3" xfId="38531"/>
    <cellStyle name="Normal 3 2 2 2 3 3 2 2 4" xfId="38532"/>
    <cellStyle name="Normal 3 2 2 2 3 3 2 2 5" xfId="38533"/>
    <cellStyle name="Normal 3 2 2 2 3 3 2 2 6" xfId="38534"/>
    <cellStyle name="Normal 3 2 2 2 3 3 2 3" xfId="38535"/>
    <cellStyle name="Normal 3 2 2 2 3 3 2 3 2" xfId="38536"/>
    <cellStyle name="Normal 3 2 2 2 3 3 2 3 3" xfId="38537"/>
    <cellStyle name="Normal 3 2 2 2 3 3 2 4" xfId="38538"/>
    <cellStyle name="Normal 3 2 2 2 3 3 2 5" xfId="38539"/>
    <cellStyle name="Normal 3 2 2 2 3 3 2 6" xfId="38540"/>
    <cellStyle name="Normal 3 2 2 2 3 3 2 7" xfId="38541"/>
    <cellStyle name="Normal 3 2 2 2 3 3 3" xfId="38542"/>
    <cellStyle name="Normal 3 2 2 2 3 3 3 2" xfId="38543"/>
    <cellStyle name="Normal 3 2 2 2 3 3 3 2 2" xfId="38544"/>
    <cellStyle name="Normal 3 2 2 2 3 3 3 2 3" xfId="38545"/>
    <cellStyle name="Normal 3 2 2 2 3 3 3 3" xfId="38546"/>
    <cellStyle name="Normal 3 2 2 2 3 3 3 4" xfId="38547"/>
    <cellStyle name="Normal 3 2 2 2 3 3 3 5" xfId="38548"/>
    <cellStyle name="Normal 3 2 2 2 3 3 3 6" xfId="38549"/>
    <cellStyle name="Normal 3 2 2 2 3 3 4" xfId="38550"/>
    <cellStyle name="Normal 3 2 2 2 3 3 4 2" xfId="38551"/>
    <cellStyle name="Normal 3 2 2 2 3 3 4 2 2" xfId="38552"/>
    <cellStyle name="Normal 3 2 2 2 3 3 4 2 3" xfId="38553"/>
    <cellStyle name="Normal 3 2 2 2 3 3 4 3" xfId="38554"/>
    <cellStyle name="Normal 3 2 2 2 3 3 4 4" xfId="38555"/>
    <cellStyle name="Normal 3 2 2 2 3 3 4 5" xfId="38556"/>
    <cellStyle name="Normal 3 2 2 2 3 3 4 6" xfId="38557"/>
    <cellStyle name="Normal 3 2 2 2 3 3 5" xfId="38558"/>
    <cellStyle name="Normal 3 2 2 2 3 3 5 2" xfId="38559"/>
    <cellStyle name="Normal 3 2 2 2 3 3 5 3" xfId="38560"/>
    <cellStyle name="Normal 3 2 2 2 3 3 6" xfId="38561"/>
    <cellStyle name="Normal 3 2 2 2 3 3 7" xfId="38562"/>
    <cellStyle name="Normal 3 2 2 2 3 3 8" xfId="38563"/>
    <cellStyle name="Normal 3 2 2 2 3 3 9" xfId="38564"/>
    <cellStyle name="Normal 3 2 2 2 3 4" xfId="38565"/>
    <cellStyle name="Normal 3 2 2 2 3 4 2" xfId="38566"/>
    <cellStyle name="Normal 3 2 2 2 3 4 2 2" xfId="38567"/>
    <cellStyle name="Normal 3 2 2 2 3 4 2 2 2" xfId="38568"/>
    <cellStyle name="Normal 3 2 2 2 3 4 2 2 3" xfId="38569"/>
    <cellStyle name="Normal 3 2 2 2 3 4 2 3" xfId="38570"/>
    <cellStyle name="Normal 3 2 2 2 3 4 2 4" xfId="38571"/>
    <cellStyle name="Normal 3 2 2 2 3 4 2 5" xfId="38572"/>
    <cellStyle name="Normal 3 2 2 2 3 4 2 6" xfId="38573"/>
    <cellStyle name="Normal 3 2 2 2 3 4 3" xfId="38574"/>
    <cellStyle name="Normal 3 2 2 2 3 4 3 2" xfId="38575"/>
    <cellStyle name="Normal 3 2 2 2 3 4 3 3" xfId="38576"/>
    <cellStyle name="Normal 3 2 2 2 3 4 4" xfId="38577"/>
    <cellStyle name="Normal 3 2 2 2 3 4 5" xfId="38578"/>
    <cellStyle name="Normal 3 2 2 2 3 4 6" xfId="38579"/>
    <cellStyle name="Normal 3 2 2 2 3 4 7" xfId="38580"/>
    <cellStyle name="Normal 3 2 2 2 3 5" xfId="38581"/>
    <cellStyle name="Normal 3 2 2 2 3 5 2" xfId="38582"/>
    <cellStyle name="Normal 3 2 2 2 3 5 2 2" xfId="38583"/>
    <cellStyle name="Normal 3 2 2 2 3 5 2 3" xfId="38584"/>
    <cellStyle name="Normal 3 2 2 2 3 5 3" xfId="38585"/>
    <cellStyle name="Normal 3 2 2 2 3 5 4" xfId="38586"/>
    <cellStyle name="Normal 3 2 2 2 3 5 5" xfId="38587"/>
    <cellStyle name="Normal 3 2 2 2 3 5 6" xfId="38588"/>
    <cellStyle name="Normal 3 2 2 2 3 6" xfId="38589"/>
    <cellStyle name="Normal 3 2 2 2 3 6 2" xfId="38590"/>
    <cellStyle name="Normal 3 2 2 2 3 6 2 2" xfId="38591"/>
    <cellStyle name="Normal 3 2 2 2 3 6 2 3" xfId="38592"/>
    <cellStyle name="Normal 3 2 2 2 3 6 3" xfId="38593"/>
    <cellStyle name="Normal 3 2 2 2 3 6 4" xfId="38594"/>
    <cellStyle name="Normal 3 2 2 2 3 6 5" xfId="38595"/>
    <cellStyle name="Normal 3 2 2 2 3 6 6" xfId="38596"/>
    <cellStyle name="Normal 3 2 2 2 3 7" xfId="38597"/>
    <cellStyle name="Normal 3 2 2 2 3 7 2" xfId="38598"/>
    <cellStyle name="Normal 3 2 2 2 3 7 2 2" xfId="38599"/>
    <cellStyle name="Normal 3 2 2 2 3 7 2 3" xfId="38600"/>
    <cellStyle name="Normal 3 2 2 2 3 7 3" xfId="38601"/>
    <cellStyle name="Normal 3 2 2 2 3 7 4" xfId="38602"/>
    <cellStyle name="Normal 3 2 2 2 3 7 5" xfId="38603"/>
    <cellStyle name="Normal 3 2 2 2 3 7 6" xfId="38604"/>
    <cellStyle name="Normal 3 2 2 2 3 8" xfId="38605"/>
    <cellStyle name="Normal 3 2 2 2 3 8 2" xfId="38606"/>
    <cellStyle name="Normal 3 2 2 2 3 8 2 2" xfId="38607"/>
    <cellStyle name="Normal 3 2 2 2 3 8 2 3" xfId="38608"/>
    <cellStyle name="Normal 3 2 2 2 3 8 3" xfId="38609"/>
    <cellStyle name="Normal 3 2 2 2 3 8 4" xfId="38610"/>
    <cellStyle name="Normal 3 2 2 2 3 8 5" xfId="38611"/>
    <cellStyle name="Normal 3 2 2 2 3 8 6" xfId="38612"/>
    <cellStyle name="Normal 3 2 2 2 3 9" xfId="38613"/>
    <cellStyle name="Normal 3 2 2 2 3 9 2" xfId="38614"/>
    <cellStyle name="Normal 3 2 2 2 3 9 3" xfId="38615"/>
    <cellStyle name="Normal 3 2 2 2 4" xfId="38616"/>
    <cellStyle name="Normal 3 2 2 2 4 10" xfId="38617"/>
    <cellStyle name="Normal 3 2 2 2 4 2" xfId="38618"/>
    <cellStyle name="Normal 3 2 2 2 4 2 2" xfId="38619"/>
    <cellStyle name="Normal 3 2 2 2 4 2 2 2" xfId="38620"/>
    <cellStyle name="Normal 3 2 2 2 4 2 2 2 2" xfId="38621"/>
    <cellStyle name="Normal 3 2 2 2 4 2 2 2 3" xfId="38622"/>
    <cellStyle name="Normal 3 2 2 2 4 2 2 3" xfId="38623"/>
    <cellStyle name="Normal 3 2 2 2 4 2 2 4" xfId="38624"/>
    <cellStyle name="Normal 3 2 2 2 4 2 2 5" xfId="38625"/>
    <cellStyle name="Normal 3 2 2 2 4 2 2 6" xfId="38626"/>
    <cellStyle name="Normal 3 2 2 2 4 2 3" xfId="38627"/>
    <cellStyle name="Normal 3 2 2 2 4 2 3 2" xfId="38628"/>
    <cellStyle name="Normal 3 2 2 2 4 2 3 2 2" xfId="38629"/>
    <cellStyle name="Normal 3 2 2 2 4 2 3 2 3" xfId="38630"/>
    <cellStyle name="Normal 3 2 2 2 4 2 3 3" xfId="38631"/>
    <cellStyle name="Normal 3 2 2 2 4 2 3 4" xfId="38632"/>
    <cellStyle name="Normal 3 2 2 2 4 2 3 5" xfId="38633"/>
    <cellStyle name="Normal 3 2 2 2 4 2 3 6" xfId="38634"/>
    <cellStyle name="Normal 3 2 2 2 4 2 4" xfId="38635"/>
    <cellStyle name="Normal 3 2 2 2 4 2 4 2" xfId="38636"/>
    <cellStyle name="Normal 3 2 2 2 4 2 4 3" xfId="38637"/>
    <cellStyle name="Normal 3 2 2 2 4 2 5" xfId="38638"/>
    <cellStyle name="Normal 3 2 2 2 4 2 6" xfId="38639"/>
    <cellStyle name="Normal 3 2 2 2 4 2 7" xfId="38640"/>
    <cellStyle name="Normal 3 2 2 2 4 2 8" xfId="38641"/>
    <cellStyle name="Normal 3 2 2 2 4 3" xfId="38642"/>
    <cellStyle name="Normal 3 2 2 2 4 3 2" xfId="38643"/>
    <cellStyle name="Normal 3 2 2 2 4 3 2 2" xfId="38644"/>
    <cellStyle name="Normal 3 2 2 2 4 3 2 2 2" xfId="38645"/>
    <cellStyle name="Normal 3 2 2 2 4 3 2 2 3" xfId="38646"/>
    <cellStyle name="Normal 3 2 2 2 4 3 2 3" xfId="38647"/>
    <cellStyle name="Normal 3 2 2 2 4 3 2 4" xfId="38648"/>
    <cellStyle name="Normal 3 2 2 2 4 3 2 5" xfId="38649"/>
    <cellStyle name="Normal 3 2 2 2 4 3 2 6" xfId="38650"/>
    <cellStyle name="Normal 3 2 2 2 4 3 3" xfId="38651"/>
    <cellStyle name="Normal 3 2 2 2 4 3 3 2" xfId="38652"/>
    <cellStyle name="Normal 3 2 2 2 4 3 3 3" xfId="38653"/>
    <cellStyle name="Normal 3 2 2 2 4 3 4" xfId="38654"/>
    <cellStyle name="Normal 3 2 2 2 4 3 5" xfId="38655"/>
    <cellStyle name="Normal 3 2 2 2 4 3 6" xfId="38656"/>
    <cellStyle name="Normal 3 2 2 2 4 3 7" xfId="38657"/>
    <cellStyle name="Normal 3 2 2 2 4 4" xfId="38658"/>
    <cellStyle name="Normal 3 2 2 2 4 4 2" xfId="38659"/>
    <cellStyle name="Normal 3 2 2 2 4 4 2 2" xfId="38660"/>
    <cellStyle name="Normal 3 2 2 2 4 4 2 3" xfId="38661"/>
    <cellStyle name="Normal 3 2 2 2 4 4 3" xfId="38662"/>
    <cellStyle name="Normal 3 2 2 2 4 4 4" xfId="38663"/>
    <cellStyle name="Normal 3 2 2 2 4 4 5" xfId="38664"/>
    <cellStyle name="Normal 3 2 2 2 4 4 6" xfId="38665"/>
    <cellStyle name="Normal 3 2 2 2 4 5" xfId="38666"/>
    <cellStyle name="Normal 3 2 2 2 4 5 2" xfId="38667"/>
    <cellStyle name="Normal 3 2 2 2 4 5 2 2" xfId="38668"/>
    <cellStyle name="Normal 3 2 2 2 4 5 2 3" xfId="38669"/>
    <cellStyle name="Normal 3 2 2 2 4 5 3" xfId="38670"/>
    <cellStyle name="Normal 3 2 2 2 4 5 4" xfId="38671"/>
    <cellStyle name="Normal 3 2 2 2 4 5 5" xfId="38672"/>
    <cellStyle name="Normal 3 2 2 2 4 5 6" xfId="38673"/>
    <cellStyle name="Normal 3 2 2 2 4 6" xfId="38674"/>
    <cellStyle name="Normal 3 2 2 2 4 6 2" xfId="38675"/>
    <cellStyle name="Normal 3 2 2 2 4 6 3" xfId="38676"/>
    <cellStyle name="Normal 3 2 2 2 4 7" xfId="38677"/>
    <cellStyle name="Normal 3 2 2 2 4 8" xfId="38678"/>
    <cellStyle name="Normal 3 2 2 2 4 9" xfId="38679"/>
    <cellStyle name="Normal 3 2 2 2 5" xfId="38680"/>
    <cellStyle name="Normal 3 2 2 2 5 2" xfId="38681"/>
    <cellStyle name="Normal 3 2 2 2 5 2 2" xfId="38682"/>
    <cellStyle name="Normal 3 2 2 2 5 2 2 2" xfId="38683"/>
    <cellStyle name="Normal 3 2 2 2 5 2 2 2 2" xfId="38684"/>
    <cellStyle name="Normal 3 2 2 2 5 2 2 2 3" xfId="38685"/>
    <cellStyle name="Normal 3 2 2 2 5 2 2 3" xfId="38686"/>
    <cellStyle name="Normal 3 2 2 2 5 2 2 4" xfId="38687"/>
    <cellStyle name="Normal 3 2 2 2 5 2 2 5" xfId="38688"/>
    <cellStyle name="Normal 3 2 2 2 5 2 2 6" xfId="38689"/>
    <cellStyle name="Normal 3 2 2 2 5 2 3" xfId="38690"/>
    <cellStyle name="Normal 3 2 2 2 5 2 3 2" xfId="38691"/>
    <cellStyle name="Normal 3 2 2 2 5 2 3 3" xfId="38692"/>
    <cellStyle name="Normal 3 2 2 2 5 2 4" xfId="38693"/>
    <cellStyle name="Normal 3 2 2 2 5 2 5" xfId="38694"/>
    <cellStyle name="Normal 3 2 2 2 5 2 6" xfId="38695"/>
    <cellStyle name="Normal 3 2 2 2 5 2 7" xfId="38696"/>
    <cellStyle name="Normal 3 2 2 2 5 3" xfId="38697"/>
    <cellStyle name="Normal 3 2 2 2 5 3 2" xfId="38698"/>
    <cellStyle name="Normal 3 2 2 2 5 3 2 2" xfId="38699"/>
    <cellStyle name="Normal 3 2 2 2 5 3 2 3" xfId="38700"/>
    <cellStyle name="Normal 3 2 2 2 5 3 3" xfId="38701"/>
    <cellStyle name="Normal 3 2 2 2 5 3 4" xfId="38702"/>
    <cellStyle name="Normal 3 2 2 2 5 3 5" xfId="38703"/>
    <cellStyle name="Normal 3 2 2 2 5 3 6" xfId="38704"/>
    <cellStyle name="Normal 3 2 2 2 5 4" xfId="38705"/>
    <cellStyle name="Normal 3 2 2 2 5 4 2" xfId="38706"/>
    <cellStyle name="Normal 3 2 2 2 5 4 2 2" xfId="38707"/>
    <cellStyle name="Normal 3 2 2 2 5 4 2 3" xfId="38708"/>
    <cellStyle name="Normal 3 2 2 2 5 4 3" xfId="38709"/>
    <cellStyle name="Normal 3 2 2 2 5 4 4" xfId="38710"/>
    <cellStyle name="Normal 3 2 2 2 5 4 5" xfId="38711"/>
    <cellStyle name="Normal 3 2 2 2 5 4 6" xfId="38712"/>
    <cellStyle name="Normal 3 2 2 2 5 5" xfId="38713"/>
    <cellStyle name="Normal 3 2 2 2 5 5 2" xfId="38714"/>
    <cellStyle name="Normal 3 2 2 2 5 5 3" xfId="38715"/>
    <cellStyle name="Normal 3 2 2 2 5 6" xfId="38716"/>
    <cellStyle name="Normal 3 2 2 2 5 7" xfId="38717"/>
    <cellStyle name="Normal 3 2 2 2 5 8" xfId="38718"/>
    <cellStyle name="Normal 3 2 2 2 5 9" xfId="38719"/>
    <cellStyle name="Normal 3 2 2 2 6" xfId="38720"/>
    <cellStyle name="Normal 3 2 2 2 6 2" xfId="38721"/>
    <cellStyle name="Normal 3 2 2 2 6 2 2" xfId="38722"/>
    <cellStyle name="Normal 3 2 2 2 6 2 2 2" xfId="38723"/>
    <cellStyle name="Normal 3 2 2 2 6 2 2 3" xfId="38724"/>
    <cellStyle name="Normal 3 2 2 2 6 2 3" xfId="38725"/>
    <cellStyle name="Normal 3 2 2 2 6 2 4" xfId="38726"/>
    <cellStyle name="Normal 3 2 2 2 6 2 5" xfId="38727"/>
    <cellStyle name="Normal 3 2 2 2 6 2 6" xfId="38728"/>
    <cellStyle name="Normal 3 2 2 2 6 3" xfId="38729"/>
    <cellStyle name="Normal 3 2 2 2 6 3 2" xfId="38730"/>
    <cellStyle name="Normal 3 2 2 2 6 3 3" xfId="38731"/>
    <cellStyle name="Normal 3 2 2 2 6 4" xfId="38732"/>
    <cellStyle name="Normal 3 2 2 2 6 5" xfId="38733"/>
    <cellStyle name="Normal 3 2 2 2 6 6" xfId="38734"/>
    <cellStyle name="Normal 3 2 2 2 6 7" xfId="38735"/>
    <cellStyle name="Normal 3 2 2 2 7" xfId="38736"/>
    <cellStyle name="Normal 3 2 2 2 7 2" xfId="38737"/>
    <cellStyle name="Normal 3 2 2 2 7 2 2" xfId="38738"/>
    <cellStyle name="Normal 3 2 2 2 7 2 3" xfId="38739"/>
    <cellStyle name="Normal 3 2 2 2 7 3" xfId="38740"/>
    <cellStyle name="Normal 3 2 2 2 7 4" xfId="38741"/>
    <cellStyle name="Normal 3 2 2 2 7 5" xfId="38742"/>
    <cellStyle name="Normal 3 2 2 2 7 6" xfId="38743"/>
    <cellStyle name="Normal 3 2 2 2 8" xfId="38744"/>
    <cellStyle name="Normal 3 2 2 2 8 2" xfId="38745"/>
    <cellStyle name="Normal 3 2 2 2 8 2 2" xfId="38746"/>
    <cellStyle name="Normal 3 2 2 2 8 2 3" xfId="38747"/>
    <cellStyle name="Normal 3 2 2 2 8 3" xfId="38748"/>
    <cellStyle name="Normal 3 2 2 2 8 4" xfId="38749"/>
    <cellStyle name="Normal 3 2 2 2 8 5" xfId="38750"/>
    <cellStyle name="Normal 3 2 2 2 8 6" xfId="38751"/>
    <cellStyle name="Normal 3 2 2 2 9" xfId="38752"/>
    <cellStyle name="Normal 3 2 2 2 9 2" xfId="38753"/>
    <cellStyle name="Normal 3 2 2 2 9 2 2" xfId="38754"/>
    <cellStyle name="Normal 3 2 2 2 9 2 3" xfId="38755"/>
    <cellStyle name="Normal 3 2 2 2 9 3" xfId="38756"/>
    <cellStyle name="Normal 3 2 2 2 9 4" xfId="38757"/>
    <cellStyle name="Normal 3 2 2 2 9 5" xfId="38758"/>
    <cellStyle name="Normal 3 2 2 2 9 6" xfId="38759"/>
    <cellStyle name="Normal 3 2 2 3" xfId="410"/>
    <cellStyle name="Normal 3 2 2 4" xfId="38760"/>
    <cellStyle name="Normal 3 2 2 4 10" xfId="38761"/>
    <cellStyle name="Normal 3 2 2 4 10 2" xfId="38762"/>
    <cellStyle name="Normal 3 2 2 4 10 3" xfId="38763"/>
    <cellStyle name="Normal 3 2 2 4 11" xfId="38764"/>
    <cellStyle name="Normal 3 2 2 4 12" xfId="38765"/>
    <cellStyle name="Normal 3 2 2 4 13" xfId="38766"/>
    <cellStyle name="Normal 3 2 2 4 14" xfId="38767"/>
    <cellStyle name="Normal 3 2 2 4 2" xfId="38768"/>
    <cellStyle name="Normal 3 2 2 4 2 10" xfId="38769"/>
    <cellStyle name="Normal 3 2 2 4 2 11" xfId="38770"/>
    <cellStyle name="Normal 3 2 2 4 2 12" xfId="38771"/>
    <cellStyle name="Normal 3 2 2 4 2 13" xfId="38772"/>
    <cellStyle name="Normal 3 2 2 4 2 2" xfId="38773"/>
    <cellStyle name="Normal 3 2 2 4 2 2 10" xfId="38774"/>
    <cellStyle name="Normal 3 2 2 4 2 2 2" xfId="38775"/>
    <cellStyle name="Normal 3 2 2 4 2 2 2 2" xfId="38776"/>
    <cellStyle name="Normal 3 2 2 4 2 2 2 2 2" xfId="38777"/>
    <cellStyle name="Normal 3 2 2 4 2 2 2 2 2 2" xfId="38778"/>
    <cellStyle name="Normal 3 2 2 4 2 2 2 2 2 3" xfId="38779"/>
    <cellStyle name="Normal 3 2 2 4 2 2 2 2 3" xfId="38780"/>
    <cellStyle name="Normal 3 2 2 4 2 2 2 2 4" xfId="38781"/>
    <cellStyle name="Normal 3 2 2 4 2 2 2 2 5" xfId="38782"/>
    <cellStyle name="Normal 3 2 2 4 2 2 2 2 6" xfId="38783"/>
    <cellStyle name="Normal 3 2 2 4 2 2 2 3" xfId="38784"/>
    <cellStyle name="Normal 3 2 2 4 2 2 2 3 2" xfId="38785"/>
    <cellStyle name="Normal 3 2 2 4 2 2 2 3 2 2" xfId="38786"/>
    <cellStyle name="Normal 3 2 2 4 2 2 2 3 2 3" xfId="38787"/>
    <cellStyle name="Normal 3 2 2 4 2 2 2 3 3" xfId="38788"/>
    <cellStyle name="Normal 3 2 2 4 2 2 2 3 4" xfId="38789"/>
    <cellStyle name="Normal 3 2 2 4 2 2 2 3 5" xfId="38790"/>
    <cellStyle name="Normal 3 2 2 4 2 2 2 3 6" xfId="38791"/>
    <cellStyle name="Normal 3 2 2 4 2 2 2 4" xfId="38792"/>
    <cellStyle name="Normal 3 2 2 4 2 2 2 4 2" xfId="38793"/>
    <cellStyle name="Normal 3 2 2 4 2 2 2 4 3" xfId="38794"/>
    <cellStyle name="Normal 3 2 2 4 2 2 2 5" xfId="38795"/>
    <cellStyle name="Normal 3 2 2 4 2 2 2 6" xfId="38796"/>
    <cellStyle name="Normal 3 2 2 4 2 2 2 7" xfId="38797"/>
    <cellStyle name="Normal 3 2 2 4 2 2 2 8" xfId="38798"/>
    <cellStyle name="Normal 3 2 2 4 2 2 3" xfId="38799"/>
    <cellStyle name="Normal 3 2 2 4 2 2 3 2" xfId="38800"/>
    <cellStyle name="Normal 3 2 2 4 2 2 3 2 2" xfId="38801"/>
    <cellStyle name="Normal 3 2 2 4 2 2 3 2 2 2" xfId="38802"/>
    <cellStyle name="Normal 3 2 2 4 2 2 3 2 2 3" xfId="38803"/>
    <cellStyle name="Normal 3 2 2 4 2 2 3 2 3" xfId="38804"/>
    <cellStyle name="Normal 3 2 2 4 2 2 3 2 4" xfId="38805"/>
    <cellStyle name="Normal 3 2 2 4 2 2 3 2 5" xfId="38806"/>
    <cellStyle name="Normal 3 2 2 4 2 2 3 2 6" xfId="38807"/>
    <cellStyle name="Normal 3 2 2 4 2 2 3 3" xfId="38808"/>
    <cellStyle name="Normal 3 2 2 4 2 2 3 3 2" xfId="38809"/>
    <cellStyle name="Normal 3 2 2 4 2 2 3 3 3" xfId="38810"/>
    <cellStyle name="Normal 3 2 2 4 2 2 3 4" xfId="38811"/>
    <cellStyle name="Normal 3 2 2 4 2 2 3 5" xfId="38812"/>
    <cellStyle name="Normal 3 2 2 4 2 2 3 6" xfId="38813"/>
    <cellStyle name="Normal 3 2 2 4 2 2 3 7" xfId="38814"/>
    <cellStyle name="Normal 3 2 2 4 2 2 4" xfId="38815"/>
    <cellStyle name="Normal 3 2 2 4 2 2 4 2" xfId="38816"/>
    <cellStyle name="Normal 3 2 2 4 2 2 4 2 2" xfId="38817"/>
    <cellStyle name="Normal 3 2 2 4 2 2 4 2 3" xfId="38818"/>
    <cellStyle name="Normal 3 2 2 4 2 2 4 3" xfId="38819"/>
    <cellStyle name="Normal 3 2 2 4 2 2 4 4" xfId="38820"/>
    <cellStyle name="Normal 3 2 2 4 2 2 4 5" xfId="38821"/>
    <cellStyle name="Normal 3 2 2 4 2 2 4 6" xfId="38822"/>
    <cellStyle name="Normal 3 2 2 4 2 2 5" xfId="38823"/>
    <cellStyle name="Normal 3 2 2 4 2 2 5 2" xfId="38824"/>
    <cellStyle name="Normal 3 2 2 4 2 2 5 2 2" xfId="38825"/>
    <cellStyle name="Normal 3 2 2 4 2 2 5 2 3" xfId="38826"/>
    <cellStyle name="Normal 3 2 2 4 2 2 5 3" xfId="38827"/>
    <cellStyle name="Normal 3 2 2 4 2 2 5 4" xfId="38828"/>
    <cellStyle name="Normal 3 2 2 4 2 2 5 5" xfId="38829"/>
    <cellStyle name="Normal 3 2 2 4 2 2 5 6" xfId="38830"/>
    <cellStyle name="Normal 3 2 2 4 2 2 6" xfId="38831"/>
    <cellStyle name="Normal 3 2 2 4 2 2 6 2" xfId="38832"/>
    <cellStyle name="Normal 3 2 2 4 2 2 6 3" xfId="38833"/>
    <cellStyle name="Normal 3 2 2 4 2 2 7" xfId="38834"/>
    <cellStyle name="Normal 3 2 2 4 2 2 8" xfId="38835"/>
    <cellStyle name="Normal 3 2 2 4 2 2 9" xfId="38836"/>
    <cellStyle name="Normal 3 2 2 4 2 3" xfId="38837"/>
    <cellStyle name="Normal 3 2 2 4 2 3 2" xfId="38838"/>
    <cellStyle name="Normal 3 2 2 4 2 3 2 2" xfId="38839"/>
    <cellStyle name="Normal 3 2 2 4 2 3 2 2 2" xfId="38840"/>
    <cellStyle name="Normal 3 2 2 4 2 3 2 2 2 2" xfId="38841"/>
    <cellStyle name="Normal 3 2 2 4 2 3 2 2 2 3" xfId="38842"/>
    <cellStyle name="Normal 3 2 2 4 2 3 2 2 3" xfId="38843"/>
    <cellStyle name="Normal 3 2 2 4 2 3 2 2 4" xfId="38844"/>
    <cellStyle name="Normal 3 2 2 4 2 3 2 2 5" xfId="38845"/>
    <cellStyle name="Normal 3 2 2 4 2 3 2 2 6" xfId="38846"/>
    <cellStyle name="Normal 3 2 2 4 2 3 2 3" xfId="38847"/>
    <cellStyle name="Normal 3 2 2 4 2 3 2 3 2" xfId="38848"/>
    <cellStyle name="Normal 3 2 2 4 2 3 2 3 3" xfId="38849"/>
    <cellStyle name="Normal 3 2 2 4 2 3 2 4" xfId="38850"/>
    <cellStyle name="Normal 3 2 2 4 2 3 2 5" xfId="38851"/>
    <cellStyle name="Normal 3 2 2 4 2 3 2 6" xfId="38852"/>
    <cellStyle name="Normal 3 2 2 4 2 3 2 7" xfId="38853"/>
    <cellStyle name="Normal 3 2 2 4 2 3 3" xfId="38854"/>
    <cellStyle name="Normal 3 2 2 4 2 3 3 2" xfId="38855"/>
    <cellStyle name="Normal 3 2 2 4 2 3 3 2 2" xfId="38856"/>
    <cellStyle name="Normal 3 2 2 4 2 3 3 2 3" xfId="38857"/>
    <cellStyle name="Normal 3 2 2 4 2 3 3 3" xfId="38858"/>
    <cellStyle name="Normal 3 2 2 4 2 3 3 4" xfId="38859"/>
    <cellStyle name="Normal 3 2 2 4 2 3 3 5" xfId="38860"/>
    <cellStyle name="Normal 3 2 2 4 2 3 3 6" xfId="38861"/>
    <cellStyle name="Normal 3 2 2 4 2 3 4" xfId="38862"/>
    <cellStyle name="Normal 3 2 2 4 2 3 4 2" xfId="38863"/>
    <cellStyle name="Normal 3 2 2 4 2 3 4 2 2" xfId="38864"/>
    <cellStyle name="Normal 3 2 2 4 2 3 4 2 3" xfId="38865"/>
    <cellStyle name="Normal 3 2 2 4 2 3 4 3" xfId="38866"/>
    <cellStyle name="Normal 3 2 2 4 2 3 4 4" xfId="38867"/>
    <cellStyle name="Normal 3 2 2 4 2 3 4 5" xfId="38868"/>
    <cellStyle name="Normal 3 2 2 4 2 3 4 6" xfId="38869"/>
    <cellStyle name="Normal 3 2 2 4 2 3 5" xfId="38870"/>
    <cellStyle name="Normal 3 2 2 4 2 3 5 2" xfId="38871"/>
    <cellStyle name="Normal 3 2 2 4 2 3 5 3" xfId="38872"/>
    <cellStyle name="Normal 3 2 2 4 2 3 6" xfId="38873"/>
    <cellStyle name="Normal 3 2 2 4 2 3 7" xfId="38874"/>
    <cellStyle name="Normal 3 2 2 4 2 3 8" xfId="38875"/>
    <cellStyle name="Normal 3 2 2 4 2 3 9" xfId="38876"/>
    <cellStyle name="Normal 3 2 2 4 2 4" xfId="38877"/>
    <cellStyle name="Normal 3 2 2 4 2 4 2" xfId="38878"/>
    <cellStyle name="Normal 3 2 2 4 2 4 2 2" xfId="38879"/>
    <cellStyle name="Normal 3 2 2 4 2 4 2 2 2" xfId="38880"/>
    <cellStyle name="Normal 3 2 2 4 2 4 2 2 3" xfId="38881"/>
    <cellStyle name="Normal 3 2 2 4 2 4 2 3" xfId="38882"/>
    <cellStyle name="Normal 3 2 2 4 2 4 2 4" xfId="38883"/>
    <cellStyle name="Normal 3 2 2 4 2 4 2 5" xfId="38884"/>
    <cellStyle name="Normal 3 2 2 4 2 4 2 6" xfId="38885"/>
    <cellStyle name="Normal 3 2 2 4 2 4 3" xfId="38886"/>
    <cellStyle name="Normal 3 2 2 4 2 4 3 2" xfId="38887"/>
    <cellStyle name="Normal 3 2 2 4 2 4 3 3" xfId="38888"/>
    <cellStyle name="Normal 3 2 2 4 2 4 4" xfId="38889"/>
    <cellStyle name="Normal 3 2 2 4 2 4 5" xfId="38890"/>
    <cellStyle name="Normal 3 2 2 4 2 4 6" xfId="38891"/>
    <cellStyle name="Normal 3 2 2 4 2 4 7" xfId="38892"/>
    <cellStyle name="Normal 3 2 2 4 2 5" xfId="38893"/>
    <cellStyle name="Normal 3 2 2 4 2 5 2" xfId="38894"/>
    <cellStyle name="Normal 3 2 2 4 2 5 2 2" xfId="38895"/>
    <cellStyle name="Normal 3 2 2 4 2 5 2 3" xfId="38896"/>
    <cellStyle name="Normal 3 2 2 4 2 5 3" xfId="38897"/>
    <cellStyle name="Normal 3 2 2 4 2 5 4" xfId="38898"/>
    <cellStyle name="Normal 3 2 2 4 2 5 5" xfId="38899"/>
    <cellStyle name="Normal 3 2 2 4 2 5 6" xfId="38900"/>
    <cellStyle name="Normal 3 2 2 4 2 6" xfId="38901"/>
    <cellStyle name="Normal 3 2 2 4 2 6 2" xfId="38902"/>
    <cellStyle name="Normal 3 2 2 4 2 6 2 2" xfId="38903"/>
    <cellStyle name="Normal 3 2 2 4 2 6 2 3" xfId="38904"/>
    <cellStyle name="Normal 3 2 2 4 2 6 3" xfId="38905"/>
    <cellStyle name="Normal 3 2 2 4 2 6 4" xfId="38906"/>
    <cellStyle name="Normal 3 2 2 4 2 6 5" xfId="38907"/>
    <cellStyle name="Normal 3 2 2 4 2 6 6" xfId="38908"/>
    <cellStyle name="Normal 3 2 2 4 2 7" xfId="38909"/>
    <cellStyle name="Normal 3 2 2 4 2 7 2" xfId="38910"/>
    <cellStyle name="Normal 3 2 2 4 2 7 2 2" xfId="38911"/>
    <cellStyle name="Normal 3 2 2 4 2 7 2 3" xfId="38912"/>
    <cellStyle name="Normal 3 2 2 4 2 7 3" xfId="38913"/>
    <cellStyle name="Normal 3 2 2 4 2 7 4" xfId="38914"/>
    <cellStyle name="Normal 3 2 2 4 2 7 5" xfId="38915"/>
    <cellStyle name="Normal 3 2 2 4 2 7 6" xfId="38916"/>
    <cellStyle name="Normal 3 2 2 4 2 8" xfId="38917"/>
    <cellStyle name="Normal 3 2 2 4 2 8 2" xfId="38918"/>
    <cellStyle name="Normal 3 2 2 4 2 8 2 2" xfId="38919"/>
    <cellStyle name="Normal 3 2 2 4 2 8 2 3" xfId="38920"/>
    <cellStyle name="Normal 3 2 2 4 2 8 3" xfId="38921"/>
    <cellStyle name="Normal 3 2 2 4 2 8 4" xfId="38922"/>
    <cellStyle name="Normal 3 2 2 4 2 8 5" xfId="38923"/>
    <cellStyle name="Normal 3 2 2 4 2 8 6" xfId="38924"/>
    <cellStyle name="Normal 3 2 2 4 2 9" xfId="38925"/>
    <cellStyle name="Normal 3 2 2 4 2 9 2" xfId="38926"/>
    <cellStyle name="Normal 3 2 2 4 2 9 3" xfId="38927"/>
    <cellStyle name="Normal 3 2 2 4 3" xfId="38928"/>
    <cellStyle name="Normal 3 2 2 4 3 10" xfId="38929"/>
    <cellStyle name="Normal 3 2 2 4 3 2" xfId="38930"/>
    <cellStyle name="Normal 3 2 2 4 3 2 2" xfId="38931"/>
    <cellStyle name="Normal 3 2 2 4 3 2 2 2" xfId="38932"/>
    <cellStyle name="Normal 3 2 2 4 3 2 2 2 2" xfId="38933"/>
    <cellStyle name="Normal 3 2 2 4 3 2 2 2 3" xfId="38934"/>
    <cellStyle name="Normal 3 2 2 4 3 2 2 3" xfId="38935"/>
    <cellStyle name="Normal 3 2 2 4 3 2 2 4" xfId="38936"/>
    <cellStyle name="Normal 3 2 2 4 3 2 2 5" xfId="38937"/>
    <cellStyle name="Normal 3 2 2 4 3 2 2 6" xfId="38938"/>
    <cellStyle name="Normal 3 2 2 4 3 2 3" xfId="38939"/>
    <cellStyle name="Normal 3 2 2 4 3 2 3 2" xfId="38940"/>
    <cellStyle name="Normal 3 2 2 4 3 2 3 2 2" xfId="38941"/>
    <cellStyle name="Normal 3 2 2 4 3 2 3 2 3" xfId="38942"/>
    <cellStyle name="Normal 3 2 2 4 3 2 3 3" xfId="38943"/>
    <cellStyle name="Normal 3 2 2 4 3 2 3 4" xfId="38944"/>
    <cellStyle name="Normal 3 2 2 4 3 2 3 5" xfId="38945"/>
    <cellStyle name="Normal 3 2 2 4 3 2 3 6" xfId="38946"/>
    <cellStyle name="Normal 3 2 2 4 3 2 4" xfId="38947"/>
    <cellStyle name="Normal 3 2 2 4 3 2 4 2" xfId="38948"/>
    <cellStyle name="Normal 3 2 2 4 3 2 4 3" xfId="38949"/>
    <cellStyle name="Normal 3 2 2 4 3 2 5" xfId="38950"/>
    <cellStyle name="Normal 3 2 2 4 3 2 6" xfId="38951"/>
    <cellStyle name="Normal 3 2 2 4 3 2 7" xfId="38952"/>
    <cellStyle name="Normal 3 2 2 4 3 2 8" xfId="38953"/>
    <cellStyle name="Normal 3 2 2 4 3 3" xfId="38954"/>
    <cellStyle name="Normal 3 2 2 4 3 3 2" xfId="38955"/>
    <cellStyle name="Normal 3 2 2 4 3 3 2 2" xfId="38956"/>
    <cellStyle name="Normal 3 2 2 4 3 3 2 2 2" xfId="38957"/>
    <cellStyle name="Normal 3 2 2 4 3 3 2 2 3" xfId="38958"/>
    <cellStyle name="Normal 3 2 2 4 3 3 2 3" xfId="38959"/>
    <cellStyle name="Normal 3 2 2 4 3 3 2 4" xfId="38960"/>
    <cellStyle name="Normal 3 2 2 4 3 3 2 5" xfId="38961"/>
    <cellStyle name="Normal 3 2 2 4 3 3 2 6" xfId="38962"/>
    <cellStyle name="Normal 3 2 2 4 3 3 3" xfId="38963"/>
    <cellStyle name="Normal 3 2 2 4 3 3 3 2" xfId="38964"/>
    <cellStyle name="Normal 3 2 2 4 3 3 3 3" xfId="38965"/>
    <cellStyle name="Normal 3 2 2 4 3 3 4" xfId="38966"/>
    <cellStyle name="Normal 3 2 2 4 3 3 5" xfId="38967"/>
    <cellStyle name="Normal 3 2 2 4 3 3 6" xfId="38968"/>
    <cellStyle name="Normal 3 2 2 4 3 3 7" xfId="38969"/>
    <cellStyle name="Normal 3 2 2 4 3 4" xfId="38970"/>
    <cellStyle name="Normal 3 2 2 4 3 4 2" xfId="38971"/>
    <cellStyle name="Normal 3 2 2 4 3 4 2 2" xfId="38972"/>
    <cellStyle name="Normal 3 2 2 4 3 4 2 3" xfId="38973"/>
    <cellStyle name="Normal 3 2 2 4 3 4 3" xfId="38974"/>
    <cellStyle name="Normal 3 2 2 4 3 4 4" xfId="38975"/>
    <cellStyle name="Normal 3 2 2 4 3 4 5" xfId="38976"/>
    <cellStyle name="Normal 3 2 2 4 3 4 6" xfId="38977"/>
    <cellStyle name="Normal 3 2 2 4 3 5" xfId="38978"/>
    <cellStyle name="Normal 3 2 2 4 3 5 2" xfId="38979"/>
    <cellStyle name="Normal 3 2 2 4 3 5 2 2" xfId="38980"/>
    <cellStyle name="Normal 3 2 2 4 3 5 2 3" xfId="38981"/>
    <cellStyle name="Normal 3 2 2 4 3 5 3" xfId="38982"/>
    <cellStyle name="Normal 3 2 2 4 3 5 4" xfId="38983"/>
    <cellStyle name="Normal 3 2 2 4 3 5 5" xfId="38984"/>
    <cellStyle name="Normal 3 2 2 4 3 5 6" xfId="38985"/>
    <cellStyle name="Normal 3 2 2 4 3 6" xfId="38986"/>
    <cellStyle name="Normal 3 2 2 4 3 6 2" xfId="38987"/>
    <cellStyle name="Normal 3 2 2 4 3 6 3" xfId="38988"/>
    <cellStyle name="Normal 3 2 2 4 3 7" xfId="38989"/>
    <cellStyle name="Normal 3 2 2 4 3 8" xfId="38990"/>
    <cellStyle name="Normal 3 2 2 4 3 9" xfId="38991"/>
    <cellStyle name="Normal 3 2 2 4 4" xfId="38992"/>
    <cellStyle name="Normal 3 2 2 4 4 2" xfId="38993"/>
    <cellStyle name="Normal 3 2 2 4 4 2 2" xfId="38994"/>
    <cellStyle name="Normal 3 2 2 4 4 2 2 2" xfId="38995"/>
    <cellStyle name="Normal 3 2 2 4 4 2 2 2 2" xfId="38996"/>
    <cellStyle name="Normal 3 2 2 4 4 2 2 2 3" xfId="38997"/>
    <cellStyle name="Normal 3 2 2 4 4 2 2 3" xfId="38998"/>
    <cellStyle name="Normal 3 2 2 4 4 2 2 4" xfId="38999"/>
    <cellStyle name="Normal 3 2 2 4 4 2 2 5" xfId="39000"/>
    <cellStyle name="Normal 3 2 2 4 4 2 2 6" xfId="39001"/>
    <cellStyle name="Normal 3 2 2 4 4 2 3" xfId="39002"/>
    <cellStyle name="Normal 3 2 2 4 4 2 3 2" xfId="39003"/>
    <cellStyle name="Normal 3 2 2 4 4 2 3 3" xfId="39004"/>
    <cellStyle name="Normal 3 2 2 4 4 2 4" xfId="39005"/>
    <cellStyle name="Normal 3 2 2 4 4 2 5" xfId="39006"/>
    <cellStyle name="Normal 3 2 2 4 4 2 6" xfId="39007"/>
    <cellStyle name="Normal 3 2 2 4 4 2 7" xfId="39008"/>
    <cellStyle name="Normal 3 2 2 4 4 3" xfId="39009"/>
    <cellStyle name="Normal 3 2 2 4 4 3 2" xfId="39010"/>
    <cellStyle name="Normal 3 2 2 4 4 3 2 2" xfId="39011"/>
    <cellStyle name="Normal 3 2 2 4 4 3 2 3" xfId="39012"/>
    <cellStyle name="Normal 3 2 2 4 4 3 3" xfId="39013"/>
    <cellStyle name="Normal 3 2 2 4 4 3 4" xfId="39014"/>
    <cellStyle name="Normal 3 2 2 4 4 3 5" xfId="39015"/>
    <cellStyle name="Normal 3 2 2 4 4 3 6" xfId="39016"/>
    <cellStyle name="Normal 3 2 2 4 4 4" xfId="39017"/>
    <cellStyle name="Normal 3 2 2 4 4 4 2" xfId="39018"/>
    <cellStyle name="Normal 3 2 2 4 4 4 2 2" xfId="39019"/>
    <cellStyle name="Normal 3 2 2 4 4 4 2 3" xfId="39020"/>
    <cellStyle name="Normal 3 2 2 4 4 4 3" xfId="39021"/>
    <cellStyle name="Normal 3 2 2 4 4 4 4" xfId="39022"/>
    <cellStyle name="Normal 3 2 2 4 4 4 5" xfId="39023"/>
    <cellStyle name="Normal 3 2 2 4 4 4 6" xfId="39024"/>
    <cellStyle name="Normal 3 2 2 4 4 5" xfId="39025"/>
    <cellStyle name="Normal 3 2 2 4 4 5 2" xfId="39026"/>
    <cellStyle name="Normal 3 2 2 4 4 5 3" xfId="39027"/>
    <cellStyle name="Normal 3 2 2 4 4 6" xfId="39028"/>
    <cellStyle name="Normal 3 2 2 4 4 7" xfId="39029"/>
    <cellStyle name="Normal 3 2 2 4 4 8" xfId="39030"/>
    <cellStyle name="Normal 3 2 2 4 4 9" xfId="39031"/>
    <cellStyle name="Normal 3 2 2 4 5" xfId="39032"/>
    <cellStyle name="Normal 3 2 2 4 5 2" xfId="39033"/>
    <cellStyle name="Normal 3 2 2 4 5 2 2" xfId="39034"/>
    <cellStyle name="Normal 3 2 2 4 5 2 2 2" xfId="39035"/>
    <cellStyle name="Normal 3 2 2 4 5 2 2 3" xfId="39036"/>
    <cellStyle name="Normal 3 2 2 4 5 2 3" xfId="39037"/>
    <cellStyle name="Normal 3 2 2 4 5 2 4" xfId="39038"/>
    <cellStyle name="Normal 3 2 2 4 5 2 5" xfId="39039"/>
    <cellStyle name="Normal 3 2 2 4 5 2 6" xfId="39040"/>
    <cellStyle name="Normal 3 2 2 4 5 3" xfId="39041"/>
    <cellStyle name="Normal 3 2 2 4 5 3 2" xfId="39042"/>
    <cellStyle name="Normal 3 2 2 4 5 3 3" xfId="39043"/>
    <cellStyle name="Normal 3 2 2 4 5 4" xfId="39044"/>
    <cellStyle name="Normal 3 2 2 4 5 5" xfId="39045"/>
    <cellStyle name="Normal 3 2 2 4 5 6" xfId="39046"/>
    <cellStyle name="Normal 3 2 2 4 5 7" xfId="39047"/>
    <cellStyle name="Normal 3 2 2 4 6" xfId="39048"/>
    <cellStyle name="Normal 3 2 2 4 6 2" xfId="39049"/>
    <cellStyle name="Normal 3 2 2 4 6 2 2" xfId="39050"/>
    <cellStyle name="Normal 3 2 2 4 6 2 3" xfId="39051"/>
    <cellStyle name="Normal 3 2 2 4 6 3" xfId="39052"/>
    <cellStyle name="Normal 3 2 2 4 6 4" xfId="39053"/>
    <cellStyle name="Normal 3 2 2 4 6 5" xfId="39054"/>
    <cellStyle name="Normal 3 2 2 4 6 6" xfId="39055"/>
    <cellStyle name="Normal 3 2 2 4 7" xfId="39056"/>
    <cellStyle name="Normal 3 2 2 4 7 2" xfId="39057"/>
    <cellStyle name="Normal 3 2 2 4 7 2 2" xfId="39058"/>
    <cellStyle name="Normal 3 2 2 4 7 2 3" xfId="39059"/>
    <cellStyle name="Normal 3 2 2 4 7 3" xfId="39060"/>
    <cellStyle name="Normal 3 2 2 4 7 4" xfId="39061"/>
    <cellStyle name="Normal 3 2 2 4 7 5" xfId="39062"/>
    <cellStyle name="Normal 3 2 2 4 7 6" xfId="39063"/>
    <cellStyle name="Normal 3 2 2 4 8" xfId="39064"/>
    <cellStyle name="Normal 3 2 2 4 8 2" xfId="39065"/>
    <cellStyle name="Normal 3 2 2 4 8 2 2" xfId="39066"/>
    <cellStyle name="Normal 3 2 2 4 8 2 3" xfId="39067"/>
    <cellStyle name="Normal 3 2 2 4 8 3" xfId="39068"/>
    <cellStyle name="Normal 3 2 2 4 8 4" xfId="39069"/>
    <cellStyle name="Normal 3 2 2 4 8 5" xfId="39070"/>
    <cellStyle name="Normal 3 2 2 4 8 6" xfId="39071"/>
    <cellStyle name="Normal 3 2 2 4 9" xfId="39072"/>
    <cellStyle name="Normal 3 2 2 4 9 2" xfId="39073"/>
    <cellStyle name="Normal 3 2 2 4 9 2 2" xfId="39074"/>
    <cellStyle name="Normal 3 2 2 4 9 2 3" xfId="39075"/>
    <cellStyle name="Normal 3 2 2 4 9 3" xfId="39076"/>
    <cellStyle name="Normal 3 2 2 4 9 4" xfId="39077"/>
    <cellStyle name="Normal 3 2 2 4 9 5" xfId="39078"/>
    <cellStyle name="Normal 3 2 2 4 9 6" xfId="39079"/>
    <cellStyle name="Normal 3 2 2 5" xfId="39080"/>
    <cellStyle name="Normal 3 2 2 5 10" xfId="39081"/>
    <cellStyle name="Normal 3 2 2 5 10 2" xfId="39082"/>
    <cellStyle name="Normal 3 2 2 5 10 3" xfId="39083"/>
    <cellStyle name="Normal 3 2 2 5 11" xfId="39084"/>
    <cellStyle name="Normal 3 2 2 5 12" xfId="39085"/>
    <cellStyle name="Normal 3 2 2 5 13" xfId="39086"/>
    <cellStyle name="Normal 3 2 2 5 14" xfId="39087"/>
    <cellStyle name="Normal 3 2 2 5 2" xfId="39088"/>
    <cellStyle name="Normal 3 2 2 5 2 10" xfId="39089"/>
    <cellStyle name="Normal 3 2 2 5 2 11" xfId="39090"/>
    <cellStyle name="Normal 3 2 2 5 2 12" xfId="39091"/>
    <cellStyle name="Normal 3 2 2 5 2 13" xfId="39092"/>
    <cellStyle name="Normal 3 2 2 5 2 2" xfId="39093"/>
    <cellStyle name="Normal 3 2 2 5 2 2 10" xfId="39094"/>
    <cellStyle name="Normal 3 2 2 5 2 2 2" xfId="39095"/>
    <cellStyle name="Normal 3 2 2 5 2 2 2 2" xfId="39096"/>
    <cellStyle name="Normal 3 2 2 5 2 2 2 2 2" xfId="39097"/>
    <cellStyle name="Normal 3 2 2 5 2 2 2 2 2 2" xfId="39098"/>
    <cellStyle name="Normal 3 2 2 5 2 2 2 2 2 3" xfId="39099"/>
    <cellStyle name="Normal 3 2 2 5 2 2 2 2 3" xfId="39100"/>
    <cellStyle name="Normal 3 2 2 5 2 2 2 2 4" xfId="39101"/>
    <cellStyle name="Normal 3 2 2 5 2 2 2 2 5" xfId="39102"/>
    <cellStyle name="Normal 3 2 2 5 2 2 2 2 6" xfId="39103"/>
    <cellStyle name="Normal 3 2 2 5 2 2 2 3" xfId="39104"/>
    <cellStyle name="Normal 3 2 2 5 2 2 2 3 2" xfId="39105"/>
    <cellStyle name="Normal 3 2 2 5 2 2 2 3 2 2" xfId="39106"/>
    <cellStyle name="Normal 3 2 2 5 2 2 2 3 2 3" xfId="39107"/>
    <cellStyle name="Normal 3 2 2 5 2 2 2 3 3" xfId="39108"/>
    <cellStyle name="Normal 3 2 2 5 2 2 2 3 4" xfId="39109"/>
    <cellStyle name="Normal 3 2 2 5 2 2 2 3 5" xfId="39110"/>
    <cellStyle name="Normal 3 2 2 5 2 2 2 3 6" xfId="39111"/>
    <cellStyle name="Normal 3 2 2 5 2 2 2 4" xfId="39112"/>
    <cellStyle name="Normal 3 2 2 5 2 2 2 4 2" xfId="39113"/>
    <cellStyle name="Normal 3 2 2 5 2 2 2 4 3" xfId="39114"/>
    <cellStyle name="Normal 3 2 2 5 2 2 2 5" xfId="39115"/>
    <cellStyle name="Normal 3 2 2 5 2 2 2 6" xfId="39116"/>
    <cellStyle name="Normal 3 2 2 5 2 2 2 7" xfId="39117"/>
    <cellStyle name="Normal 3 2 2 5 2 2 2 8" xfId="39118"/>
    <cellStyle name="Normal 3 2 2 5 2 2 3" xfId="39119"/>
    <cellStyle name="Normal 3 2 2 5 2 2 3 2" xfId="39120"/>
    <cellStyle name="Normal 3 2 2 5 2 2 3 2 2" xfId="39121"/>
    <cellStyle name="Normal 3 2 2 5 2 2 3 2 2 2" xfId="39122"/>
    <cellStyle name="Normal 3 2 2 5 2 2 3 2 2 3" xfId="39123"/>
    <cellStyle name="Normal 3 2 2 5 2 2 3 2 3" xfId="39124"/>
    <cellStyle name="Normal 3 2 2 5 2 2 3 2 4" xfId="39125"/>
    <cellStyle name="Normal 3 2 2 5 2 2 3 2 5" xfId="39126"/>
    <cellStyle name="Normal 3 2 2 5 2 2 3 2 6" xfId="39127"/>
    <cellStyle name="Normal 3 2 2 5 2 2 3 3" xfId="39128"/>
    <cellStyle name="Normal 3 2 2 5 2 2 3 3 2" xfId="39129"/>
    <cellStyle name="Normal 3 2 2 5 2 2 3 3 3" xfId="39130"/>
    <cellStyle name="Normal 3 2 2 5 2 2 3 4" xfId="39131"/>
    <cellStyle name="Normal 3 2 2 5 2 2 3 5" xfId="39132"/>
    <cellStyle name="Normal 3 2 2 5 2 2 3 6" xfId="39133"/>
    <cellStyle name="Normal 3 2 2 5 2 2 3 7" xfId="39134"/>
    <cellStyle name="Normal 3 2 2 5 2 2 4" xfId="39135"/>
    <cellStyle name="Normal 3 2 2 5 2 2 4 2" xfId="39136"/>
    <cellStyle name="Normal 3 2 2 5 2 2 4 2 2" xfId="39137"/>
    <cellStyle name="Normal 3 2 2 5 2 2 4 2 3" xfId="39138"/>
    <cellStyle name="Normal 3 2 2 5 2 2 4 3" xfId="39139"/>
    <cellStyle name="Normal 3 2 2 5 2 2 4 4" xfId="39140"/>
    <cellStyle name="Normal 3 2 2 5 2 2 4 5" xfId="39141"/>
    <cellStyle name="Normal 3 2 2 5 2 2 4 6" xfId="39142"/>
    <cellStyle name="Normal 3 2 2 5 2 2 5" xfId="39143"/>
    <cellStyle name="Normal 3 2 2 5 2 2 5 2" xfId="39144"/>
    <cellStyle name="Normal 3 2 2 5 2 2 5 2 2" xfId="39145"/>
    <cellStyle name="Normal 3 2 2 5 2 2 5 2 3" xfId="39146"/>
    <cellStyle name="Normal 3 2 2 5 2 2 5 3" xfId="39147"/>
    <cellStyle name="Normal 3 2 2 5 2 2 5 4" xfId="39148"/>
    <cellStyle name="Normal 3 2 2 5 2 2 5 5" xfId="39149"/>
    <cellStyle name="Normal 3 2 2 5 2 2 5 6" xfId="39150"/>
    <cellStyle name="Normal 3 2 2 5 2 2 6" xfId="39151"/>
    <cellStyle name="Normal 3 2 2 5 2 2 6 2" xfId="39152"/>
    <cellStyle name="Normal 3 2 2 5 2 2 6 3" xfId="39153"/>
    <cellStyle name="Normal 3 2 2 5 2 2 7" xfId="39154"/>
    <cellStyle name="Normal 3 2 2 5 2 2 8" xfId="39155"/>
    <cellStyle name="Normal 3 2 2 5 2 2 9" xfId="39156"/>
    <cellStyle name="Normal 3 2 2 5 2 3" xfId="39157"/>
    <cellStyle name="Normal 3 2 2 5 2 3 2" xfId="39158"/>
    <cellStyle name="Normal 3 2 2 5 2 3 2 2" xfId="39159"/>
    <cellStyle name="Normal 3 2 2 5 2 3 2 2 2" xfId="39160"/>
    <cellStyle name="Normal 3 2 2 5 2 3 2 2 2 2" xfId="39161"/>
    <cellStyle name="Normal 3 2 2 5 2 3 2 2 2 3" xfId="39162"/>
    <cellStyle name="Normal 3 2 2 5 2 3 2 2 3" xfId="39163"/>
    <cellStyle name="Normal 3 2 2 5 2 3 2 2 4" xfId="39164"/>
    <cellStyle name="Normal 3 2 2 5 2 3 2 2 5" xfId="39165"/>
    <cellStyle name="Normal 3 2 2 5 2 3 2 2 6" xfId="39166"/>
    <cellStyle name="Normal 3 2 2 5 2 3 2 3" xfId="39167"/>
    <cellStyle name="Normal 3 2 2 5 2 3 2 3 2" xfId="39168"/>
    <cellStyle name="Normal 3 2 2 5 2 3 2 3 3" xfId="39169"/>
    <cellStyle name="Normal 3 2 2 5 2 3 2 4" xfId="39170"/>
    <cellStyle name="Normal 3 2 2 5 2 3 2 5" xfId="39171"/>
    <cellStyle name="Normal 3 2 2 5 2 3 2 6" xfId="39172"/>
    <cellStyle name="Normal 3 2 2 5 2 3 2 7" xfId="39173"/>
    <cellStyle name="Normal 3 2 2 5 2 3 3" xfId="39174"/>
    <cellStyle name="Normal 3 2 2 5 2 3 3 2" xfId="39175"/>
    <cellStyle name="Normal 3 2 2 5 2 3 3 2 2" xfId="39176"/>
    <cellStyle name="Normal 3 2 2 5 2 3 3 2 3" xfId="39177"/>
    <cellStyle name="Normal 3 2 2 5 2 3 3 3" xfId="39178"/>
    <cellStyle name="Normal 3 2 2 5 2 3 3 4" xfId="39179"/>
    <cellStyle name="Normal 3 2 2 5 2 3 3 5" xfId="39180"/>
    <cellStyle name="Normal 3 2 2 5 2 3 3 6" xfId="39181"/>
    <cellStyle name="Normal 3 2 2 5 2 3 4" xfId="39182"/>
    <cellStyle name="Normal 3 2 2 5 2 3 4 2" xfId="39183"/>
    <cellStyle name="Normal 3 2 2 5 2 3 4 2 2" xfId="39184"/>
    <cellStyle name="Normal 3 2 2 5 2 3 4 2 3" xfId="39185"/>
    <cellStyle name="Normal 3 2 2 5 2 3 4 3" xfId="39186"/>
    <cellStyle name="Normal 3 2 2 5 2 3 4 4" xfId="39187"/>
    <cellStyle name="Normal 3 2 2 5 2 3 4 5" xfId="39188"/>
    <cellStyle name="Normal 3 2 2 5 2 3 4 6" xfId="39189"/>
    <cellStyle name="Normal 3 2 2 5 2 3 5" xfId="39190"/>
    <cellStyle name="Normal 3 2 2 5 2 3 5 2" xfId="39191"/>
    <cellStyle name="Normal 3 2 2 5 2 3 5 3" xfId="39192"/>
    <cellStyle name="Normal 3 2 2 5 2 3 6" xfId="39193"/>
    <cellStyle name="Normal 3 2 2 5 2 3 7" xfId="39194"/>
    <cellStyle name="Normal 3 2 2 5 2 3 8" xfId="39195"/>
    <cellStyle name="Normal 3 2 2 5 2 3 9" xfId="39196"/>
    <cellStyle name="Normal 3 2 2 5 2 4" xfId="39197"/>
    <cellStyle name="Normal 3 2 2 5 2 4 2" xfId="39198"/>
    <cellStyle name="Normal 3 2 2 5 2 4 2 2" xfId="39199"/>
    <cellStyle name="Normal 3 2 2 5 2 4 2 2 2" xfId="39200"/>
    <cellStyle name="Normal 3 2 2 5 2 4 2 2 3" xfId="39201"/>
    <cellStyle name="Normal 3 2 2 5 2 4 2 3" xfId="39202"/>
    <cellStyle name="Normal 3 2 2 5 2 4 2 4" xfId="39203"/>
    <cellStyle name="Normal 3 2 2 5 2 4 2 5" xfId="39204"/>
    <cellStyle name="Normal 3 2 2 5 2 4 2 6" xfId="39205"/>
    <cellStyle name="Normal 3 2 2 5 2 4 3" xfId="39206"/>
    <cellStyle name="Normal 3 2 2 5 2 4 3 2" xfId="39207"/>
    <cellStyle name="Normal 3 2 2 5 2 4 3 3" xfId="39208"/>
    <cellStyle name="Normal 3 2 2 5 2 4 4" xfId="39209"/>
    <cellStyle name="Normal 3 2 2 5 2 4 5" xfId="39210"/>
    <cellStyle name="Normal 3 2 2 5 2 4 6" xfId="39211"/>
    <cellStyle name="Normal 3 2 2 5 2 4 7" xfId="39212"/>
    <cellStyle name="Normal 3 2 2 5 2 5" xfId="39213"/>
    <cellStyle name="Normal 3 2 2 5 2 5 2" xfId="39214"/>
    <cellStyle name="Normal 3 2 2 5 2 5 2 2" xfId="39215"/>
    <cellStyle name="Normal 3 2 2 5 2 5 2 3" xfId="39216"/>
    <cellStyle name="Normal 3 2 2 5 2 5 3" xfId="39217"/>
    <cellStyle name="Normal 3 2 2 5 2 5 4" xfId="39218"/>
    <cellStyle name="Normal 3 2 2 5 2 5 5" xfId="39219"/>
    <cellStyle name="Normal 3 2 2 5 2 5 6" xfId="39220"/>
    <cellStyle name="Normal 3 2 2 5 2 6" xfId="39221"/>
    <cellStyle name="Normal 3 2 2 5 2 6 2" xfId="39222"/>
    <cellStyle name="Normal 3 2 2 5 2 6 2 2" xfId="39223"/>
    <cellStyle name="Normal 3 2 2 5 2 6 2 3" xfId="39224"/>
    <cellStyle name="Normal 3 2 2 5 2 6 3" xfId="39225"/>
    <cellStyle name="Normal 3 2 2 5 2 6 4" xfId="39226"/>
    <cellStyle name="Normal 3 2 2 5 2 6 5" xfId="39227"/>
    <cellStyle name="Normal 3 2 2 5 2 6 6" xfId="39228"/>
    <cellStyle name="Normal 3 2 2 5 2 7" xfId="39229"/>
    <cellStyle name="Normal 3 2 2 5 2 7 2" xfId="39230"/>
    <cellStyle name="Normal 3 2 2 5 2 7 2 2" xfId="39231"/>
    <cellStyle name="Normal 3 2 2 5 2 7 2 3" xfId="39232"/>
    <cellStyle name="Normal 3 2 2 5 2 7 3" xfId="39233"/>
    <cellStyle name="Normal 3 2 2 5 2 7 4" xfId="39234"/>
    <cellStyle name="Normal 3 2 2 5 2 7 5" xfId="39235"/>
    <cellStyle name="Normal 3 2 2 5 2 7 6" xfId="39236"/>
    <cellStyle name="Normal 3 2 2 5 2 8" xfId="39237"/>
    <cellStyle name="Normal 3 2 2 5 2 8 2" xfId="39238"/>
    <cellStyle name="Normal 3 2 2 5 2 8 2 2" xfId="39239"/>
    <cellStyle name="Normal 3 2 2 5 2 8 2 3" xfId="39240"/>
    <cellStyle name="Normal 3 2 2 5 2 8 3" xfId="39241"/>
    <cellStyle name="Normal 3 2 2 5 2 8 4" xfId="39242"/>
    <cellStyle name="Normal 3 2 2 5 2 8 5" xfId="39243"/>
    <cellStyle name="Normal 3 2 2 5 2 8 6" xfId="39244"/>
    <cellStyle name="Normal 3 2 2 5 2 9" xfId="39245"/>
    <cellStyle name="Normal 3 2 2 5 2 9 2" xfId="39246"/>
    <cellStyle name="Normal 3 2 2 5 2 9 3" xfId="39247"/>
    <cellStyle name="Normal 3 2 2 5 3" xfId="39248"/>
    <cellStyle name="Normal 3 2 2 5 3 10" xfId="39249"/>
    <cellStyle name="Normal 3 2 2 5 3 2" xfId="39250"/>
    <cellStyle name="Normal 3 2 2 5 3 2 2" xfId="39251"/>
    <cellStyle name="Normal 3 2 2 5 3 2 2 2" xfId="39252"/>
    <cellStyle name="Normal 3 2 2 5 3 2 2 2 2" xfId="39253"/>
    <cellStyle name="Normal 3 2 2 5 3 2 2 2 3" xfId="39254"/>
    <cellStyle name="Normal 3 2 2 5 3 2 2 3" xfId="39255"/>
    <cellStyle name="Normal 3 2 2 5 3 2 2 4" xfId="39256"/>
    <cellStyle name="Normal 3 2 2 5 3 2 2 5" xfId="39257"/>
    <cellStyle name="Normal 3 2 2 5 3 2 2 6" xfId="39258"/>
    <cellStyle name="Normal 3 2 2 5 3 2 3" xfId="39259"/>
    <cellStyle name="Normal 3 2 2 5 3 2 3 2" xfId="39260"/>
    <cellStyle name="Normal 3 2 2 5 3 2 3 2 2" xfId="39261"/>
    <cellStyle name="Normal 3 2 2 5 3 2 3 2 3" xfId="39262"/>
    <cellStyle name="Normal 3 2 2 5 3 2 3 3" xfId="39263"/>
    <cellStyle name="Normal 3 2 2 5 3 2 3 4" xfId="39264"/>
    <cellStyle name="Normal 3 2 2 5 3 2 3 5" xfId="39265"/>
    <cellStyle name="Normal 3 2 2 5 3 2 3 6" xfId="39266"/>
    <cellStyle name="Normal 3 2 2 5 3 2 4" xfId="39267"/>
    <cellStyle name="Normal 3 2 2 5 3 2 4 2" xfId="39268"/>
    <cellStyle name="Normal 3 2 2 5 3 2 4 3" xfId="39269"/>
    <cellStyle name="Normal 3 2 2 5 3 2 5" xfId="39270"/>
    <cellStyle name="Normal 3 2 2 5 3 2 6" xfId="39271"/>
    <cellStyle name="Normal 3 2 2 5 3 2 7" xfId="39272"/>
    <cellStyle name="Normal 3 2 2 5 3 2 8" xfId="39273"/>
    <cellStyle name="Normal 3 2 2 5 3 3" xfId="39274"/>
    <cellStyle name="Normal 3 2 2 5 3 3 2" xfId="39275"/>
    <cellStyle name="Normal 3 2 2 5 3 3 2 2" xfId="39276"/>
    <cellStyle name="Normal 3 2 2 5 3 3 2 2 2" xfId="39277"/>
    <cellStyle name="Normal 3 2 2 5 3 3 2 2 3" xfId="39278"/>
    <cellStyle name="Normal 3 2 2 5 3 3 2 3" xfId="39279"/>
    <cellStyle name="Normal 3 2 2 5 3 3 2 4" xfId="39280"/>
    <cellStyle name="Normal 3 2 2 5 3 3 2 5" xfId="39281"/>
    <cellStyle name="Normal 3 2 2 5 3 3 2 6" xfId="39282"/>
    <cellStyle name="Normal 3 2 2 5 3 3 3" xfId="39283"/>
    <cellStyle name="Normal 3 2 2 5 3 3 3 2" xfId="39284"/>
    <cellStyle name="Normal 3 2 2 5 3 3 3 3" xfId="39285"/>
    <cellStyle name="Normal 3 2 2 5 3 3 4" xfId="39286"/>
    <cellStyle name="Normal 3 2 2 5 3 3 5" xfId="39287"/>
    <cellStyle name="Normal 3 2 2 5 3 3 6" xfId="39288"/>
    <cellStyle name="Normal 3 2 2 5 3 3 7" xfId="39289"/>
    <cellStyle name="Normal 3 2 2 5 3 4" xfId="39290"/>
    <cellStyle name="Normal 3 2 2 5 3 4 2" xfId="39291"/>
    <cellStyle name="Normal 3 2 2 5 3 4 2 2" xfId="39292"/>
    <cellStyle name="Normal 3 2 2 5 3 4 2 3" xfId="39293"/>
    <cellStyle name="Normal 3 2 2 5 3 4 3" xfId="39294"/>
    <cellStyle name="Normal 3 2 2 5 3 4 4" xfId="39295"/>
    <cellStyle name="Normal 3 2 2 5 3 4 5" xfId="39296"/>
    <cellStyle name="Normal 3 2 2 5 3 4 6" xfId="39297"/>
    <cellStyle name="Normal 3 2 2 5 3 5" xfId="39298"/>
    <cellStyle name="Normal 3 2 2 5 3 5 2" xfId="39299"/>
    <cellStyle name="Normal 3 2 2 5 3 5 2 2" xfId="39300"/>
    <cellStyle name="Normal 3 2 2 5 3 5 2 3" xfId="39301"/>
    <cellStyle name="Normal 3 2 2 5 3 5 3" xfId="39302"/>
    <cellStyle name="Normal 3 2 2 5 3 5 4" xfId="39303"/>
    <cellStyle name="Normal 3 2 2 5 3 5 5" xfId="39304"/>
    <cellStyle name="Normal 3 2 2 5 3 5 6" xfId="39305"/>
    <cellStyle name="Normal 3 2 2 5 3 6" xfId="39306"/>
    <cellStyle name="Normal 3 2 2 5 3 6 2" xfId="39307"/>
    <cellStyle name="Normal 3 2 2 5 3 6 3" xfId="39308"/>
    <cellStyle name="Normal 3 2 2 5 3 7" xfId="39309"/>
    <cellStyle name="Normal 3 2 2 5 3 8" xfId="39310"/>
    <cellStyle name="Normal 3 2 2 5 3 9" xfId="39311"/>
    <cellStyle name="Normal 3 2 2 5 4" xfId="39312"/>
    <cellStyle name="Normal 3 2 2 5 4 2" xfId="39313"/>
    <cellStyle name="Normal 3 2 2 5 4 2 2" xfId="39314"/>
    <cellStyle name="Normal 3 2 2 5 4 2 2 2" xfId="39315"/>
    <cellStyle name="Normal 3 2 2 5 4 2 2 2 2" xfId="39316"/>
    <cellStyle name="Normal 3 2 2 5 4 2 2 2 3" xfId="39317"/>
    <cellStyle name="Normal 3 2 2 5 4 2 2 3" xfId="39318"/>
    <cellStyle name="Normal 3 2 2 5 4 2 2 4" xfId="39319"/>
    <cellStyle name="Normal 3 2 2 5 4 2 2 5" xfId="39320"/>
    <cellStyle name="Normal 3 2 2 5 4 2 2 6" xfId="39321"/>
    <cellStyle name="Normal 3 2 2 5 4 2 3" xfId="39322"/>
    <cellStyle name="Normal 3 2 2 5 4 2 3 2" xfId="39323"/>
    <cellStyle name="Normal 3 2 2 5 4 2 3 3" xfId="39324"/>
    <cellStyle name="Normal 3 2 2 5 4 2 4" xfId="39325"/>
    <cellStyle name="Normal 3 2 2 5 4 2 5" xfId="39326"/>
    <cellStyle name="Normal 3 2 2 5 4 2 6" xfId="39327"/>
    <cellStyle name="Normal 3 2 2 5 4 2 7" xfId="39328"/>
    <cellStyle name="Normal 3 2 2 5 4 3" xfId="39329"/>
    <cellStyle name="Normal 3 2 2 5 4 3 2" xfId="39330"/>
    <cellStyle name="Normal 3 2 2 5 4 3 2 2" xfId="39331"/>
    <cellStyle name="Normal 3 2 2 5 4 3 2 3" xfId="39332"/>
    <cellStyle name="Normal 3 2 2 5 4 3 3" xfId="39333"/>
    <cellStyle name="Normal 3 2 2 5 4 3 4" xfId="39334"/>
    <cellStyle name="Normal 3 2 2 5 4 3 5" xfId="39335"/>
    <cellStyle name="Normal 3 2 2 5 4 3 6" xfId="39336"/>
    <cellStyle name="Normal 3 2 2 5 4 4" xfId="39337"/>
    <cellStyle name="Normal 3 2 2 5 4 4 2" xfId="39338"/>
    <cellStyle name="Normal 3 2 2 5 4 4 2 2" xfId="39339"/>
    <cellStyle name="Normal 3 2 2 5 4 4 2 3" xfId="39340"/>
    <cellStyle name="Normal 3 2 2 5 4 4 3" xfId="39341"/>
    <cellStyle name="Normal 3 2 2 5 4 4 4" xfId="39342"/>
    <cellStyle name="Normal 3 2 2 5 4 4 5" xfId="39343"/>
    <cellStyle name="Normal 3 2 2 5 4 4 6" xfId="39344"/>
    <cellStyle name="Normal 3 2 2 5 4 5" xfId="39345"/>
    <cellStyle name="Normal 3 2 2 5 4 5 2" xfId="39346"/>
    <cellStyle name="Normal 3 2 2 5 4 5 3" xfId="39347"/>
    <cellStyle name="Normal 3 2 2 5 4 6" xfId="39348"/>
    <cellStyle name="Normal 3 2 2 5 4 7" xfId="39349"/>
    <cellStyle name="Normal 3 2 2 5 4 8" xfId="39350"/>
    <cellStyle name="Normal 3 2 2 5 4 9" xfId="39351"/>
    <cellStyle name="Normal 3 2 2 5 5" xfId="39352"/>
    <cellStyle name="Normal 3 2 2 5 5 2" xfId="39353"/>
    <cellStyle name="Normal 3 2 2 5 5 2 2" xfId="39354"/>
    <cellStyle name="Normal 3 2 2 5 5 2 2 2" xfId="39355"/>
    <cellStyle name="Normal 3 2 2 5 5 2 2 3" xfId="39356"/>
    <cellStyle name="Normal 3 2 2 5 5 2 3" xfId="39357"/>
    <cellStyle name="Normal 3 2 2 5 5 2 4" xfId="39358"/>
    <cellStyle name="Normal 3 2 2 5 5 2 5" xfId="39359"/>
    <cellStyle name="Normal 3 2 2 5 5 2 6" xfId="39360"/>
    <cellStyle name="Normal 3 2 2 5 5 3" xfId="39361"/>
    <cellStyle name="Normal 3 2 2 5 5 3 2" xfId="39362"/>
    <cellStyle name="Normal 3 2 2 5 5 3 3" xfId="39363"/>
    <cellStyle name="Normal 3 2 2 5 5 4" xfId="39364"/>
    <cellStyle name="Normal 3 2 2 5 5 5" xfId="39365"/>
    <cellStyle name="Normal 3 2 2 5 5 6" xfId="39366"/>
    <cellStyle name="Normal 3 2 2 5 5 7" xfId="39367"/>
    <cellStyle name="Normal 3 2 2 5 6" xfId="39368"/>
    <cellStyle name="Normal 3 2 2 5 6 2" xfId="39369"/>
    <cellStyle name="Normal 3 2 2 5 6 2 2" xfId="39370"/>
    <cellStyle name="Normal 3 2 2 5 6 2 3" xfId="39371"/>
    <cellStyle name="Normal 3 2 2 5 6 3" xfId="39372"/>
    <cellStyle name="Normal 3 2 2 5 6 4" xfId="39373"/>
    <cellStyle name="Normal 3 2 2 5 6 5" xfId="39374"/>
    <cellStyle name="Normal 3 2 2 5 6 6" xfId="39375"/>
    <cellStyle name="Normal 3 2 2 5 7" xfId="39376"/>
    <cellStyle name="Normal 3 2 2 5 7 2" xfId="39377"/>
    <cellStyle name="Normal 3 2 2 5 7 2 2" xfId="39378"/>
    <cellStyle name="Normal 3 2 2 5 7 2 3" xfId="39379"/>
    <cellStyle name="Normal 3 2 2 5 7 3" xfId="39380"/>
    <cellStyle name="Normal 3 2 2 5 7 4" xfId="39381"/>
    <cellStyle name="Normal 3 2 2 5 7 5" xfId="39382"/>
    <cellStyle name="Normal 3 2 2 5 7 6" xfId="39383"/>
    <cellStyle name="Normal 3 2 2 5 8" xfId="39384"/>
    <cellStyle name="Normal 3 2 2 5 8 2" xfId="39385"/>
    <cellStyle name="Normal 3 2 2 5 8 2 2" xfId="39386"/>
    <cellStyle name="Normal 3 2 2 5 8 2 3" xfId="39387"/>
    <cellStyle name="Normal 3 2 2 5 8 3" xfId="39388"/>
    <cellStyle name="Normal 3 2 2 5 8 4" xfId="39389"/>
    <cellStyle name="Normal 3 2 2 5 8 5" xfId="39390"/>
    <cellStyle name="Normal 3 2 2 5 8 6" xfId="39391"/>
    <cellStyle name="Normal 3 2 2 5 9" xfId="39392"/>
    <cellStyle name="Normal 3 2 2 5 9 2" xfId="39393"/>
    <cellStyle name="Normal 3 2 2 5 9 2 2" xfId="39394"/>
    <cellStyle name="Normal 3 2 2 5 9 2 3" xfId="39395"/>
    <cellStyle name="Normal 3 2 2 5 9 3" xfId="39396"/>
    <cellStyle name="Normal 3 2 2 5 9 4" xfId="39397"/>
    <cellStyle name="Normal 3 2 2 5 9 5" xfId="39398"/>
    <cellStyle name="Normal 3 2 2 5 9 6" xfId="39399"/>
    <cellStyle name="Normal 3 2 2 6" xfId="39400"/>
    <cellStyle name="Normal 3 2 2 6 10" xfId="39401"/>
    <cellStyle name="Normal 3 2 2 6 11" xfId="39402"/>
    <cellStyle name="Normal 3 2 2 6 12" xfId="39403"/>
    <cellStyle name="Normal 3 2 2 6 13" xfId="39404"/>
    <cellStyle name="Normal 3 2 2 6 2" xfId="39405"/>
    <cellStyle name="Normal 3 2 2 6 2 10" xfId="39406"/>
    <cellStyle name="Normal 3 2 2 6 2 2" xfId="39407"/>
    <cellStyle name="Normal 3 2 2 6 2 2 2" xfId="39408"/>
    <cellStyle name="Normal 3 2 2 6 2 2 2 2" xfId="39409"/>
    <cellStyle name="Normal 3 2 2 6 2 2 2 2 2" xfId="39410"/>
    <cellStyle name="Normal 3 2 2 6 2 2 2 2 3" xfId="39411"/>
    <cellStyle name="Normal 3 2 2 6 2 2 2 3" xfId="39412"/>
    <cellStyle name="Normal 3 2 2 6 2 2 2 4" xfId="39413"/>
    <cellStyle name="Normal 3 2 2 6 2 2 2 5" xfId="39414"/>
    <cellStyle name="Normal 3 2 2 6 2 2 2 6" xfId="39415"/>
    <cellStyle name="Normal 3 2 2 6 2 2 3" xfId="39416"/>
    <cellStyle name="Normal 3 2 2 6 2 2 3 2" xfId="39417"/>
    <cellStyle name="Normal 3 2 2 6 2 2 3 2 2" xfId="39418"/>
    <cellStyle name="Normal 3 2 2 6 2 2 3 2 3" xfId="39419"/>
    <cellStyle name="Normal 3 2 2 6 2 2 3 3" xfId="39420"/>
    <cellStyle name="Normal 3 2 2 6 2 2 3 4" xfId="39421"/>
    <cellStyle name="Normal 3 2 2 6 2 2 3 5" xfId="39422"/>
    <cellStyle name="Normal 3 2 2 6 2 2 3 6" xfId="39423"/>
    <cellStyle name="Normal 3 2 2 6 2 2 4" xfId="39424"/>
    <cellStyle name="Normal 3 2 2 6 2 2 4 2" xfId="39425"/>
    <cellStyle name="Normal 3 2 2 6 2 2 4 3" xfId="39426"/>
    <cellStyle name="Normal 3 2 2 6 2 2 5" xfId="39427"/>
    <cellStyle name="Normal 3 2 2 6 2 2 6" xfId="39428"/>
    <cellStyle name="Normal 3 2 2 6 2 2 7" xfId="39429"/>
    <cellStyle name="Normal 3 2 2 6 2 2 8" xfId="39430"/>
    <cellStyle name="Normal 3 2 2 6 2 3" xfId="39431"/>
    <cellStyle name="Normal 3 2 2 6 2 3 2" xfId="39432"/>
    <cellStyle name="Normal 3 2 2 6 2 3 2 2" xfId="39433"/>
    <cellStyle name="Normal 3 2 2 6 2 3 2 2 2" xfId="39434"/>
    <cellStyle name="Normal 3 2 2 6 2 3 2 2 3" xfId="39435"/>
    <cellStyle name="Normal 3 2 2 6 2 3 2 3" xfId="39436"/>
    <cellStyle name="Normal 3 2 2 6 2 3 2 4" xfId="39437"/>
    <cellStyle name="Normal 3 2 2 6 2 3 2 5" xfId="39438"/>
    <cellStyle name="Normal 3 2 2 6 2 3 2 6" xfId="39439"/>
    <cellStyle name="Normal 3 2 2 6 2 3 3" xfId="39440"/>
    <cellStyle name="Normal 3 2 2 6 2 3 3 2" xfId="39441"/>
    <cellStyle name="Normal 3 2 2 6 2 3 3 3" xfId="39442"/>
    <cellStyle name="Normal 3 2 2 6 2 3 4" xfId="39443"/>
    <cellStyle name="Normal 3 2 2 6 2 3 5" xfId="39444"/>
    <cellStyle name="Normal 3 2 2 6 2 3 6" xfId="39445"/>
    <cellStyle name="Normal 3 2 2 6 2 3 7" xfId="39446"/>
    <cellStyle name="Normal 3 2 2 6 2 4" xfId="39447"/>
    <cellStyle name="Normal 3 2 2 6 2 4 2" xfId="39448"/>
    <cellStyle name="Normal 3 2 2 6 2 4 2 2" xfId="39449"/>
    <cellStyle name="Normal 3 2 2 6 2 4 2 3" xfId="39450"/>
    <cellStyle name="Normal 3 2 2 6 2 4 3" xfId="39451"/>
    <cellStyle name="Normal 3 2 2 6 2 4 4" xfId="39452"/>
    <cellStyle name="Normal 3 2 2 6 2 4 5" xfId="39453"/>
    <cellStyle name="Normal 3 2 2 6 2 4 6" xfId="39454"/>
    <cellStyle name="Normal 3 2 2 6 2 5" xfId="39455"/>
    <cellStyle name="Normal 3 2 2 6 2 5 2" xfId="39456"/>
    <cellStyle name="Normal 3 2 2 6 2 5 2 2" xfId="39457"/>
    <cellStyle name="Normal 3 2 2 6 2 5 2 3" xfId="39458"/>
    <cellStyle name="Normal 3 2 2 6 2 5 3" xfId="39459"/>
    <cellStyle name="Normal 3 2 2 6 2 5 4" xfId="39460"/>
    <cellStyle name="Normal 3 2 2 6 2 5 5" xfId="39461"/>
    <cellStyle name="Normal 3 2 2 6 2 5 6" xfId="39462"/>
    <cellStyle name="Normal 3 2 2 6 2 6" xfId="39463"/>
    <cellStyle name="Normal 3 2 2 6 2 6 2" xfId="39464"/>
    <cellStyle name="Normal 3 2 2 6 2 6 3" xfId="39465"/>
    <cellStyle name="Normal 3 2 2 6 2 7" xfId="39466"/>
    <cellStyle name="Normal 3 2 2 6 2 8" xfId="39467"/>
    <cellStyle name="Normal 3 2 2 6 2 9" xfId="39468"/>
    <cellStyle name="Normal 3 2 2 6 3" xfId="39469"/>
    <cellStyle name="Normal 3 2 2 6 3 2" xfId="39470"/>
    <cellStyle name="Normal 3 2 2 6 3 2 2" xfId="39471"/>
    <cellStyle name="Normal 3 2 2 6 3 2 2 2" xfId="39472"/>
    <cellStyle name="Normal 3 2 2 6 3 2 2 2 2" xfId="39473"/>
    <cellStyle name="Normal 3 2 2 6 3 2 2 2 3" xfId="39474"/>
    <cellStyle name="Normal 3 2 2 6 3 2 2 3" xfId="39475"/>
    <cellStyle name="Normal 3 2 2 6 3 2 2 4" xfId="39476"/>
    <cellStyle name="Normal 3 2 2 6 3 2 2 5" xfId="39477"/>
    <cellStyle name="Normal 3 2 2 6 3 2 2 6" xfId="39478"/>
    <cellStyle name="Normal 3 2 2 6 3 2 3" xfId="39479"/>
    <cellStyle name="Normal 3 2 2 6 3 2 3 2" xfId="39480"/>
    <cellStyle name="Normal 3 2 2 6 3 2 3 3" xfId="39481"/>
    <cellStyle name="Normal 3 2 2 6 3 2 4" xfId="39482"/>
    <cellStyle name="Normal 3 2 2 6 3 2 5" xfId="39483"/>
    <cellStyle name="Normal 3 2 2 6 3 2 6" xfId="39484"/>
    <cellStyle name="Normal 3 2 2 6 3 2 7" xfId="39485"/>
    <cellStyle name="Normal 3 2 2 6 3 3" xfId="39486"/>
    <cellStyle name="Normal 3 2 2 6 3 3 2" xfId="39487"/>
    <cellStyle name="Normal 3 2 2 6 3 3 2 2" xfId="39488"/>
    <cellStyle name="Normal 3 2 2 6 3 3 2 3" xfId="39489"/>
    <cellStyle name="Normal 3 2 2 6 3 3 3" xfId="39490"/>
    <cellStyle name="Normal 3 2 2 6 3 3 4" xfId="39491"/>
    <cellStyle name="Normal 3 2 2 6 3 3 5" xfId="39492"/>
    <cellStyle name="Normal 3 2 2 6 3 3 6" xfId="39493"/>
    <cellStyle name="Normal 3 2 2 6 3 4" xfId="39494"/>
    <cellStyle name="Normal 3 2 2 6 3 4 2" xfId="39495"/>
    <cellStyle name="Normal 3 2 2 6 3 4 2 2" xfId="39496"/>
    <cellStyle name="Normal 3 2 2 6 3 4 2 3" xfId="39497"/>
    <cellStyle name="Normal 3 2 2 6 3 4 3" xfId="39498"/>
    <cellStyle name="Normal 3 2 2 6 3 4 4" xfId="39499"/>
    <cellStyle name="Normal 3 2 2 6 3 4 5" xfId="39500"/>
    <cellStyle name="Normal 3 2 2 6 3 4 6" xfId="39501"/>
    <cellStyle name="Normal 3 2 2 6 3 5" xfId="39502"/>
    <cellStyle name="Normal 3 2 2 6 3 5 2" xfId="39503"/>
    <cellStyle name="Normal 3 2 2 6 3 5 3" xfId="39504"/>
    <cellStyle name="Normal 3 2 2 6 3 6" xfId="39505"/>
    <cellStyle name="Normal 3 2 2 6 3 7" xfId="39506"/>
    <cellStyle name="Normal 3 2 2 6 3 8" xfId="39507"/>
    <cellStyle name="Normal 3 2 2 6 3 9" xfId="39508"/>
    <cellStyle name="Normal 3 2 2 6 4" xfId="39509"/>
    <cellStyle name="Normal 3 2 2 6 4 2" xfId="39510"/>
    <cellStyle name="Normal 3 2 2 6 4 2 2" xfId="39511"/>
    <cellStyle name="Normal 3 2 2 6 4 2 2 2" xfId="39512"/>
    <cellStyle name="Normal 3 2 2 6 4 2 2 3" xfId="39513"/>
    <cellStyle name="Normal 3 2 2 6 4 2 3" xfId="39514"/>
    <cellStyle name="Normal 3 2 2 6 4 2 4" xfId="39515"/>
    <cellStyle name="Normal 3 2 2 6 4 2 5" xfId="39516"/>
    <cellStyle name="Normal 3 2 2 6 4 2 6" xfId="39517"/>
    <cellStyle name="Normal 3 2 2 6 4 3" xfId="39518"/>
    <cellStyle name="Normal 3 2 2 6 4 3 2" xfId="39519"/>
    <cellStyle name="Normal 3 2 2 6 4 3 3" xfId="39520"/>
    <cellStyle name="Normal 3 2 2 6 4 4" xfId="39521"/>
    <cellStyle name="Normal 3 2 2 6 4 5" xfId="39522"/>
    <cellStyle name="Normal 3 2 2 6 4 6" xfId="39523"/>
    <cellStyle name="Normal 3 2 2 6 4 7" xfId="39524"/>
    <cellStyle name="Normal 3 2 2 6 5" xfId="39525"/>
    <cellStyle name="Normal 3 2 2 6 5 2" xfId="39526"/>
    <cellStyle name="Normal 3 2 2 6 5 2 2" xfId="39527"/>
    <cellStyle name="Normal 3 2 2 6 5 2 3" xfId="39528"/>
    <cellStyle name="Normal 3 2 2 6 5 3" xfId="39529"/>
    <cellStyle name="Normal 3 2 2 6 5 4" xfId="39530"/>
    <cellStyle name="Normal 3 2 2 6 5 5" xfId="39531"/>
    <cellStyle name="Normal 3 2 2 6 5 6" xfId="39532"/>
    <cellStyle name="Normal 3 2 2 6 6" xfId="39533"/>
    <cellStyle name="Normal 3 2 2 6 6 2" xfId="39534"/>
    <cellStyle name="Normal 3 2 2 6 6 2 2" xfId="39535"/>
    <cellStyle name="Normal 3 2 2 6 6 2 3" xfId="39536"/>
    <cellStyle name="Normal 3 2 2 6 6 3" xfId="39537"/>
    <cellStyle name="Normal 3 2 2 6 6 4" xfId="39538"/>
    <cellStyle name="Normal 3 2 2 6 6 5" xfId="39539"/>
    <cellStyle name="Normal 3 2 2 6 6 6" xfId="39540"/>
    <cellStyle name="Normal 3 2 2 6 7" xfId="39541"/>
    <cellStyle name="Normal 3 2 2 6 7 2" xfId="39542"/>
    <cellStyle name="Normal 3 2 2 6 7 2 2" xfId="39543"/>
    <cellStyle name="Normal 3 2 2 6 7 2 3" xfId="39544"/>
    <cellStyle name="Normal 3 2 2 6 7 3" xfId="39545"/>
    <cellStyle name="Normal 3 2 2 6 7 4" xfId="39546"/>
    <cellStyle name="Normal 3 2 2 6 7 5" xfId="39547"/>
    <cellStyle name="Normal 3 2 2 6 7 6" xfId="39548"/>
    <cellStyle name="Normal 3 2 2 6 8" xfId="39549"/>
    <cellStyle name="Normal 3 2 2 6 8 2" xfId="39550"/>
    <cellStyle name="Normal 3 2 2 6 8 2 2" xfId="39551"/>
    <cellStyle name="Normal 3 2 2 6 8 2 3" xfId="39552"/>
    <cellStyle name="Normal 3 2 2 6 8 3" xfId="39553"/>
    <cellStyle name="Normal 3 2 2 6 8 4" xfId="39554"/>
    <cellStyle name="Normal 3 2 2 6 8 5" xfId="39555"/>
    <cellStyle name="Normal 3 2 2 6 8 6" xfId="39556"/>
    <cellStyle name="Normal 3 2 2 6 9" xfId="39557"/>
    <cellStyle name="Normal 3 2 2 6 9 2" xfId="39558"/>
    <cellStyle name="Normal 3 2 2 6 9 3" xfId="39559"/>
    <cellStyle name="Normal 3 2 2 7" xfId="39560"/>
    <cellStyle name="Normal 3 2 2 7 10" xfId="39561"/>
    <cellStyle name="Normal 3 2 2 7 11" xfId="39562"/>
    <cellStyle name="Normal 3 2 2 7 12" xfId="39563"/>
    <cellStyle name="Normal 3 2 2 7 13" xfId="39564"/>
    <cellStyle name="Normal 3 2 2 7 2" xfId="39565"/>
    <cellStyle name="Normal 3 2 2 7 2 10" xfId="39566"/>
    <cellStyle name="Normal 3 2 2 7 2 2" xfId="39567"/>
    <cellStyle name="Normal 3 2 2 7 2 2 2" xfId="39568"/>
    <cellStyle name="Normal 3 2 2 7 2 2 2 2" xfId="39569"/>
    <cellStyle name="Normal 3 2 2 7 2 2 2 2 2" xfId="39570"/>
    <cellStyle name="Normal 3 2 2 7 2 2 2 2 3" xfId="39571"/>
    <cellStyle name="Normal 3 2 2 7 2 2 2 3" xfId="39572"/>
    <cellStyle name="Normal 3 2 2 7 2 2 2 4" xfId="39573"/>
    <cellStyle name="Normal 3 2 2 7 2 2 2 5" xfId="39574"/>
    <cellStyle name="Normal 3 2 2 7 2 2 2 6" xfId="39575"/>
    <cellStyle name="Normal 3 2 2 7 2 2 3" xfId="39576"/>
    <cellStyle name="Normal 3 2 2 7 2 2 3 2" xfId="39577"/>
    <cellStyle name="Normal 3 2 2 7 2 2 3 2 2" xfId="39578"/>
    <cellStyle name="Normal 3 2 2 7 2 2 3 2 3" xfId="39579"/>
    <cellStyle name="Normal 3 2 2 7 2 2 3 3" xfId="39580"/>
    <cellStyle name="Normal 3 2 2 7 2 2 3 4" xfId="39581"/>
    <cellStyle name="Normal 3 2 2 7 2 2 3 5" xfId="39582"/>
    <cellStyle name="Normal 3 2 2 7 2 2 3 6" xfId="39583"/>
    <cellStyle name="Normal 3 2 2 7 2 2 4" xfId="39584"/>
    <cellStyle name="Normal 3 2 2 7 2 2 4 2" xfId="39585"/>
    <cellStyle name="Normal 3 2 2 7 2 2 4 3" xfId="39586"/>
    <cellStyle name="Normal 3 2 2 7 2 2 5" xfId="39587"/>
    <cellStyle name="Normal 3 2 2 7 2 2 6" xfId="39588"/>
    <cellStyle name="Normal 3 2 2 7 2 2 7" xfId="39589"/>
    <cellStyle name="Normal 3 2 2 7 2 2 8" xfId="39590"/>
    <cellStyle name="Normal 3 2 2 7 2 3" xfId="39591"/>
    <cellStyle name="Normal 3 2 2 7 2 3 2" xfId="39592"/>
    <cellStyle name="Normal 3 2 2 7 2 3 2 2" xfId="39593"/>
    <cellStyle name="Normal 3 2 2 7 2 3 2 2 2" xfId="39594"/>
    <cellStyle name="Normal 3 2 2 7 2 3 2 2 3" xfId="39595"/>
    <cellStyle name="Normal 3 2 2 7 2 3 2 3" xfId="39596"/>
    <cellStyle name="Normal 3 2 2 7 2 3 2 4" xfId="39597"/>
    <cellStyle name="Normal 3 2 2 7 2 3 2 5" xfId="39598"/>
    <cellStyle name="Normal 3 2 2 7 2 3 2 6" xfId="39599"/>
    <cellStyle name="Normal 3 2 2 7 2 3 3" xfId="39600"/>
    <cellStyle name="Normal 3 2 2 7 2 3 3 2" xfId="39601"/>
    <cellStyle name="Normal 3 2 2 7 2 3 3 3" xfId="39602"/>
    <cellStyle name="Normal 3 2 2 7 2 3 4" xfId="39603"/>
    <cellStyle name="Normal 3 2 2 7 2 3 5" xfId="39604"/>
    <cellStyle name="Normal 3 2 2 7 2 3 6" xfId="39605"/>
    <cellStyle name="Normal 3 2 2 7 2 3 7" xfId="39606"/>
    <cellStyle name="Normal 3 2 2 7 2 4" xfId="39607"/>
    <cellStyle name="Normal 3 2 2 7 2 4 2" xfId="39608"/>
    <cellStyle name="Normal 3 2 2 7 2 4 2 2" xfId="39609"/>
    <cellStyle name="Normal 3 2 2 7 2 4 2 3" xfId="39610"/>
    <cellStyle name="Normal 3 2 2 7 2 4 3" xfId="39611"/>
    <cellStyle name="Normal 3 2 2 7 2 4 4" xfId="39612"/>
    <cellStyle name="Normal 3 2 2 7 2 4 5" xfId="39613"/>
    <cellStyle name="Normal 3 2 2 7 2 4 6" xfId="39614"/>
    <cellStyle name="Normal 3 2 2 7 2 5" xfId="39615"/>
    <cellStyle name="Normal 3 2 2 7 2 5 2" xfId="39616"/>
    <cellStyle name="Normal 3 2 2 7 2 5 2 2" xfId="39617"/>
    <cellStyle name="Normal 3 2 2 7 2 5 2 3" xfId="39618"/>
    <cellStyle name="Normal 3 2 2 7 2 5 3" xfId="39619"/>
    <cellStyle name="Normal 3 2 2 7 2 5 4" xfId="39620"/>
    <cellStyle name="Normal 3 2 2 7 2 5 5" xfId="39621"/>
    <cellStyle name="Normal 3 2 2 7 2 5 6" xfId="39622"/>
    <cellStyle name="Normal 3 2 2 7 2 6" xfId="39623"/>
    <cellStyle name="Normal 3 2 2 7 2 6 2" xfId="39624"/>
    <cellStyle name="Normal 3 2 2 7 2 6 3" xfId="39625"/>
    <cellStyle name="Normal 3 2 2 7 2 7" xfId="39626"/>
    <cellStyle name="Normal 3 2 2 7 2 8" xfId="39627"/>
    <cellStyle name="Normal 3 2 2 7 2 9" xfId="39628"/>
    <cellStyle name="Normal 3 2 2 7 3" xfId="39629"/>
    <cellStyle name="Normal 3 2 2 7 3 2" xfId="39630"/>
    <cellStyle name="Normal 3 2 2 7 3 2 2" xfId="39631"/>
    <cellStyle name="Normal 3 2 2 7 3 2 2 2" xfId="39632"/>
    <cellStyle name="Normal 3 2 2 7 3 2 2 2 2" xfId="39633"/>
    <cellStyle name="Normal 3 2 2 7 3 2 2 2 3" xfId="39634"/>
    <cellStyle name="Normal 3 2 2 7 3 2 2 3" xfId="39635"/>
    <cellStyle name="Normal 3 2 2 7 3 2 2 4" xfId="39636"/>
    <cellStyle name="Normal 3 2 2 7 3 2 2 5" xfId="39637"/>
    <cellStyle name="Normal 3 2 2 7 3 2 2 6" xfId="39638"/>
    <cellStyle name="Normal 3 2 2 7 3 2 3" xfId="39639"/>
    <cellStyle name="Normal 3 2 2 7 3 2 3 2" xfId="39640"/>
    <cellStyle name="Normal 3 2 2 7 3 2 3 3" xfId="39641"/>
    <cellStyle name="Normal 3 2 2 7 3 2 4" xfId="39642"/>
    <cellStyle name="Normal 3 2 2 7 3 2 5" xfId="39643"/>
    <cellStyle name="Normal 3 2 2 7 3 2 6" xfId="39644"/>
    <cellStyle name="Normal 3 2 2 7 3 2 7" xfId="39645"/>
    <cellStyle name="Normal 3 2 2 7 3 3" xfId="39646"/>
    <cellStyle name="Normal 3 2 2 7 3 3 2" xfId="39647"/>
    <cellStyle name="Normal 3 2 2 7 3 3 2 2" xfId="39648"/>
    <cellStyle name="Normal 3 2 2 7 3 3 2 3" xfId="39649"/>
    <cellStyle name="Normal 3 2 2 7 3 3 3" xfId="39650"/>
    <cellStyle name="Normal 3 2 2 7 3 3 4" xfId="39651"/>
    <cellStyle name="Normal 3 2 2 7 3 3 5" xfId="39652"/>
    <cellStyle name="Normal 3 2 2 7 3 3 6" xfId="39653"/>
    <cellStyle name="Normal 3 2 2 7 3 4" xfId="39654"/>
    <cellStyle name="Normal 3 2 2 7 3 4 2" xfId="39655"/>
    <cellStyle name="Normal 3 2 2 7 3 4 2 2" xfId="39656"/>
    <cellStyle name="Normal 3 2 2 7 3 4 2 3" xfId="39657"/>
    <cellStyle name="Normal 3 2 2 7 3 4 3" xfId="39658"/>
    <cellStyle name="Normal 3 2 2 7 3 4 4" xfId="39659"/>
    <cellStyle name="Normal 3 2 2 7 3 4 5" xfId="39660"/>
    <cellStyle name="Normal 3 2 2 7 3 4 6" xfId="39661"/>
    <cellStyle name="Normal 3 2 2 7 3 5" xfId="39662"/>
    <cellStyle name="Normal 3 2 2 7 3 5 2" xfId="39663"/>
    <cellStyle name="Normal 3 2 2 7 3 5 3" xfId="39664"/>
    <cellStyle name="Normal 3 2 2 7 3 6" xfId="39665"/>
    <cellStyle name="Normal 3 2 2 7 3 7" xfId="39666"/>
    <cellStyle name="Normal 3 2 2 7 3 8" xfId="39667"/>
    <cellStyle name="Normal 3 2 2 7 3 9" xfId="39668"/>
    <cellStyle name="Normal 3 2 2 7 4" xfId="39669"/>
    <cellStyle name="Normal 3 2 2 7 4 2" xfId="39670"/>
    <cellStyle name="Normal 3 2 2 7 4 2 2" xfId="39671"/>
    <cellStyle name="Normal 3 2 2 7 4 2 2 2" xfId="39672"/>
    <cellStyle name="Normal 3 2 2 7 4 2 2 3" xfId="39673"/>
    <cellStyle name="Normal 3 2 2 7 4 2 3" xfId="39674"/>
    <cellStyle name="Normal 3 2 2 7 4 2 4" xfId="39675"/>
    <cellStyle name="Normal 3 2 2 7 4 2 5" xfId="39676"/>
    <cellStyle name="Normal 3 2 2 7 4 2 6" xfId="39677"/>
    <cellStyle name="Normal 3 2 2 7 4 3" xfId="39678"/>
    <cellStyle name="Normal 3 2 2 7 4 3 2" xfId="39679"/>
    <cellStyle name="Normal 3 2 2 7 4 3 3" xfId="39680"/>
    <cellStyle name="Normal 3 2 2 7 4 4" xfId="39681"/>
    <cellStyle name="Normal 3 2 2 7 4 5" xfId="39682"/>
    <cellStyle name="Normal 3 2 2 7 4 6" xfId="39683"/>
    <cellStyle name="Normal 3 2 2 7 4 7" xfId="39684"/>
    <cellStyle name="Normal 3 2 2 7 5" xfId="39685"/>
    <cellStyle name="Normal 3 2 2 7 5 2" xfId="39686"/>
    <cellStyle name="Normal 3 2 2 7 5 2 2" xfId="39687"/>
    <cellStyle name="Normal 3 2 2 7 5 2 3" xfId="39688"/>
    <cellStyle name="Normal 3 2 2 7 5 3" xfId="39689"/>
    <cellStyle name="Normal 3 2 2 7 5 4" xfId="39690"/>
    <cellStyle name="Normal 3 2 2 7 5 5" xfId="39691"/>
    <cellStyle name="Normal 3 2 2 7 5 6" xfId="39692"/>
    <cellStyle name="Normal 3 2 2 7 6" xfId="39693"/>
    <cellStyle name="Normal 3 2 2 7 6 2" xfId="39694"/>
    <cellStyle name="Normal 3 2 2 7 6 2 2" xfId="39695"/>
    <cellStyle name="Normal 3 2 2 7 6 2 3" xfId="39696"/>
    <cellStyle name="Normal 3 2 2 7 6 3" xfId="39697"/>
    <cellStyle name="Normal 3 2 2 7 6 4" xfId="39698"/>
    <cellStyle name="Normal 3 2 2 7 6 5" xfId="39699"/>
    <cellStyle name="Normal 3 2 2 7 6 6" xfId="39700"/>
    <cellStyle name="Normal 3 2 2 7 7" xfId="39701"/>
    <cellStyle name="Normal 3 2 2 7 7 2" xfId="39702"/>
    <cellStyle name="Normal 3 2 2 7 7 2 2" xfId="39703"/>
    <cellStyle name="Normal 3 2 2 7 7 2 3" xfId="39704"/>
    <cellStyle name="Normal 3 2 2 7 7 3" xfId="39705"/>
    <cellStyle name="Normal 3 2 2 7 7 4" xfId="39706"/>
    <cellStyle name="Normal 3 2 2 7 7 5" xfId="39707"/>
    <cellStyle name="Normal 3 2 2 7 7 6" xfId="39708"/>
    <cellStyle name="Normal 3 2 2 7 8" xfId="39709"/>
    <cellStyle name="Normal 3 2 2 7 8 2" xfId="39710"/>
    <cellStyle name="Normal 3 2 2 7 8 2 2" xfId="39711"/>
    <cellStyle name="Normal 3 2 2 7 8 2 3" xfId="39712"/>
    <cellStyle name="Normal 3 2 2 7 8 3" xfId="39713"/>
    <cellStyle name="Normal 3 2 2 7 8 4" xfId="39714"/>
    <cellStyle name="Normal 3 2 2 7 8 5" xfId="39715"/>
    <cellStyle name="Normal 3 2 2 7 8 6" xfId="39716"/>
    <cellStyle name="Normal 3 2 2 7 9" xfId="39717"/>
    <cellStyle name="Normal 3 2 2 7 9 2" xfId="39718"/>
    <cellStyle name="Normal 3 2 2 7 9 3" xfId="39719"/>
    <cellStyle name="Normal 3 2 2 8" xfId="39720"/>
    <cellStyle name="Normal 3 2 2 8 10" xfId="39721"/>
    <cellStyle name="Normal 3 2 2 8 2" xfId="39722"/>
    <cellStyle name="Normal 3 2 2 8 2 2" xfId="39723"/>
    <cellStyle name="Normal 3 2 2 8 2 2 2" xfId="39724"/>
    <cellStyle name="Normal 3 2 2 8 2 2 2 2" xfId="39725"/>
    <cellStyle name="Normal 3 2 2 8 2 2 2 3" xfId="39726"/>
    <cellStyle name="Normal 3 2 2 8 2 2 3" xfId="39727"/>
    <cellStyle name="Normal 3 2 2 8 2 2 4" xfId="39728"/>
    <cellStyle name="Normal 3 2 2 8 2 2 5" xfId="39729"/>
    <cellStyle name="Normal 3 2 2 8 2 2 6" xfId="39730"/>
    <cellStyle name="Normal 3 2 2 8 2 3" xfId="39731"/>
    <cellStyle name="Normal 3 2 2 8 2 3 2" xfId="39732"/>
    <cellStyle name="Normal 3 2 2 8 2 3 2 2" xfId="39733"/>
    <cellStyle name="Normal 3 2 2 8 2 3 2 3" xfId="39734"/>
    <cellStyle name="Normal 3 2 2 8 2 3 3" xfId="39735"/>
    <cellStyle name="Normal 3 2 2 8 2 3 4" xfId="39736"/>
    <cellStyle name="Normal 3 2 2 8 2 3 5" xfId="39737"/>
    <cellStyle name="Normal 3 2 2 8 2 3 6" xfId="39738"/>
    <cellStyle name="Normal 3 2 2 8 2 4" xfId="39739"/>
    <cellStyle name="Normal 3 2 2 8 2 4 2" xfId="39740"/>
    <cellStyle name="Normal 3 2 2 8 2 4 3" xfId="39741"/>
    <cellStyle name="Normal 3 2 2 8 2 5" xfId="39742"/>
    <cellStyle name="Normal 3 2 2 8 2 6" xfId="39743"/>
    <cellStyle name="Normal 3 2 2 8 2 7" xfId="39744"/>
    <cellStyle name="Normal 3 2 2 8 2 8" xfId="39745"/>
    <cellStyle name="Normal 3 2 2 8 3" xfId="39746"/>
    <cellStyle name="Normal 3 2 2 8 3 2" xfId="39747"/>
    <cellStyle name="Normal 3 2 2 8 3 2 2" xfId="39748"/>
    <cellStyle name="Normal 3 2 2 8 3 2 2 2" xfId="39749"/>
    <cellStyle name="Normal 3 2 2 8 3 2 2 3" xfId="39750"/>
    <cellStyle name="Normal 3 2 2 8 3 2 3" xfId="39751"/>
    <cellStyle name="Normal 3 2 2 8 3 2 4" xfId="39752"/>
    <cellStyle name="Normal 3 2 2 8 3 2 5" xfId="39753"/>
    <cellStyle name="Normal 3 2 2 8 3 2 6" xfId="39754"/>
    <cellStyle name="Normal 3 2 2 8 3 3" xfId="39755"/>
    <cellStyle name="Normal 3 2 2 8 3 3 2" xfId="39756"/>
    <cellStyle name="Normal 3 2 2 8 3 3 3" xfId="39757"/>
    <cellStyle name="Normal 3 2 2 8 3 4" xfId="39758"/>
    <cellStyle name="Normal 3 2 2 8 3 5" xfId="39759"/>
    <cellStyle name="Normal 3 2 2 8 3 6" xfId="39760"/>
    <cellStyle name="Normal 3 2 2 8 3 7" xfId="39761"/>
    <cellStyle name="Normal 3 2 2 8 4" xfId="39762"/>
    <cellStyle name="Normal 3 2 2 8 4 2" xfId="39763"/>
    <cellStyle name="Normal 3 2 2 8 4 2 2" xfId="39764"/>
    <cellStyle name="Normal 3 2 2 8 4 2 3" xfId="39765"/>
    <cellStyle name="Normal 3 2 2 8 4 3" xfId="39766"/>
    <cellStyle name="Normal 3 2 2 8 4 4" xfId="39767"/>
    <cellStyle name="Normal 3 2 2 8 4 5" xfId="39768"/>
    <cellStyle name="Normal 3 2 2 8 4 6" xfId="39769"/>
    <cellStyle name="Normal 3 2 2 8 5" xfId="39770"/>
    <cellStyle name="Normal 3 2 2 8 5 2" xfId="39771"/>
    <cellStyle name="Normal 3 2 2 8 5 2 2" xfId="39772"/>
    <cellStyle name="Normal 3 2 2 8 5 2 3" xfId="39773"/>
    <cellStyle name="Normal 3 2 2 8 5 3" xfId="39774"/>
    <cellStyle name="Normal 3 2 2 8 5 4" xfId="39775"/>
    <cellStyle name="Normal 3 2 2 8 5 5" xfId="39776"/>
    <cellStyle name="Normal 3 2 2 8 5 6" xfId="39777"/>
    <cellStyle name="Normal 3 2 2 8 6" xfId="39778"/>
    <cellStyle name="Normal 3 2 2 8 6 2" xfId="39779"/>
    <cellStyle name="Normal 3 2 2 8 6 3" xfId="39780"/>
    <cellStyle name="Normal 3 2 2 8 7" xfId="39781"/>
    <cellStyle name="Normal 3 2 2 8 8" xfId="39782"/>
    <cellStyle name="Normal 3 2 2 8 9" xfId="39783"/>
    <cellStyle name="Normal 3 2 2 9" xfId="39784"/>
    <cellStyle name="Normal 3 2 2 9 2" xfId="39785"/>
    <cellStyle name="Normal 3 2 2 9 2 2" xfId="39786"/>
    <cellStyle name="Normal 3 2 2 9 2 2 2" xfId="39787"/>
    <cellStyle name="Normal 3 2 2 9 2 2 2 2" xfId="39788"/>
    <cellStyle name="Normal 3 2 2 9 2 2 2 3" xfId="39789"/>
    <cellStyle name="Normal 3 2 2 9 2 2 3" xfId="39790"/>
    <cellStyle name="Normal 3 2 2 9 2 2 4" xfId="39791"/>
    <cellStyle name="Normal 3 2 2 9 2 2 5" xfId="39792"/>
    <cellStyle name="Normal 3 2 2 9 2 2 6" xfId="39793"/>
    <cellStyle name="Normal 3 2 2 9 2 3" xfId="39794"/>
    <cellStyle name="Normal 3 2 2 9 2 3 2" xfId="39795"/>
    <cellStyle name="Normal 3 2 2 9 2 3 3" xfId="39796"/>
    <cellStyle name="Normal 3 2 2 9 2 4" xfId="39797"/>
    <cellStyle name="Normal 3 2 2 9 2 5" xfId="39798"/>
    <cellStyle name="Normal 3 2 2 9 2 6" xfId="39799"/>
    <cellStyle name="Normal 3 2 2 9 2 7" xfId="39800"/>
    <cellStyle name="Normal 3 2 2 9 3" xfId="39801"/>
    <cellStyle name="Normal 3 2 2 9 3 2" xfId="39802"/>
    <cellStyle name="Normal 3 2 2 9 3 2 2" xfId="39803"/>
    <cellStyle name="Normal 3 2 2 9 3 2 3" xfId="39804"/>
    <cellStyle name="Normal 3 2 2 9 3 3" xfId="39805"/>
    <cellStyle name="Normal 3 2 2 9 3 4" xfId="39806"/>
    <cellStyle name="Normal 3 2 2 9 3 5" xfId="39807"/>
    <cellStyle name="Normal 3 2 2 9 3 6" xfId="39808"/>
    <cellStyle name="Normal 3 2 2 9 4" xfId="39809"/>
    <cellStyle name="Normal 3 2 2 9 4 2" xfId="39810"/>
    <cellStyle name="Normal 3 2 2 9 4 2 2" xfId="39811"/>
    <cellStyle name="Normal 3 2 2 9 4 2 3" xfId="39812"/>
    <cellStyle name="Normal 3 2 2 9 4 3" xfId="39813"/>
    <cellStyle name="Normal 3 2 2 9 4 4" xfId="39814"/>
    <cellStyle name="Normal 3 2 2 9 4 5" xfId="39815"/>
    <cellStyle name="Normal 3 2 2 9 4 6" xfId="39816"/>
    <cellStyle name="Normal 3 2 2 9 5" xfId="39817"/>
    <cellStyle name="Normal 3 2 2 9 5 2" xfId="39818"/>
    <cellStyle name="Normal 3 2 2 9 5 3" xfId="39819"/>
    <cellStyle name="Normal 3 2 2 9 6" xfId="39820"/>
    <cellStyle name="Normal 3 2 2 9 7" xfId="39821"/>
    <cellStyle name="Normal 3 2 2 9 8" xfId="39822"/>
    <cellStyle name="Normal 3 2 2 9 9" xfId="39823"/>
    <cellStyle name="Normal 3 2 3" xfId="411"/>
    <cellStyle name="Normal 3 2 4" xfId="39824"/>
    <cellStyle name="Normal 3 2 4 10" xfId="39825"/>
    <cellStyle name="Normal 3 2 4 10 2" xfId="39826"/>
    <cellStyle name="Normal 3 2 4 10 2 2" xfId="39827"/>
    <cellStyle name="Normal 3 2 4 10 2 3" xfId="39828"/>
    <cellStyle name="Normal 3 2 4 10 3" xfId="39829"/>
    <cellStyle name="Normal 3 2 4 10 4" xfId="39830"/>
    <cellStyle name="Normal 3 2 4 10 5" xfId="39831"/>
    <cellStyle name="Normal 3 2 4 10 6" xfId="39832"/>
    <cellStyle name="Normal 3 2 4 11" xfId="39833"/>
    <cellStyle name="Normal 3 2 4 11 2" xfId="39834"/>
    <cellStyle name="Normal 3 2 4 11 3" xfId="39835"/>
    <cellStyle name="Normal 3 2 4 12" xfId="39836"/>
    <cellStyle name="Normal 3 2 4 13" xfId="39837"/>
    <cellStyle name="Normal 3 2 4 14" xfId="39838"/>
    <cellStyle name="Normal 3 2 4 15" xfId="39839"/>
    <cellStyle name="Normal 3 2 4 2" xfId="39840"/>
    <cellStyle name="Normal 3 2 4 2 10" xfId="39841"/>
    <cellStyle name="Normal 3 2 4 2 10 2" xfId="39842"/>
    <cellStyle name="Normal 3 2 4 2 10 3" xfId="39843"/>
    <cellStyle name="Normal 3 2 4 2 11" xfId="39844"/>
    <cellStyle name="Normal 3 2 4 2 12" xfId="39845"/>
    <cellStyle name="Normal 3 2 4 2 13" xfId="39846"/>
    <cellStyle name="Normal 3 2 4 2 14" xfId="39847"/>
    <cellStyle name="Normal 3 2 4 2 2" xfId="39848"/>
    <cellStyle name="Normal 3 2 4 2 2 10" xfId="39849"/>
    <cellStyle name="Normal 3 2 4 2 2 11" xfId="39850"/>
    <cellStyle name="Normal 3 2 4 2 2 12" xfId="39851"/>
    <cellStyle name="Normal 3 2 4 2 2 13" xfId="39852"/>
    <cellStyle name="Normal 3 2 4 2 2 2" xfId="39853"/>
    <cellStyle name="Normal 3 2 4 2 2 2 10" xfId="39854"/>
    <cellStyle name="Normal 3 2 4 2 2 2 2" xfId="39855"/>
    <cellStyle name="Normal 3 2 4 2 2 2 2 2" xfId="39856"/>
    <cellStyle name="Normal 3 2 4 2 2 2 2 2 2" xfId="39857"/>
    <cellStyle name="Normal 3 2 4 2 2 2 2 2 2 2" xfId="39858"/>
    <cellStyle name="Normal 3 2 4 2 2 2 2 2 2 3" xfId="39859"/>
    <cellStyle name="Normal 3 2 4 2 2 2 2 2 3" xfId="39860"/>
    <cellStyle name="Normal 3 2 4 2 2 2 2 2 4" xfId="39861"/>
    <cellStyle name="Normal 3 2 4 2 2 2 2 2 5" xfId="39862"/>
    <cellStyle name="Normal 3 2 4 2 2 2 2 2 6" xfId="39863"/>
    <cellStyle name="Normal 3 2 4 2 2 2 2 3" xfId="39864"/>
    <cellStyle name="Normal 3 2 4 2 2 2 2 3 2" xfId="39865"/>
    <cellStyle name="Normal 3 2 4 2 2 2 2 3 2 2" xfId="39866"/>
    <cellStyle name="Normal 3 2 4 2 2 2 2 3 2 3" xfId="39867"/>
    <cellStyle name="Normal 3 2 4 2 2 2 2 3 3" xfId="39868"/>
    <cellStyle name="Normal 3 2 4 2 2 2 2 3 4" xfId="39869"/>
    <cellStyle name="Normal 3 2 4 2 2 2 2 3 5" xfId="39870"/>
    <cellStyle name="Normal 3 2 4 2 2 2 2 3 6" xfId="39871"/>
    <cellStyle name="Normal 3 2 4 2 2 2 2 4" xfId="39872"/>
    <cellStyle name="Normal 3 2 4 2 2 2 2 4 2" xfId="39873"/>
    <cellStyle name="Normal 3 2 4 2 2 2 2 4 3" xfId="39874"/>
    <cellStyle name="Normal 3 2 4 2 2 2 2 5" xfId="39875"/>
    <cellStyle name="Normal 3 2 4 2 2 2 2 6" xfId="39876"/>
    <cellStyle name="Normal 3 2 4 2 2 2 2 7" xfId="39877"/>
    <cellStyle name="Normal 3 2 4 2 2 2 2 8" xfId="39878"/>
    <cellStyle name="Normal 3 2 4 2 2 2 3" xfId="39879"/>
    <cellStyle name="Normal 3 2 4 2 2 2 3 2" xfId="39880"/>
    <cellStyle name="Normal 3 2 4 2 2 2 3 2 2" xfId="39881"/>
    <cellStyle name="Normal 3 2 4 2 2 2 3 2 2 2" xfId="39882"/>
    <cellStyle name="Normal 3 2 4 2 2 2 3 2 2 3" xfId="39883"/>
    <cellStyle name="Normal 3 2 4 2 2 2 3 2 3" xfId="39884"/>
    <cellStyle name="Normal 3 2 4 2 2 2 3 2 4" xfId="39885"/>
    <cellStyle name="Normal 3 2 4 2 2 2 3 2 5" xfId="39886"/>
    <cellStyle name="Normal 3 2 4 2 2 2 3 2 6" xfId="39887"/>
    <cellStyle name="Normal 3 2 4 2 2 2 3 3" xfId="39888"/>
    <cellStyle name="Normal 3 2 4 2 2 2 3 3 2" xfId="39889"/>
    <cellStyle name="Normal 3 2 4 2 2 2 3 3 3" xfId="39890"/>
    <cellStyle name="Normal 3 2 4 2 2 2 3 4" xfId="39891"/>
    <cellStyle name="Normal 3 2 4 2 2 2 3 5" xfId="39892"/>
    <cellStyle name="Normal 3 2 4 2 2 2 3 6" xfId="39893"/>
    <cellStyle name="Normal 3 2 4 2 2 2 3 7" xfId="39894"/>
    <cellStyle name="Normal 3 2 4 2 2 2 4" xfId="39895"/>
    <cellStyle name="Normal 3 2 4 2 2 2 4 2" xfId="39896"/>
    <cellStyle name="Normal 3 2 4 2 2 2 4 2 2" xfId="39897"/>
    <cellStyle name="Normal 3 2 4 2 2 2 4 2 3" xfId="39898"/>
    <cellStyle name="Normal 3 2 4 2 2 2 4 3" xfId="39899"/>
    <cellStyle name="Normal 3 2 4 2 2 2 4 4" xfId="39900"/>
    <cellStyle name="Normal 3 2 4 2 2 2 4 5" xfId="39901"/>
    <cellStyle name="Normal 3 2 4 2 2 2 4 6" xfId="39902"/>
    <cellStyle name="Normal 3 2 4 2 2 2 5" xfId="39903"/>
    <cellStyle name="Normal 3 2 4 2 2 2 5 2" xfId="39904"/>
    <cellStyle name="Normal 3 2 4 2 2 2 5 2 2" xfId="39905"/>
    <cellStyle name="Normal 3 2 4 2 2 2 5 2 3" xfId="39906"/>
    <cellStyle name="Normal 3 2 4 2 2 2 5 3" xfId="39907"/>
    <cellStyle name="Normal 3 2 4 2 2 2 5 4" xfId="39908"/>
    <cellStyle name="Normal 3 2 4 2 2 2 5 5" xfId="39909"/>
    <cellStyle name="Normal 3 2 4 2 2 2 5 6" xfId="39910"/>
    <cellStyle name="Normal 3 2 4 2 2 2 6" xfId="39911"/>
    <cellStyle name="Normal 3 2 4 2 2 2 6 2" xfId="39912"/>
    <cellStyle name="Normal 3 2 4 2 2 2 6 3" xfId="39913"/>
    <cellStyle name="Normal 3 2 4 2 2 2 7" xfId="39914"/>
    <cellStyle name="Normal 3 2 4 2 2 2 8" xfId="39915"/>
    <cellStyle name="Normal 3 2 4 2 2 2 9" xfId="39916"/>
    <cellStyle name="Normal 3 2 4 2 2 3" xfId="39917"/>
    <cellStyle name="Normal 3 2 4 2 2 3 2" xfId="39918"/>
    <cellStyle name="Normal 3 2 4 2 2 3 2 2" xfId="39919"/>
    <cellStyle name="Normal 3 2 4 2 2 3 2 2 2" xfId="39920"/>
    <cellStyle name="Normal 3 2 4 2 2 3 2 2 2 2" xfId="39921"/>
    <cellStyle name="Normal 3 2 4 2 2 3 2 2 2 3" xfId="39922"/>
    <cellStyle name="Normal 3 2 4 2 2 3 2 2 3" xfId="39923"/>
    <cellStyle name="Normal 3 2 4 2 2 3 2 2 4" xfId="39924"/>
    <cellStyle name="Normal 3 2 4 2 2 3 2 2 5" xfId="39925"/>
    <cellStyle name="Normal 3 2 4 2 2 3 2 2 6" xfId="39926"/>
    <cellStyle name="Normal 3 2 4 2 2 3 2 3" xfId="39927"/>
    <cellStyle name="Normal 3 2 4 2 2 3 2 3 2" xfId="39928"/>
    <cellStyle name="Normal 3 2 4 2 2 3 2 3 3" xfId="39929"/>
    <cellStyle name="Normal 3 2 4 2 2 3 2 4" xfId="39930"/>
    <cellStyle name="Normal 3 2 4 2 2 3 2 5" xfId="39931"/>
    <cellStyle name="Normal 3 2 4 2 2 3 2 6" xfId="39932"/>
    <cellStyle name="Normal 3 2 4 2 2 3 2 7" xfId="39933"/>
    <cellStyle name="Normal 3 2 4 2 2 3 3" xfId="39934"/>
    <cellStyle name="Normal 3 2 4 2 2 3 3 2" xfId="39935"/>
    <cellStyle name="Normal 3 2 4 2 2 3 3 2 2" xfId="39936"/>
    <cellStyle name="Normal 3 2 4 2 2 3 3 2 3" xfId="39937"/>
    <cellStyle name="Normal 3 2 4 2 2 3 3 3" xfId="39938"/>
    <cellStyle name="Normal 3 2 4 2 2 3 3 4" xfId="39939"/>
    <cellStyle name="Normal 3 2 4 2 2 3 3 5" xfId="39940"/>
    <cellStyle name="Normal 3 2 4 2 2 3 3 6" xfId="39941"/>
    <cellStyle name="Normal 3 2 4 2 2 3 4" xfId="39942"/>
    <cellStyle name="Normal 3 2 4 2 2 3 4 2" xfId="39943"/>
    <cellStyle name="Normal 3 2 4 2 2 3 4 2 2" xfId="39944"/>
    <cellStyle name="Normal 3 2 4 2 2 3 4 2 3" xfId="39945"/>
    <cellStyle name="Normal 3 2 4 2 2 3 4 3" xfId="39946"/>
    <cellStyle name="Normal 3 2 4 2 2 3 4 4" xfId="39947"/>
    <cellStyle name="Normal 3 2 4 2 2 3 4 5" xfId="39948"/>
    <cellStyle name="Normal 3 2 4 2 2 3 4 6" xfId="39949"/>
    <cellStyle name="Normal 3 2 4 2 2 3 5" xfId="39950"/>
    <cellStyle name="Normal 3 2 4 2 2 3 5 2" xfId="39951"/>
    <cellStyle name="Normal 3 2 4 2 2 3 5 3" xfId="39952"/>
    <cellStyle name="Normal 3 2 4 2 2 3 6" xfId="39953"/>
    <cellStyle name="Normal 3 2 4 2 2 3 7" xfId="39954"/>
    <cellStyle name="Normal 3 2 4 2 2 3 8" xfId="39955"/>
    <cellStyle name="Normal 3 2 4 2 2 3 9" xfId="39956"/>
    <cellStyle name="Normal 3 2 4 2 2 4" xfId="39957"/>
    <cellStyle name="Normal 3 2 4 2 2 4 2" xfId="39958"/>
    <cellStyle name="Normal 3 2 4 2 2 4 2 2" xfId="39959"/>
    <cellStyle name="Normal 3 2 4 2 2 4 2 2 2" xfId="39960"/>
    <cellStyle name="Normal 3 2 4 2 2 4 2 2 3" xfId="39961"/>
    <cellStyle name="Normal 3 2 4 2 2 4 2 3" xfId="39962"/>
    <cellStyle name="Normal 3 2 4 2 2 4 2 4" xfId="39963"/>
    <cellStyle name="Normal 3 2 4 2 2 4 2 5" xfId="39964"/>
    <cellStyle name="Normal 3 2 4 2 2 4 2 6" xfId="39965"/>
    <cellStyle name="Normal 3 2 4 2 2 4 3" xfId="39966"/>
    <cellStyle name="Normal 3 2 4 2 2 4 3 2" xfId="39967"/>
    <cellStyle name="Normal 3 2 4 2 2 4 3 3" xfId="39968"/>
    <cellStyle name="Normal 3 2 4 2 2 4 4" xfId="39969"/>
    <cellStyle name="Normal 3 2 4 2 2 4 5" xfId="39970"/>
    <cellStyle name="Normal 3 2 4 2 2 4 6" xfId="39971"/>
    <cellStyle name="Normal 3 2 4 2 2 4 7" xfId="39972"/>
    <cellStyle name="Normal 3 2 4 2 2 5" xfId="39973"/>
    <cellStyle name="Normal 3 2 4 2 2 5 2" xfId="39974"/>
    <cellStyle name="Normal 3 2 4 2 2 5 2 2" xfId="39975"/>
    <cellStyle name="Normal 3 2 4 2 2 5 2 3" xfId="39976"/>
    <cellStyle name="Normal 3 2 4 2 2 5 3" xfId="39977"/>
    <cellStyle name="Normal 3 2 4 2 2 5 4" xfId="39978"/>
    <cellStyle name="Normal 3 2 4 2 2 5 5" xfId="39979"/>
    <cellStyle name="Normal 3 2 4 2 2 5 6" xfId="39980"/>
    <cellStyle name="Normal 3 2 4 2 2 6" xfId="39981"/>
    <cellStyle name="Normal 3 2 4 2 2 6 2" xfId="39982"/>
    <cellStyle name="Normal 3 2 4 2 2 6 2 2" xfId="39983"/>
    <cellStyle name="Normal 3 2 4 2 2 6 2 3" xfId="39984"/>
    <cellStyle name="Normal 3 2 4 2 2 6 3" xfId="39985"/>
    <cellStyle name="Normal 3 2 4 2 2 6 4" xfId="39986"/>
    <cellStyle name="Normal 3 2 4 2 2 6 5" xfId="39987"/>
    <cellStyle name="Normal 3 2 4 2 2 6 6" xfId="39988"/>
    <cellStyle name="Normal 3 2 4 2 2 7" xfId="39989"/>
    <cellStyle name="Normal 3 2 4 2 2 7 2" xfId="39990"/>
    <cellStyle name="Normal 3 2 4 2 2 7 2 2" xfId="39991"/>
    <cellStyle name="Normal 3 2 4 2 2 7 2 3" xfId="39992"/>
    <cellStyle name="Normal 3 2 4 2 2 7 3" xfId="39993"/>
    <cellStyle name="Normal 3 2 4 2 2 7 4" xfId="39994"/>
    <cellStyle name="Normal 3 2 4 2 2 7 5" xfId="39995"/>
    <cellStyle name="Normal 3 2 4 2 2 7 6" xfId="39996"/>
    <cellStyle name="Normal 3 2 4 2 2 8" xfId="39997"/>
    <cellStyle name="Normal 3 2 4 2 2 8 2" xfId="39998"/>
    <cellStyle name="Normal 3 2 4 2 2 8 2 2" xfId="39999"/>
    <cellStyle name="Normal 3 2 4 2 2 8 2 3" xfId="40000"/>
    <cellStyle name="Normal 3 2 4 2 2 8 3" xfId="40001"/>
    <cellStyle name="Normal 3 2 4 2 2 8 4" xfId="40002"/>
    <cellStyle name="Normal 3 2 4 2 2 8 5" xfId="40003"/>
    <cellStyle name="Normal 3 2 4 2 2 8 6" xfId="40004"/>
    <cellStyle name="Normal 3 2 4 2 2 9" xfId="40005"/>
    <cellStyle name="Normal 3 2 4 2 2 9 2" xfId="40006"/>
    <cellStyle name="Normal 3 2 4 2 2 9 3" xfId="40007"/>
    <cellStyle name="Normal 3 2 4 2 3" xfId="40008"/>
    <cellStyle name="Normal 3 2 4 2 3 10" xfId="40009"/>
    <cellStyle name="Normal 3 2 4 2 3 2" xfId="40010"/>
    <cellStyle name="Normal 3 2 4 2 3 2 2" xfId="40011"/>
    <cellStyle name="Normal 3 2 4 2 3 2 2 2" xfId="40012"/>
    <cellStyle name="Normal 3 2 4 2 3 2 2 2 2" xfId="40013"/>
    <cellStyle name="Normal 3 2 4 2 3 2 2 2 3" xfId="40014"/>
    <cellStyle name="Normal 3 2 4 2 3 2 2 3" xfId="40015"/>
    <cellStyle name="Normal 3 2 4 2 3 2 2 4" xfId="40016"/>
    <cellStyle name="Normal 3 2 4 2 3 2 2 5" xfId="40017"/>
    <cellStyle name="Normal 3 2 4 2 3 2 2 6" xfId="40018"/>
    <cellStyle name="Normal 3 2 4 2 3 2 3" xfId="40019"/>
    <cellStyle name="Normal 3 2 4 2 3 2 3 2" xfId="40020"/>
    <cellStyle name="Normal 3 2 4 2 3 2 3 2 2" xfId="40021"/>
    <cellStyle name="Normal 3 2 4 2 3 2 3 2 3" xfId="40022"/>
    <cellStyle name="Normal 3 2 4 2 3 2 3 3" xfId="40023"/>
    <cellStyle name="Normal 3 2 4 2 3 2 3 4" xfId="40024"/>
    <cellStyle name="Normal 3 2 4 2 3 2 3 5" xfId="40025"/>
    <cellStyle name="Normal 3 2 4 2 3 2 3 6" xfId="40026"/>
    <cellStyle name="Normal 3 2 4 2 3 2 4" xfId="40027"/>
    <cellStyle name="Normal 3 2 4 2 3 2 4 2" xfId="40028"/>
    <cellStyle name="Normal 3 2 4 2 3 2 4 3" xfId="40029"/>
    <cellStyle name="Normal 3 2 4 2 3 2 5" xfId="40030"/>
    <cellStyle name="Normal 3 2 4 2 3 2 6" xfId="40031"/>
    <cellStyle name="Normal 3 2 4 2 3 2 7" xfId="40032"/>
    <cellStyle name="Normal 3 2 4 2 3 2 8" xfId="40033"/>
    <cellStyle name="Normal 3 2 4 2 3 3" xfId="40034"/>
    <cellStyle name="Normal 3 2 4 2 3 3 2" xfId="40035"/>
    <cellStyle name="Normal 3 2 4 2 3 3 2 2" xfId="40036"/>
    <cellStyle name="Normal 3 2 4 2 3 3 2 2 2" xfId="40037"/>
    <cellStyle name="Normal 3 2 4 2 3 3 2 2 3" xfId="40038"/>
    <cellStyle name="Normal 3 2 4 2 3 3 2 3" xfId="40039"/>
    <cellStyle name="Normal 3 2 4 2 3 3 2 4" xfId="40040"/>
    <cellStyle name="Normal 3 2 4 2 3 3 2 5" xfId="40041"/>
    <cellStyle name="Normal 3 2 4 2 3 3 2 6" xfId="40042"/>
    <cellStyle name="Normal 3 2 4 2 3 3 3" xfId="40043"/>
    <cellStyle name="Normal 3 2 4 2 3 3 3 2" xfId="40044"/>
    <cellStyle name="Normal 3 2 4 2 3 3 3 3" xfId="40045"/>
    <cellStyle name="Normal 3 2 4 2 3 3 4" xfId="40046"/>
    <cellStyle name="Normal 3 2 4 2 3 3 5" xfId="40047"/>
    <cellStyle name="Normal 3 2 4 2 3 3 6" xfId="40048"/>
    <cellStyle name="Normal 3 2 4 2 3 3 7" xfId="40049"/>
    <cellStyle name="Normal 3 2 4 2 3 4" xfId="40050"/>
    <cellStyle name="Normal 3 2 4 2 3 4 2" xfId="40051"/>
    <cellStyle name="Normal 3 2 4 2 3 4 2 2" xfId="40052"/>
    <cellStyle name="Normal 3 2 4 2 3 4 2 3" xfId="40053"/>
    <cellStyle name="Normal 3 2 4 2 3 4 3" xfId="40054"/>
    <cellStyle name="Normal 3 2 4 2 3 4 4" xfId="40055"/>
    <cellStyle name="Normal 3 2 4 2 3 4 5" xfId="40056"/>
    <cellStyle name="Normal 3 2 4 2 3 4 6" xfId="40057"/>
    <cellStyle name="Normal 3 2 4 2 3 5" xfId="40058"/>
    <cellStyle name="Normal 3 2 4 2 3 5 2" xfId="40059"/>
    <cellStyle name="Normal 3 2 4 2 3 5 2 2" xfId="40060"/>
    <cellStyle name="Normal 3 2 4 2 3 5 2 3" xfId="40061"/>
    <cellStyle name="Normal 3 2 4 2 3 5 3" xfId="40062"/>
    <cellStyle name="Normal 3 2 4 2 3 5 4" xfId="40063"/>
    <cellStyle name="Normal 3 2 4 2 3 5 5" xfId="40064"/>
    <cellStyle name="Normal 3 2 4 2 3 5 6" xfId="40065"/>
    <cellStyle name="Normal 3 2 4 2 3 6" xfId="40066"/>
    <cellStyle name="Normal 3 2 4 2 3 6 2" xfId="40067"/>
    <cellStyle name="Normal 3 2 4 2 3 6 3" xfId="40068"/>
    <cellStyle name="Normal 3 2 4 2 3 7" xfId="40069"/>
    <cellStyle name="Normal 3 2 4 2 3 8" xfId="40070"/>
    <cellStyle name="Normal 3 2 4 2 3 9" xfId="40071"/>
    <cellStyle name="Normal 3 2 4 2 4" xfId="40072"/>
    <cellStyle name="Normal 3 2 4 2 4 2" xfId="40073"/>
    <cellStyle name="Normal 3 2 4 2 4 2 2" xfId="40074"/>
    <cellStyle name="Normal 3 2 4 2 4 2 2 2" xfId="40075"/>
    <cellStyle name="Normal 3 2 4 2 4 2 2 2 2" xfId="40076"/>
    <cellStyle name="Normal 3 2 4 2 4 2 2 2 3" xfId="40077"/>
    <cellStyle name="Normal 3 2 4 2 4 2 2 3" xfId="40078"/>
    <cellStyle name="Normal 3 2 4 2 4 2 2 4" xfId="40079"/>
    <cellStyle name="Normal 3 2 4 2 4 2 2 5" xfId="40080"/>
    <cellStyle name="Normal 3 2 4 2 4 2 2 6" xfId="40081"/>
    <cellStyle name="Normal 3 2 4 2 4 2 3" xfId="40082"/>
    <cellStyle name="Normal 3 2 4 2 4 2 3 2" xfId="40083"/>
    <cellStyle name="Normal 3 2 4 2 4 2 3 3" xfId="40084"/>
    <cellStyle name="Normal 3 2 4 2 4 2 4" xfId="40085"/>
    <cellStyle name="Normal 3 2 4 2 4 2 5" xfId="40086"/>
    <cellStyle name="Normal 3 2 4 2 4 2 6" xfId="40087"/>
    <cellStyle name="Normal 3 2 4 2 4 2 7" xfId="40088"/>
    <cellStyle name="Normal 3 2 4 2 4 3" xfId="40089"/>
    <cellStyle name="Normal 3 2 4 2 4 3 2" xfId="40090"/>
    <cellStyle name="Normal 3 2 4 2 4 3 2 2" xfId="40091"/>
    <cellStyle name="Normal 3 2 4 2 4 3 2 3" xfId="40092"/>
    <cellStyle name="Normal 3 2 4 2 4 3 3" xfId="40093"/>
    <cellStyle name="Normal 3 2 4 2 4 3 4" xfId="40094"/>
    <cellStyle name="Normal 3 2 4 2 4 3 5" xfId="40095"/>
    <cellStyle name="Normal 3 2 4 2 4 3 6" xfId="40096"/>
    <cellStyle name="Normal 3 2 4 2 4 4" xfId="40097"/>
    <cellStyle name="Normal 3 2 4 2 4 4 2" xfId="40098"/>
    <cellStyle name="Normal 3 2 4 2 4 4 2 2" xfId="40099"/>
    <cellStyle name="Normal 3 2 4 2 4 4 2 3" xfId="40100"/>
    <cellStyle name="Normal 3 2 4 2 4 4 3" xfId="40101"/>
    <cellStyle name="Normal 3 2 4 2 4 4 4" xfId="40102"/>
    <cellStyle name="Normal 3 2 4 2 4 4 5" xfId="40103"/>
    <cellStyle name="Normal 3 2 4 2 4 4 6" xfId="40104"/>
    <cellStyle name="Normal 3 2 4 2 4 5" xfId="40105"/>
    <cellStyle name="Normal 3 2 4 2 4 5 2" xfId="40106"/>
    <cellStyle name="Normal 3 2 4 2 4 5 3" xfId="40107"/>
    <cellStyle name="Normal 3 2 4 2 4 6" xfId="40108"/>
    <cellStyle name="Normal 3 2 4 2 4 7" xfId="40109"/>
    <cellStyle name="Normal 3 2 4 2 4 8" xfId="40110"/>
    <cellStyle name="Normal 3 2 4 2 4 9" xfId="40111"/>
    <cellStyle name="Normal 3 2 4 2 5" xfId="40112"/>
    <cellStyle name="Normal 3 2 4 2 5 2" xfId="40113"/>
    <cellStyle name="Normal 3 2 4 2 5 2 2" xfId="40114"/>
    <cellStyle name="Normal 3 2 4 2 5 2 2 2" xfId="40115"/>
    <cellStyle name="Normal 3 2 4 2 5 2 2 3" xfId="40116"/>
    <cellStyle name="Normal 3 2 4 2 5 2 3" xfId="40117"/>
    <cellStyle name="Normal 3 2 4 2 5 2 4" xfId="40118"/>
    <cellStyle name="Normal 3 2 4 2 5 2 5" xfId="40119"/>
    <cellStyle name="Normal 3 2 4 2 5 2 6" xfId="40120"/>
    <cellStyle name="Normal 3 2 4 2 5 3" xfId="40121"/>
    <cellStyle name="Normal 3 2 4 2 5 3 2" xfId="40122"/>
    <cellStyle name="Normal 3 2 4 2 5 3 3" xfId="40123"/>
    <cellStyle name="Normal 3 2 4 2 5 4" xfId="40124"/>
    <cellStyle name="Normal 3 2 4 2 5 5" xfId="40125"/>
    <cellStyle name="Normal 3 2 4 2 5 6" xfId="40126"/>
    <cellStyle name="Normal 3 2 4 2 5 7" xfId="40127"/>
    <cellStyle name="Normal 3 2 4 2 6" xfId="40128"/>
    <cellStyle name="Normal 3 2 4 2 6 2" xfId="40129"/>
    <cellStyle name="Normal 3 2 4 2 6 2 2" xfId="40130"/>
    <cellStyle name="Normal 3 2 4 2 6 2 3" xfId="40131"/>
    <cellStyle name="Normal 3 2 4 2 6 3" xfId="40132"/>
    <cellStyle name="Normal 3 2 4 2 6 4" xfId="40133"/>
    <cellStyle name="Normal 3 2 4 2 6 5" xfId="40134"/>
    <cellStyle name="Normal 3 2 4 2 6 6" xfId="40135"/>
    <cellStyle name="Normal 3 2 4 2 7" xfId="40136"/>
    <cellStyle name="Normal 3 2 4 2 7 2" xfId="40137"/>
    <cellStyle name="Normal 3 2 4 2 7 2 2" xfId="40138"/>
    <cellStyle name="Normal 3 2 4 2 7 2 3" xfId="40139"/>
    <cellStyle name="Normal 3 2 4 2 7 3" xfId="40140"/>
    <cellStyle name="Normal 3 2 4 2 7 4" xfId="40141"/>
    <cellStyle name="Normal 3 2 4 2 7 5" xfId="40142"/>
    <cellStyle name="Normal 3 2 4 2 7 6" xfId="40143"/>
    <cellStyle name="Normal 3 2 4 2 8" xfId="40144"/>
    <cellStyle name="Normal 3 2 4 2 8 2" xfId="40145"/>
    <cellStyle name="Normal 3 2 4 2 8 2 2" xfId="40146"/>
    <cellStyle name="Normal 3 2 4 2 8 2 3" xfId="40147"/>
    <cellStyle name="Normal 3 2 4 2 8 3" xfId="40148"/>
    <cellStyle name="Normal 3 2 4 2 8 4" xfId="40149"/>
    <cellStyle name="Normal 3 2 4 2 8 5" xfId="40150"/>
    <cellStyle name="Normal 3 2 4 2 8 6" xfId="40151"/>
    <cellStyle name="Normal 3 2 4 2 9" xfId="40152"/>
    <cellStyle name="Normal 3 2 4 2 9 2" xfId="40153"/>
    <cellStyle name="Normal 3 2 4 2 9 2 2" xfId="40154"/>
    <cellStyle name="Normal 3 2 4 2 9 2 3" xfId="40155"/>
    <cellStyle name="Normal 3 2 4 2 9 3" xfId="40156"/>
    <cellStyle name="Normal 3 2 4 2 9 4" xfId="40157"/>
    <cellStyle name="Normal 3 2 4 2 9 5" xfId="40158"/>
    <cellStyle name="Normal 3 2 4 2 9 6" xfId="40159"/>
    <cellStyle name="Normal 3 2 4 3" xfId="40160"/>
    <cellStyle name="Normal 3 2 4 3 10" xfId="40161"/>
    <cellStyle name="Normal 3 2 4 3 11" xfId="40162"/>
    <cellStyle name="Normal 3 2 4 3 12" xfId="40163"/>
    <cellStyle name="Normal 3 2 4 3 13" xfId="40164"/>
    <cellStyle name="Normal 3 2 4 3 2" xfId="40165"/>
    <cellStyle name="Normal 3 2 4 3 2 10" xfId="40166"/>
    <cellStyle name="Normal 3 2 4 3 2 2" xfId="40167"/>
    <cellStyle name="Normal 3 2 4 3 2 2 2" xfId="40168"/>
    <cellStyle name="Normal 3 2 4 3 2 2 2 2" xfId="40169"/>
    <cellStyle name="Normal 3 2 4 3 2 2 2 2 2" xfId="40170"/>
    <cellStyle name="Normal 3 2 4 3 2 2 2 2 3" xfId="40171"/>
    <cellStyle name="Normal 3 2 4 3 2 2 2 3" xfId="40172"/>
    <cellStyle name="Normal 3 2 4 3 2 2 2 4" xfId="40173"/>
    <cellStyle name="Normal 3 2 4 3 2 2 2 5" xfId="40174"/>
    <cellStyle name="Normal 3 2 4 3 2 2 2 6" xfId="40175"/>
    <cellStyle name="Normal 3 2 4 3 2 2 3" xfId="40176"/>
    <cellStyle name="Normal 3 2 4 3 2 2 3 2" xfId="40177"/>
    <cellStyle name="Normal 3 2 4 3 2 2 3 2 2" xfId="40178"/>
    <cellStyle name="Normal 3 2 4 3 2 2 3 2 3" xfId="40179"/>
    <cellStyle name="Normal 3 2 4 3 2 2 3 3" xfId="40180"/>
    <cellStyle name="Normal 3 2 4 3 2 2 3 4" xfId="40181"/>
    <cellStyle name="Normal 3 2 4 3 2 2 3 5" xfId="40182"/>
    <cellStyle name="Normal 3 2 4 3 2 2 3 6" xfId="40183"/>
    <cellStyle name="Normal 3 2 4 3 2 2 4" xfId="40184"/>
    <cellStyle name="Normal 3 2 4 3 2 2 4 2" xfId="40185"/>
    <cellStyle name="Normal 3 2 4 3 2 2 4 3" xfId="40186"/>
    <cellStyle name="Normal 3 2 4 3 2 2 5" xfId="40187"/>
    <cellStyle name="Normal 3 2 4 3 2 2 6" xfId="40188"/>
    <cellStyle name="Normal 3 2 4 3 2 2 7" xfId="40189"/>
    <cellStyle name="Normal 3 2 4 3 2 2 8" xfId="40190"/>
    <cellStyle name="Normal 3 2 4 3 2 3" xfId="40191"/>
    <cellStyle name="Normal 3 2 4 3 2 3 2" xfId="40192"/>
    <cellStyle name="Normal 3 2 4 3 2 3 2 2" xfId="40193"/>
    <cellStyle name="Normal 3 2 4 3 2 3 2 2 2" xfId="40194"/>
    <cellStyle name="Normal 3 2 4 3 2 3 2 2 3" xfId="40195"/>
    <cellStyle name="Normal 3 2 4 3 2 3 2 3" xfId="40196"/>
    <cellStyle name="Normal 3 2 4 3 2 3 2 4" xfId="40197"/>
    <cellStyle name="Normal 3 2 4 3 2 3 2 5" xfId="40198"/>
    <cellStyle name="Normal 3 2 4 3 2 3 2 6" xfId="40199"/>
    <cellStyle name="Normal 3 2 4 3 2 3 3" xfId="40200"/>
    <cellStyle name="Normal 3 2 4 3 2 3 3 2" xfId="40201"/>
    <cellStyle name="Normal 3 2 4 3 2 3 3 3" xfId="40202"/>
    <cellStyle name="Normal 3 2 4 3 2 3 4" xfId="40203"/>
    <cellStyle name="Normal 3 2 4 3 2 3 5" xfId="40204"/>
    <cellStyle name="Normal 3 2 4 3 2 3 6" xfId="40205"/>
    <cellStyle name="Normal 3 2 4 3 2 3 7" xfId="40206"/>
    <cellStyle name="Normal 3 2 4 3 2 4" xfId="40207"/>
    <cellStyle name="Normal 3 2 4 3 2 4 2" xfId="40208"/>
    <cellStyle name="Normal 3 2 4 3 2 4 2 2" xfId="40209"/>
    <cellStyle name="Normal 3 2 4 3 2 4 2 3" xfId="40210"/>
    <cellStyle name="Normal 3 2 4 3 2 4 3" xfId="40211"/>
    <cellStyle name="Normal 3 2 4 3 2 4 4" xfId="40212"/>
    <cellStyle name="Normal 3 2 4 3 2 4 5" xfId="40213"/>
    <cellStyle name="Normal 3 2 4 3 2 4 6" xfId="40214"/>
    <cellStyle name="Normal 3 2 4 3 2 5" xfId="40215"/>
    <cellStyle name="Normal 3 2 4 3 2 5 2" xfId="40216"/>
    <cellStyle name="Normal 3 2 4 3 2 5 2 2" xfId="40217"/>
    <cellStyle name="Normal 3 2 4 3 2 5 2 3" xfId="40218"/>
    <cellStyle name="Normal 3 2 4 3 2 5 3" xfId="40219"/>
    <cellStyle name="Normal 3 2 4 3 2 5 4" xfId="40220"/>
    <cellStyle name="Normal 3 2 4 3 2 5 5" xfId="40221"/>
    <cellStyle name="Normal 3 2 4 3 2 5 6" xfId="40222"/>
    <cellStyle name="Normal 3 2 4 3 2 6" xfId="40223"/>
    <cellStyle name="Normal 3 2 4 3 2 6 2" xfId="40224"/>
    <cellStyle name="Normal 3 2 4 3 2 6 3" xfId="40225"/>
    <cellStyle name="Normal 3 2 4 3 2 7" xfId="40226"/>
    <cellStyle name="Normal 3 2 4 3 2 8" xfId="40227"/>
    <cellStyle name="Normal 3 2 4 3 2 9" xfId="40228"/>
    <cellStyle name="Normal 3 2 4 3 3" xfId="40229"/>
    <cellStyle name="Normal 3 2 4 3 3 2" xfId="40230"/>
    <cellStyle name="Normal 3 2 4 3 3 2 2" xfId="40231"/>
    <cellStyle name="Normal 3 2 4 3 3 2 2 2" xfId="40232"/>
    <cellStyle name="Normal 3 2 4 3 3 2 2 2 2" xfId="40233"/>
    <cellStyle name="Normal 3 2 4 3 3 2 2 2 3" xfId="40234"/>
    <cellStyle name="Normal 3 2 4 3 3 2 2 3" xfId="40235"/>
    <cellStyle name="Normal 3 2 4 3 3 2 2 4" xfId="40236"/>
    <cellStyle name="Normal 3 2 4 3 3 2 2 5" xfId="40237"/>
    <cellStyle name="Normal 3 2 4 3 3 2 2 6" xfId="40238"/>
    <cellStyle name="Normal 3 2 4 3 3 2 3" xfId="40239"/>
    <cellStyle name="Normal 3 2 4 3 3 2 3 2" xfId="40240"/>
    <cellStyle name="Normal 3 2 4 3 3 2 3 3" xfId="40241"/>
    <cellStyle name="Normal 3 2 4 3 3 2 4" xfId="40242"/>
    <cellStyle name="Normal 3 2 4 3 3 2 5" xfId="40243"/>
    <cellStyle name="Normal 3 2 4 3 3 2 6" xfId="40244"/>
    <cellStyle name="Normal 3 2 4 3 3 2 7" xfId="40245"/>
    <cellStyle name="Normal 3 2 4 3 3 3" xfId="40246"/>
    <cellStyle name="Normal 3 2 4 3 3 3 2" xfId="40247"/>
    <cellStyle name="Normal 3 2 4 3 3 3 2 2" xfId="40248"/>
    <cellStyle name="Normal 3 2 4 3 3 3 2 3" xfId="40249"/>
    <cellStyle name="Normal 3 2 4 3 3 3 3" xfId="40250"/>
    <cellStyle name="Normal 3 2 4 3 3 3 4" xfId="40251"/>
    <cellStyle name="Normal 3 2 4 3 3 3 5" xfId="40252"/>
    <cellStyle name="Normal 3 2 4 3 3 3 6" xfId="40253"/>
    <cellStyle name="Normal 3 2 4 3 3 4" xfId="40254"/>
    <cellStyle name="Normal 3 2 4 3 3 4 2" xfId="40255"/>
    <cellStyle name="Normal 3 2 4 3 3 4 2 2" xfId="40256"/>
    <cellStyle name="Normal 3 2 4 3 3 4 2 3" xfId="40257"/>
    <cellStyle name="Normal 3 2 4 3 3 4 3" xfId="40258"/>
    <cellStyle name="Normal 3 2 4 3 3 4 4" xfId="40259"/>
    <cellStyle name="Normal 3 2 4 3 3 4 5" xfId="40260"/>
    <cellStyle name="Normal 3 2 4 3 3 4 6" xfId="40261"/>
    <cellStyle name="Normal 3 2 4 3 3 5" xfId="40262"/>
    <cellStyle name="Normal 3 2 4 3 3 5 2" xfId="40263"/>
    <cellStyle name="Normal 3 2 4 3 3 5 3" xfId="40264"/>
    <cellStyle name="Normal 3 2 4 3 3 6" xfId="40265"/>
    <cellStyle name="Normal 3 2 4 3 3 7" xfId="40266"/>
    <cellStyle name="Normal 3 2 4 3 3 8" xfId="40267"/>
    <cellStyle name="Normal 3 2 4 3 3 9" xfId="40268"/>
    <cellStyle name="Normal 3 2 4 3 4" xfId="40269"/>
    <cellStyle name="Normal 3 2 4 3 4 2" xfId="40270"/>
    <cellStyle name="Normal 3 2 4 3 4 2 2" xfId="40271"/>
    <cellStyle name="Normal 3 2 4 3 4 2 2 2" xfId="40272"/>
    <cellStyle name="Normal 3 2 4 3 4 2 2 3" xfId="40273"/>
    <cellStyle name="Normal 3 2 4 3 4 2 3" xfId="40274"/>
    <cellStyle name="Normal 3 2 4 3 4 2 4" xfId="40275"/>
    <cellStyle name="Normal 3 2 4 3 4 2 5" xfId="40276"/>
    <cellStyle name="Normal 3 2 4 3 4 2 6" xfId="40277"/>
    <cellStyle name="Normal 3 2 4 3 4 3" xfId="40278"/>
    <cellStyle name="Normal 3 2 4 3 4 3 2" xfId="40279"/>
    <cellStyle name="Normal 3 2 4 3 4 3 3" xfId="40280"/>
    <cellStyle name="Normal 3 2 4 3 4 4" xfId="40281"/>
    <cellStyle name="Normal 3 2 4 3 4 5" xfId="40282"/>
    <cellStyle name="Normal 3 2 4 3 4 6" xfId="40283"/>
    <cellStyle name="Normal 3 2 4 3 4 7" xfId="40284"/>
    <cellStyle name="Normal 3 2 4 3 5" xfId="40285"/>
    <cellStyle name="Normal 3 2 4 3 5 2" xfId="40286"/>
    <cellStyle name="Normal 3 2 4 3 5 2 2" xfId="40287"/>
    <cellStyle name="Normal 3 2 4 3 5 2 3" xfId="40288"/>
    <cellStyle name="Normal 3 2 4 3 5 3" xfId="40289"/>
    <cellStyle name="Normal 3 2 4 3 5 4" xfId="40290"/>
    <cellStyle name="Normal 3 2 4 3 5 5" xfId="40291"/>
    <cellStyle name="Normal 3 2 4 3 5 6" xfId="40292"/>
    <cellStyle name="Normal 3 2 4 3 6" xfId="40293"/>
    <cellStyle name="Normal 3 2 4 3 6 2" xfId="40294"/>
    <cellStyle name="Normal 3 2 4 3 6 2 2" xfId="40295"/>
    <cellStyle name="Normal 3 2 4 3 6 2 3" xfId="40296"/>
    <cellStyle name="Normal 3 2 4 3 6 3" xfId="40297"/>
    <cellStyle name="Normal 3 2 4 3 6 4" xfId="40298"/>
    <cellStyle name="Normal 3 2 4 3 6 5" xfId="40299"/>
    <cellStyle name="Normal 3 2 4 3 6 6" xfId="40300"/>
    <cellStyle name="Normal 3 2 4 3 7" xfId="40301"/>
    <cellStyle name="Normal 3 2 4 3 7 2" xfId="40302"/>
    <cellStyle name="Normal 3 2 4 3 7 2 2" xfId="40303"/>
    <cellStyle name="Normal 3 2 4 3 7 2 3" xfId="40304"/>
    <cellStyle name="Normal 3 2 4 3 7 3" xfId="40305"/>
    <cellStyle name="Normal 3 2 4 3 7 4" xfId="40306"/>
    <cellStyle name="Normal 3 2 4 3 7 5" xfId="40307"/>
    <cellStyle name="Normal 3 2 4 3 7 6" xfId="40308"/>
    <cellStyle name="Normal 3 2 4 3 8" xfId="40309"/>
    <cellStyle name="Normal 3 2 4 3 8 2" xfId="40310"/>
    <cellStyle name="Normal 3 2 4 3 8 2 2" xfId="40311"/>
    <cellStyle name="Normal 3 2 4 3 8 2 3" xfId="40312"/>
    <cellStyle name="Normal 3 2 4 3 8 3" xfId="40313"/>
    <cellStyle name="Normal 3 2 4 3 8 4" xfId="40314"/>
    <cellStyle name="Normal 3 2 4 3 8 5" xfId="40315"/>
    <cellStyle name="Normal 3 2 4 3 8 6" xfId="40316"/>
    <cellStyle name="Normal 3 2 4 3 9" xfId="40317"/>
    <cellStyle name="Normal 3 2 4 3 9 2" xfId="40318"/>
    <cellStyle name="Normal 3 2 4 3 9 3" xfId="40319"/>
    <cellStyle name="Normal 3 2 4 4" xfId="40320"/>
    <cellStyle name="Normal 3 2 4 4 10" xfId="40321"/>
    <cellStyle name="Normal 3 2 4 4 2" xfId="40322"/>
    <cellStyle name="Normal 3 2 4 4 2 2" xfId="40323"/>
    <cellStyle name="Normal 3 2 4 4 2 2 2" xfId="40324"/>
    <cellStyle name="Normal 3 2 4 4 2 2 2 2" xfId="40325"/>
    <cellStyle name="Normal 3 2 4 4 2 2 2 3" xfId="40326"/>
    <cellStyle name="Normal 3 2 4 4 2 2 3" xfId="40327"/>
    <cellStyle name="Normal 3 2 4 4 2 2 4" xfId="40328"/>
    <cellStyle name="Normal 3 2 4 4 2 2 5" xfId="40329"/>
    <cellStyle name="Normal 3 2 4 4 2 2 6" xfId="40330"/>
    <cellStyle name="Normal 3 2 4 4 2 3" xfId="40331"/>
    <cellStyle name="Normal 3 2 4 4 2 3 2" xfId="40332"/>
    <cellStyle name="Normal 3 2 4 4 2 3 2 2" xfId="40333"/>
    <cellStyle name="Normal 3 2 4 4 2 3 2 3" xfId="40334"/>
    <cellStyle name="Normal 3 2 4 4 2 3 3" xfId="40335"/>
    <cellStyle name="Normal 3 2 4 4 2 3 4" xfId="40336"/>
    <cellStyle name="Normal 3 2 4 4 2 3 5" xfId="40337"/>
    <cellStyle name="Normal 3 2 4 4 2 3 6" xfId="40338"/>
    <cellStyle name="Normal 3 2 4 4 2 4" xfId="40339"/>
    <cellStyle name="Normal 3 2 4 4 2 4 2" xfId="40340"/>
    <cellStyle name="Normal 3 2 4 4 2 4 3" xfId="40341"/>
    <cellStyle name="Normal 3 2 4 4 2 5" xfId="40342"/>
    <cellStyle name="Normal 3 2 4 4 2 6" xfId="40343"/>
    <cellStyle name="Normal 3 2 4 4 2 7" xfId="40344"/>
    <cellStyle name="Normal 3 2 4 4 2 8" xfId="40345"/>
    <cellStyle name="Normal 3 2 4 4 3" xfId="40346"/>
    <cellStyle name="Normal 3 2 4 4 3 2" xfId="40347"/>
    <cellStyle name="Normal 3 2 4 4 3 2 2" xfId="40348"/>
    <cellStyle name="Normal 3 2 4 4 3 2 2 2" xfId="40349"/>
    <cellStyle name="Normal 3 2 4 4 3 2 2 3" xfId="40350"/>
    <cellStyle name="Normal 3 2 4 4 3 2 3" xfId="40351"/>
    <cellStyle name="Normal 3 2 4 4 3 2 4" xfId="40352"/>
    <cellStyle name="Normal 3 2 4 4 3 2 5" xfId="40353"/>
    <cellStyle name="Normal 3 2 4 4 3 2 6" xfId="40354"/>
    <cellStyle name="Normal 3 2 4 4 3 3" xfId="40355"/>
    <cellStyle name="Normal 3 2 4 4 3 3 2" xfId="40356"/>
    <cellStyle name="Normal 3 2 4 4 3 3 3" xfId="40357"/>
    <cellStyle name="Normal 3 2 4 4 3 4" xfId="40358"/>
    <cellStyle name="Normal 3 2 4 4 3 5" xfId="40359"/>
    <cellStyle name="Normal 3 2 4 4 3 6" xfId="40360"/>
    <cellStyle name="Normal 3 2 4 4 3 7" xfId="40361"/>
    <cellStyle name="Normal 3 2 4 4 4" xfId="40362"/>
    <cellStyle name="Normal 3 2 4 4 4 2" xfId="40363"/>
    <cellStyle name="Normal 3 2 4 4 4 2 2" xfId="40364"/>
    <cellStyle name="Normal 3 2 4 4 4 2 3" xfId="40365"/>
    <cellStyle name="Normal 3 2 4 4 4 3" xfId="40366"/>
    <cellStyle name="Normal 3 2 4 4 4 4" xfId="40367"/>
    <cellStyle name="Normal 3 2 4 4 4 5" xfId="40368"/>
    <cellStyle name="Normal 3 2 4 4 4 6" xfId="40369"/>
    <cellStyle name="Normal 3 2 4 4 5" xfId="40370"/>
    <cellStyle name="Normal 3 2 4 4 5 2" xfId="40371"/>
    <cellStyle name="Normal 3 2 4 4 5 2 2" xfId="40372"/>
    <cellStyle name="Normal 3 2 4 4 5 2 3" xfId="40373"/>
    <cellStyle name="Normal 3 2 4 4 5 3" xfId="40374"/>
    <cellStyle name="Normal 3 2 4 4 5 4" xfId="40375"/>
    <cellStyle name="Normal 3 2 4 4 5 5" xfId="40376"/>
    <cellStyle name="Normal 3 2 4 4 5 6" xfId="40377"/>
    <cellStyle name="Normal 3 2 4 4 6" xfId="40378"/>
    <cellStyle name="Normal 3 2 4 4 6 2" xfId="40379"/>
    <cellStyle name="Normal 3 2 4 4 6 3" xfId="40380"/>
    <cellStyle name="Normal 3 2 4 4 7" xfId="40381"/>
    <cellStyle name="Normal 3 2 4 4 8" xfId="40382"/>
    <cellStyle name="Normal 3 2 4 4 9" xfId="40383"/>
    <cellStyle name="Normal 3 2 4 5" xfId="40384"/>
    <cellStyle name="Normal 3 2 4 5 2" xfId="40385"/>
    <cellStyle name="Normal 3 2 4 5 2 2" xfId="40386"/>
    <cellStyle name="Normal 3 2 4 5 2 2 2" xfId="40387"/>
    <cellStyle name="Normal 3 2 4 5 2 2 2 2" xfId="40388"/>
    <cellStyle name="Normal 3 2 4 5 2 2 2 3" xfId="40389"/>
    <cellStyle name="Normal 3 2 4 5 2 2 3" xfId="40390"/>
    <cellStyle name="Normal 3 2 4 5 2 2 4" xfId="40391"/>
    <cellStyle name="Normal 3 2 4 5 2 2 5" xfId="40392"/>
    <cellStyle name="Normal 3 2 4 5 2 2 6" xfId="40393"/>
    <cellStyle name="Normal 3 2 4 5 2 3" xfId="40394"/>
    <cellStyle name="Normal 3 2 4 5 2 3 2" xfId="40395"/>
    <cellStyle name="Normal 3 2 4 5 2 3 3" xfId="40396"/>
    <cellStyle name="Normal 3 2 4 5 2 4" xfId="40397"/>
    <cellStyle name="Normal 3 2 4 5 2 5" xfId="40398"/>
    <cellStyle name="Normal 3 2 4 5 2 6" xfId="40399"/>
    <cellStyle name="Normal 3 2 4 5 2 7" xfId="40400"/>
    <cellStyle name="Normal 3 2 4 5 3" xfId="40401"/>
    <cellStyle name="Normal 3 2 4 5 3 2" xfId="40402"/>
    <cellStyle name="Normal 3 2 4 5 3 2 2" xfId="40403"/>
    <cellStyle name="Normal 3 2 4 5 3 2 3" xfId="40404"/>
    <cellStyle name="Normal 3 2 4 5 3 3" xfId="40405"/>
    <cellStyle name="Normal 3 2 4 5 3 4" xfId="40406"/>
    <cellStyle name="Normal 3 2 4 5 3 5" xfId="40407"/>
    <cellStyle name="Normal 3 2 4 5 3 6" xfId="40408"/>
    <cellStyle name="Normal 3 2 4 5 4" xfId="40409"/>
    <cellStyle name="Normal 3 2 4 5 4 2" xfId="40410"/>
    <cellStyle name="Normal 3 2 4 5 4 2 2" xfId="40411"/>
    <cellStyle name="Normal 3 2 4 5 4 2 3" xfId="40412"/>
    <cellStyle name="Normal 3 2 4 5 4 3" xfId="40413"/>
    <cellStyle name="Normal 3 2 4 5 4 4" xfId="40414"/>
    <cellStyle name="Normal 3 2 4 5 4 5" xfId="40415"/>
    <cellStyle name="Normal 3 2 4 5 4 6" xfId="40416"/>
    <cellStyle name="Normal 3 2 4 5 5" xfId="40417"/>
    <cellStyle name="Normal 3 2 4 5 5 2" xfId="40418"/>
    <cellStyle name="Normal 3 2 4 5 5 3" xfId="40419"/>
    <cellStyle name="Normal 3 2 4 5 6" xfId="40420"/>
    <cellStyle name="Normal 3 2 4 5 7" xfId="40421"/>
    <cellStyle name="Normal 3 2 4 5 8" xfId="40422"/>
    <cellStyle name="Normal 3 2 4 5 9" xfId="40423"/>
    <cellStyle name="Normal 3 2 4 6" xfId="40424"/>
    <cellStyle name="Normal 3 2 4 6 2" xfId="40425"/>
    <cellStyle name="Normal 3 2 4 6 2 2" xfId="40426"/>
    <cellStyle name="Normal 3 2 4 6 2 2 2" xfId="40427"/>
    <cellStyle name="Normal 3 2 4 6 2 2 3" xfId="40428"/>
    <cellStyle name="Normal 3 2 4 6 2 3" xfId="40429"/>
    <cellStyle name="Normal 3 2 4 6 2 4" xfId="40430"/>
    <cellStyle name="Normal 3 2 4 6 2 5" xfId="40431"/>
    <cellStyle name="Normal 3 2 4 6 2 6" xfId="40432"/>
    <cellStyle name="Normal 3 2 4 6 3" xfId="40433"/>
    <cellStyle name="Normal 3 2 4 6 3 2" xfId="40434"/>
    <cellStyle name="Normal 3 2 4 6 3 3" xfId="40435"/>
    <cellStyle name="Normal 3 2 4 6 4" xfId="40436"/>
    <cellStyle name="Normal 3 2 4 6 5" xfId="40437"/>
    <cellStyle name="Normal 3 2 4 6 6" xfId="40438"/>
    <cellStyle name="Normal 3 2 4 6 7" xfId="40439"/>
    <cellStyle name="Normal 3 2 4 7" xfId="40440"/>
    <cellStyle name="Normal 3 2 4 7 2" xfId="40441"/>
    <cellStyle name="Normal 3 2 4 7 2 2" xfId="40442"/>
    <cellStyle name="Normal 3 2 4 7 2 3" xfId="40443"/>
    <cellStyle name="Normal 3 2 4 7 3" xfId="40444"/>
    <cellStyle name="Normal 3 2 4 7 4" xfId="40445"/>
    <cellStyle name="Normal 3 2 4 7 5" xfId="40446"/>
    <cellStyle name="Normal 3 2 4 7 6" xfId="40447"/>
    <cellStyle name="Normal 3 2 4 8" xfId="40448"/>
    <cellStyle name="Normal 3 2 4 8 2" xfId="40449"/>
    <cellStyle name="Normal 3 2 4 8 2 2" xfId="40450"/>
    <cellStyle name="Normal 3 2 4 8 2 3" xfId="40451"/>
    <cellStyle name="Normal 3 2 4 8 3" xfId="40452"/>
    <cellStyle name="Normal 3 2 4 8 4" xfId="40453"/>
    <cellStyle name="Normal 3 2 4 8 5" xfId="40454"/>
    <cellStyle name="Normal 3 2 4 8 6" xfId="40455"/>
    <cellStyle name="Normal 3 2 4 9" xfId="40456"/>
    <cellStyle name="Normal 3 2 4 9 2" xfId="40457"/>
    <cellStyle name="Normal 3 2 4 9 2 2" xfId="40458"/>
    <cellStyle name="Normal 3 2 4 9 2 3" xfId="40459"/>
    <cellStyle name="Normal 3 2 4 9 3" xfId="40460"/>
    <cellStyle name="Normal 3 2 4 9 4" xfId="40461"/>
    <cellStyle name="Normal 3 2 4 9 5" xfId="40462"/>
    <cellStyle name="Normal 3 2 4 9 6" xfId="40463"/>
    <cellStyle name="Normal 3 2 5" xfId="40464"/>
    <cellStyle name="Normal 3 2 5 10" xfId="40465"/>
    <cellStyle name="Normal 3 2 5 11" xfId="40466"/>
    <cellStyle name="Normal 3 2 5 12" xfId="40467"/>
    <cellStyle name="Normal 3 2 5 13" xfId="40468"/>
    <cellStyle name="Normal 3 2 5 2" xfId="40469"/>
    <cellStyle name="Normal 3 2 5 2 10" xfId="40470"/>
    <cellStyle name="Normal 3 2 5 2 2" xfId="40471"/>
    <cellStyle name="Normal 3 2 5 2 2 2" xfId="40472"/>
    <cellStyle name="Normal 3 2 5 2 2 2 2" xfId="40473"/>
    <cellStyle name="Normal 3 2 5 2 2 2 2 2" xfId="40474"/>
    <cellStyle name="Normal 3 2 5 2 2 2 2 3" xfId="40475"/>
    <cellStyle name="Normal 3 2 5 2 2 2 3" xfId="40476"/>
    <cellStyle name="Normal 3 2 5 2 2 2 4" xfId="40477"/>
    <cellStyle name="Normal 3 2 5 2 2 2 5" xfId="40478"/>
    <cellStyle name="Normal 3 2 5 2 2 2 6" xfId="40479"/>
    <cellStyle name="Normal 3 2 5 2 2 3" xfId="40480"/>
    <cellStyle name="Normal 3 2 5 2 2 3 2" xfId="40481"/>
    <cellStyle name="Normal 3 2 5 2 2 3 2 2" xfId="40482"/>
    <cellStyle name="Normal 3 2 5 2 2 3 2 3" xfId="40483"/>
    <cellStyle name="Normal 3 2 5 2 2 3 3" xfId="40484"/>
    <cellStyle name="Normal 3 2 5 2 2 3 4" xfId="40485"/>
    <cellStyle name="Normal 3 2 5 2 2 3 5" xfId="40486"/>
    <cellStyle name="Normal 3 2 5 2 2 3 6" xfId="40487"/>
    <cellStyle name="Normal 3 2 5 2 2 4" xfId="40488"/>
    <cellStyle name="Normal 3 2 5 2 2 4 2" xfId="40489"/>
    <cellStyle name="Normal 3 2 5 2 2 4 3" xfId="40490"/>
    <cellStyle name="Normal 3 2 5 2 2 5" xfId="40491"/>
    <cellStyle name="Normal 3 2 5 2 2 6" xfId="40492"/>
    <cellStyle name="Normal 3 2 5 2 2 7" xfId="40493"/>
    <cellStyle name="Normal 3 2 5 2 2 8" xfId="40494"/>
    <cellStyle name="Normal 3 2 5 2 3" xfId="40495"/>
    <cellStyle name="Normal 3 2 5 2 3 2" xfId="40496"/>
    <cellStyle name="Normal 3 2 5 2 3 2 2" xfId="40497"/>
    <cellStyle name="Normal 3 2 5 2 3 2 2 2" xfId="40498"/>
    <cellStyle name="Normal 3 2 5 2 3 2 2 3" xfId="40499"/>
    <cellStyle name="Normal 3 2 5 2 3 2 3" xfId="40500"/>
    <cellStyle name="Normal 3 2 5 2 3 2 4" xfId="40501"/>
    <cellStyle name="Normal 3 2 5 2 3 2 5" xfId="40502"/>
    <cellStyle name="Normal 3 2 5 2 3 2 6" xfId="40503"/>
    <cellStyle name="Normal 3 2 5 2 3 3" xfId="40504"/>
    <cellStyle name="Normal 3 2 5 2 3 3 2" xfId="40505"/>
    <cellStyle name="Normal 3 2 5 2 3 3 3" xfId="40506"/>
    <cellStyle name="Normal 3 2 5 2 3 4" xfId="40507"/>
    <cellStyle name="Normal 3 2 5 2 3 5" xfId="40508"/>
    <cellStyle name="Normal 3 2 5 2 3 6" xfId="40509"/>
    <cellStyle name="Normal 3 2 5 2 3 7" xfId="40510"/>
    <cellStyle name="Normal 3 2 5 2 4" xfId="40511"/>
    <cellStyle name="Normal 3 2 5 2 4 2" xfId="40512"/>
    <cellStyle name="Normal 3 2 5 2 4 2 2" xfId="40513"/>
    <cellStyle name="Normal 3 2 5 2 4 2 3" xfId="40514"/>
    <cellStyle name="Normal 3 2 5 2 4 3" xfId="40515"/>
    <cellStyle name="Normal 3 2 5 2 4 4" xfId="40516"/>
    <cellStyle name="Normal 3 2 5 2 4 5" xfId="40517"/>
    <cellStyle name="Normal 3 2 5 2 4 6" xfId="40518"/>
    <cellStyle name="Normal 3 2 5 2 5" xfId="40519"/>
    <cellStyle name="Normal 3 2 5 2 5 2" xfId="40520"/>
    <cellStyle name="Normal 3 2 5 2 5 2 2" xfId="40521"/>
    <cellStyle name="Normal 3 2 5 2 5 2 3" xfId="40522"/>
    <cellStyle name="Normal 3 2 5 2 5 3" xfId="40523"/>
    <cellStyle name="Normal 3 2 5 2 5 4" xfId="40524"/>
    <cellStyle name="Normal 3 2 5 2 5 5" xfId="40525"/>
    <cellStyle name="Normal 3 2 5 2 5 6" xfId="40526"/>
    <cellStyle name="Normal 3 2 5 2 6" xfId="40527"/>
    <cellStyle name="Normal 3 2 5 2 6 2" xfId="40528"/>
    <cellStyle name="Normal 3 2 5 2 6 3" xfId="40529"/>
    <cellStyle name="Normal 3 2 5 2 7" xfId="40530"/>
    <cellStyle name="Normal 3 2 5 2 8" xfId="40531"/>
    <cellStyle name="Normal 3 2 5 2 9" xfId="40532"/>
    <cellStyle name="Normal 3 2 5 3" xfId="40533"/>
    <cellStyle name="Normal 3 2 5 3 2" xfId="40534"/>
    <cellStyle name="Normal 3 2 5 3 2 2" xfId="40535"/>
    <cellStyle name="Normal 3 2 5 3 2 2 2" xfId="40536"/>
    <cellStyle name="Normal 3 2 5 3 2 2 2 2" xfId="40537"/>
    <cellStyle name="Normal 3 2 5 3 2 2 2 3" xfId="40538"/>
    <cellStyle name="Normal 3 2 5 3 2 2 3" xfId="40539"/>
    <cellStyle name="Normal 3 2 5 3 2 2 4" xfId="40540"/>
    <cellStyle name="Normal 3 2 5 3 2 2 5" xfId="40541"/>
    <cellStyle name="Normal 3 2 5 3 2 2 6" xfId="40542"/>
    <cellStyle name="Normal 3 2 5 3 2 3" xfId="40543"/>
    <cellStyle name="Normal 3 2 5 3 2 3 2" xfId="40544"/>
    <cellStyle name="Normal 3 2 5 3 2 3 3" xfId="40545"/>
    <cellStyle name="Normal 3 2 5 3 2 4" xfId="40546"/>
    <cellStyle name="Normal 3 2 5 3 2 5" xfId="40547"/>
    <cellStyle name="Normal 3 2 5 3 2 6" xfId="40548"/>
    <cellStyle name="Normal 3 2 5 3 2 7" xfId="40549"/>
    <cellStyle name="Normal 3 2 5 3 3" xfId="40550"/>
    <cellStyle name="Normal 3 2 5 3 3 2" xfId="40551"/>
    <cellStyle name="Normal 3 2 5 3 3 2 2" xfId="40552"/>
    <cellStyle name="Normal 3 2 5 3 3 2 3" xfId="40553"/>
    <cellStyle name="Normal 3 2 5 3 3 3" xfId="40554"/>
    <cellStyle name="Normal 3 2 5 3 3 4" xfId="40555"/>
    <cellStyle name="Normal 3 2 5 3 3 5" xfId="40556"/>
    <cellStyle name="Normal 3 2 5 3 3 6" xfId="40557"/>
    <cellStyle name="Normal 3 2 5 3 4" xfId="40558"/>
    <cellStyle name="Normal 3 2 5 3 4 2" xfId="40559"/>
    <cellStyle name="Normal 3 2 5 3 4 2 2" xfId="40560"/>
    <cellStyle name="Normal 3 2 5 3 4 2 3" xfId="40561"/>
    <cellStyle name="Normal 3 2 5 3 4 3" xfId="40562"/>
    <cellStyle name="Normal 3 2 5 3 4 4" xfId="40563"/>
    <cellStyle name="Normal 3 2 5 3 4 5" xfId="40564"/>
    <cellStyle name="Normal 3 2 5 3 4 6" xfId="40565"/>
    <cellStyle name="Normal 3 2 5 3 5" xfId="40566"/>
    <cellStyle name="Normal 3 2 5 3 5 2" xfId="40567"/>
    <cellStyle name="Normal 3 2 5 3 5 3" xfId="40568"/>
    <cellStyle name="Normal 3 2 5 3 6" xfId="40569"/>
    <cellStyle name="Normal 3 2 5 3 7" xfId="40570"/>
    <cellStyle name="Normal 3 2 5 3 8" xfId="40571"/>
    <cellStyle name="Normal 3 2 5 3 9" xfId="40572"/>
    <cellStyle name="Normal 3 2 5 4" xfId="40573"/>
    <cellStyle name="Normal 3 2 5 4 2" xfId="40574"/>
    <cellStyle name="Normal 3 2 5 4 2 2" xfId="40575"/>
    <cellStyle name="Normal 3 2 5 4 2 2 2" xfId="40576"/>
    <cellStyle name="Normal 3 2 5 4 2 2 3" xfId="40577"/>
    <cellStyle name="Normal 3 2 5 4 2 3" xfId="40578"/>
    <cellStyle name="Normal 3 2 5 4 2 4" xfId="40579"/>
    <cellStyle name="Normal 3 2 5 4 2 5" xfId="40580"/>
    <cellStyle name="Normal 3 2 5 4 2 6" xfId="40581"/>
    <cellStyle name="Normal 3 2 5 4 3" xfId="40582"/>
    <cellStyle name="Normal 3 2 5 4 3 2" xfId="40583"/>
    <cellStyle name="Normal 3 2 5 4 3 3" xfId="40584"/>
    <cellStyle name="Normal 3 2 5 4 4" xfId="40585"/>
    <cellStyle name="Normal 3 2 5 4 5" xfId="40586"/>
    <cellStyle name="Normal 3 2 5 4 6" xfId="40587"/>
    <cellStyle name="Normal 3 2 5 4 7" xfId="40588"/>
    <cellStyle name="Normal 3 2 5 5" xfId="40589"/>
    <cellStyle name="Normal 3 2 5 5 2" xfId="40590"/>
    <cellStyle name="Normal 3 2 5 5 2 2" xfId="40591"/>
    <cellStyle name="Normal 3 2 5 5 2 3" xfId="40592"/>
    <cellStyle name="Normal 3 2 5 5 3" xfId="40593"/>
    <cellStyle name="Normal 3 2 5 5 4" xfId="40594"/>
    <cellStyle name="Normal 3 2 5 5 5" xfId="40595"/>
    <cellStyle name="Normal 3 2 5 5 6" xfId="40596"/>
    <cellStyle name="Normal 3 2 5 6" xfId="40597"/>
    <cellStyle name="Normal 3 2 5 6 2" xfId="40598"/>
    <cellStyle name="Normal 3 2 5 6 2 2" xfId="40599"/>
    <cellStyle name="Normal 3 2 5 6 2 3" xfId="40600"/>
    <cellStyle name="Normal 3 2 5 6 3" xfId="40601"/>
    <cellStyle name="Normal 3 2 5 6 4" xfId="40602"/>
    <cellStyle name="Normal 3 2 5 6 5" xfId="40603"/>
    <cellStyle name="Normal 3 2 5 6 6" xfId="40604"/>
    <cellStyle name="Normal 3 2 5 7" xfId="40605"/>
    <cellStyle name="Normal 3 2 5 7 2" xfId="40606"/>
    <cellStyle name="Normal 3 2 5 7 2 2" xfId="40607"/>
    <cellStyle name="Normal 3 2 5 7 2 3" xfId="40608"/>
    <cellStyle name="Normal 3 2 5 7 3" xfId="40609"/>
    <cellStyle name="Normal 3 2 5 7 4" xfId="40610"/>
    <cellStyle name="Normal 3 2 5 7 5" xfId="40611"/>
    <cellStyle name="Normal 3 2 5 7 6" xfId="40612"/>
    <cellStyle name="Normal 3 2 5 8" xfId="40613"/>
    <cellStyle name="Normal 3 2 5 8 2" xfId="40614"/>
    <cellStyle name="Normal 3 2 5 8 2 2" xfId="40615"/>
    <cellStyle name="Normal 3 2 5 8 2 3" xfId="40616"/>
    <cellStyle name="Normal 3 2 5 8 3" xfId="40617"/>
    <cellStyle name="Normal 3 2 5 8 4" xfId="40618"/>
    <cellStyle name="Normal 3 2 5 8 5" xfId="40619"/>
    <cellStyle name="Normal 3 2 5 8 6" xfId="40620"/>
    <cellStyle name="Normal 3 2 5 9" xfId="40621"/>
    <cellStyle name="Normal 3 2 5 9 2" xfId="40622"/>
    <cellStyle name="Normal 3 2 5 9 3" xfId="40623"/>
    <cellStyle name="Normal 3 2 6" xfId="40624"/>
    <cellStyle name="Normal 3 2 6 10" xfId="40625"/>
    <cellStyle name="Normal 3 2 6 11" xfId="40626"/>
    <cellStyle name="Normal 3 2 6 12" xfId="40627"/>
    <cellStyle name="Normal 3 2 6 13" xfId="40628"/>
    <cellStyle name="Normal 3 2 6 2" xfId="40629"/>
    <cellStyle name="Normal 3 2 6 2 10" xfId="40630"/>
    <cellStyle name="Normal 3 2 6 2 2" xfId="40631"/>
    <cellStyle name="Normal 3 2 6 2 2 2" xfId="40632"/>
    <cellStyle name="Normal 3 2 6 2 2 2 2" xfId="40633"/>
    <cellStyle name="Normal 3 2 6 2 2 2 2 2" xfId="40634"/>
    <cellStyle name="Normal 3 2 6 2 2 2 2 3" xfId="40635"/>
    <cellStyle name="Normal 3 2 6 2 2 2 3" xfId="40636"/>
    <cellStyle name="Normal 3 2 6 2 2 2 4" xfId="40637"/>
    <cellStyle name="Normal 3 2 6 2 2 2 5" xfId="40638"/>
    <cellStyle name="Normal 3 2 6 2 2 2 6" xfId="40639"/>
    <cellStyle name="Normal 3 2 6 2 2 3" xfId="40640"/>
    <cellStyle name="Normal 3 2 6 2 2 3 2" xfId="40641"/>
    <cellStyle name="Normal 3 2 6 2 2 3 2 2" xfId="40642"/>
    <cellStyle name="Normal 3 2 6 2 2 3 2 3" xfId="40643"/>
    <cellStyle name="Normal 3 2 6 2 2 3 3" xfId="40644"/>
    <cellStyle name="Normal 3 2 6 2 2 3 4" xfId="40645"/>
    <cellStyle name="Normal 3 2 6 2 2 3 5" xfId="40646"/>
    <cellStyle name="Normal 3 2 6 2 2 3 6" xfId="40647"/>
    <cellStyle name="Normal 3 2 6 2 2 4" xfId="40648"/>
    <cellStyle name="Normal 3 2 6 2 2 4 2" xfId="40649"/>
    <cellStyle name="Normal 3 2 6 2 2 4 3" xfId="40650"/>
    <cellStyle name="Normal 3 2 6 2 2 5" xfId="40651"/>
    <cellStyle name="Normal 3 2 6 2 2 6" xfId="40652"/>
    <cellStyle name="Normal 3 2 6 2 2 7" xfId="40653"/>
    <cellStyle name="Normal 3 2 6 2 2 8" xfId="40654"/>
    <cellStyle name="Normal 3 2 6 2 3" xfId="40655"/>
    <cellStyle name="Normal 3 2 6 2 3 2" xfId="40656"/>
    <cellStyle name="Normal 3 2 6 2 3 2 2" xfId="40657"/>
    <cellStyle name="Normal 3 2 6 2 3 2 2 2" xfId="40658"/>
    <cellStyle name="Normal 3 2 6 2 3 2 2 3" xfId="40659"/>
    <cellStyle name="Normal 3 2 6 2 3 2 3" xfId="40660"/>
    <cellStyle name="Normal 3 2 6 2 3 2 4" xfId="40661"/>
    <cellStyle name="Normal 3 2 6 2 3 2 5" xfId="40662"/>
    <cellStyle name="Normal 3 2 6 2 3 2 6" xfId="40663"/>
    <cellStyle name="Normal 3 2 6 2 3 3" xfId="40664"/>
    <cellStyle name="Normal 3 2 6 2 3 3 2" xfId="40665"/>
    <cellStyle name="Normal 3 2 6 2 3 3 3" xfId="40666"/>
    <cellStyle name="Normal 3 2 6 2 3 4" xfId="40667"/>
    <cellStyle name="Normal 3 2 6 2 3 5" xfId="40668"/>
    <cellStyle name="Normal 3 2 6 2 3 6" xfId="40669"/>
    <cellStyle name="Normal 3 2 6 2 3 7" xfId="40670"/>
    <cellStyle name="Normal 3 2 6 2 4" xfId="40671"/>
    <cellStyle name="Normal 3 2 6 2 4 2" xfId="40672"/>
    <cellStyle name="Normal 3 2 6 2 4 2 2" xfId="40673"/>
    <cellStyle name="Normal 3 2 6 2 4 2 3" xfId="40674"/>
    <cellStyle name="Normal 3 2 6 2 4 3" xfId="40675"/>
    <cellStyle name="Normal 3 2 6 2 4 4" xfId="40676"/>
    <cellStyle name="Normal 3 2 6 2 4 5" xfId="40677"/>
    <cellStyle name="Normal 3 2 6 2 4 6" xfId="40678"/>
    <cellStyle name="Normal 3 2 6 2 5" xfId="40679"/>
    <cellStyle name="Normal 3 2 6 2 5 2" xfId="40680"/>
    <cellStyle name="Normal 3 2 6 2 5 2 2" xfId="40681"/>
    <cellStyle name="Normal 3 2 6 2 5 2 3" xfId="40682"/>
    <cellStyle name="Normal 3 2 6 2 5 3" xfId="40683"/>
    <cellStyle name="Normal 3 2 6 2 5 4" xfId="40684"/>
    <cellStyle name="Normal 3 2 6 2 5 5" xfId="40685"/>
    <cellStyle name="Normal 3 2 6 2 5 6" xfId="40686"/>
    <cellStyle name="Normal 3 2 6 2 6" xfId="40687"/>
    <cellStyle name="Normal 3 2 6 2 6 2" xfId="40688"/>
    <cellStyle name="Normal 3 2 6 2 6 3" xfId="40689"/>
    <cellStyle name="Normal 3 2 6 2 7" xfId="40690"/>
    <cellStyle name="Normal 3 2 6 2 8" xfId="40691"/>
    <cellStyle name="Normal 3 2 6 2 9" xfId="40692"/>
    <cellStyle name="Normal 3 2 6 3" xfId="40693"/>
    <cellStyle name="Normal 3 2 6 3 2" xfId="40694"/>
    <cellStyle name="Normal 3 2 6 3 2 2" xfId="40695"/>
    <cellStyle name="Normal 3 2 6 3 2 2 2" xfId="40696"/>
    <cellStyle name="Normal 3 2 6 3 2 2 2 2" xfId="40697"/>
    <cellStyle name="Normal 3 2 6 3 2 2 2 3" xfId="40698"/>
    <cellStyle name="Normal 3 2 6 3 2 2 3" xfId="40699"/>
    <cellStyle name="Normal 3 2 6 3 2 2 4" xfId="40700"/>
    <cellStyle name="Normal 3 2 6 3 2 2 5" xfId="40701"/>
    <cellStyle name="Normal 3 2 6 3 2 2 6" xfId="40702"/>
    <cellStyle name="Normal 3 2 6 3 2 3" xfId="40703"/>
    <cellStyle name="Normal 3 2 6 3 2 3 2" xfId="40704"/>
    <cellStyle name="Normal 3 2 6 3 2 3 3" xfId="40705"/>
    <cellStyle name="Normal 3 2 6 3 2 4" xfId="40706"/>
    <cellStyle name="Normal 3 2 6 3 2 5" xfId="40707"/>
    <cellStyle name="Normal 3 2 6 3 2 6" xfId="40708"/>
    <cellStyle name="Normal 3 2 6 3 2 7" xfId="40709"/>
    <cellStyle name="Normal 3 2 6 3 3" xfId="40710"/>
    <cellStyle name="Normal 3 2 6 3 3 2" xfId="40711"/>
    <cellStyle name="Normal 3 2 6 3 3 2 2" xfId="40712"/>
    <cellStyle name="Normal 3 2 6 3 3 2 3" xfId="40713"/>
    <cellStyle name="Normal 3 2 6 3 3 3" xfId="40714"/>
    <cellStyle name="Normal 3 2 6 3 3 4" xfId="40715"/>
    <cellStyle name="Normal 3 2 6 3 3 5" xfId="40716"/>
    <cellStyle name="Normal 3 2 6 3 3 6" xfId="40717"/>
    <cellStyle name="Normal 3 2 6 3 4" xfId="40718"/>
    <cellStyle name="Normal 3 2 6 3 4 2" xfId="40719"/>
    <cellStyle name="Normal 3 2 6 3 4 2 2" xfId="40720"/>
    <cellStyle name="Normal 3 2 6 3 4 2 3" xfId="40721"/>
    <cellStyle name="Normal 3 2 6 3 4 3" xfId="40722"/>
    <cellStyle name="Normal 3 2 6 3 4 4" xfId="40723"/>
    <cellStyle name="Normal 3 2 6 3 4 5" xfId="40724"/>
    <cellStyle name="Normal 3 2 6 3 4 6" xfId="40725"/>
    <cellStyle name="Normal 3 2 6 3 5" xfId="40726"/>
    <cellStyle name="Normal 3 2 6 3 5 2" xfId="40727"/>
    <cellStyle name="Normal 3 2 6 3 5 3" xfId="40728"/>
    <cellStyle name="Normal 3 2 6 3 6" xfId="40729"/>
    <cellStyle name="Normal 3 2 6 3 7" xfId="40730"/>
    <cellStyle name="Normal 3 2 6 3 8" xfId="40731"/>
    <cellStyle name="Normal 3 2 6 3 9" xfId="40732"/>
    <cellStyle name="Normal 3 2 6 4" xfId="40733"/>
    <cellStyle name="Normal 3 2 6 4 2" xfId="40734"/>
    <cellStyle name="Normal 3 2 6 4 2 2" xfId="40735"/>
    <cellStyle name="Normal 3 2 6 4 2 2 2" xfId="40736"/>
    <cellStyle name="Normal 3 2 6 4 2 2 3" xfId="40737"/>
    <cellStyle name="Normal 3 2 6 4 2 3" xfId="40738"/>
    <cellStyle name="Normal 3 2 6 4 2 4" xfId="40739"/>
    <cellStyle name="Normal 3 2 6 4 2 5" xfId="40740"/>
    <cellStyle name="Normal 3 2 6 4 2 6" xfId="40741"/>
    <cellStyle name="Normal 3 2 6 4 3" xfId="40742"/>
    <cellStyle name="Normal 3 2 6 4 3 2" xfId="40743"/>
    <cellStyle name="Normal 3 2 6 4 3 3" xfId="40744"/>
    <cellStyle name="Normal 3 2 6 4 4" xfId="40745"/>
    <cellStyle name="Normal 3 2 6 4 5" xfId="40746"/>
    <cellStyle name="Normal 3 2 6 4 6" xfId="40747"/>
    <cellStyle name="Normal 3 2 6 4 7" xfId="40748"/>
    <cellStyle name="Normal 3 2 6 5" xfId="40749"/>
    <cellStyle name="Normal 3 2 6 5 2" xfId="40750"/>
    <cellStyle name="Normal 3 2 6 5 2 2" xfId="40751"/>
    <cellStyle name="Normal 3 2 6 5 2 3" xfId="40752"/>
    <cellStyle name="Normal 3 2 6 5 3" xfId="40753"/>
    <cellStyle name="Normal 3 2 6 5 4" xfId="40754"/>
    <cellStyle name="Normal 3 2 6 5 5" xfId="40755"/>
    <cellStyle name="Normal 3 2 6 5 6" xfId="40756"/>
    <cellStyle name="Normal 3 2 6 6" xfId="40757"/>
    <cellStyle name="Normal 3 2 6 6 2" xfId="40758"/>
    <cellStyle name="Normal 3 2 6 6 2 2" xfId="40759"/>
    <cellStyle name="Normal 3 2 6 6 2 3" xfId="40760"/>
    <cellStyle name="Normal 3 2 6 6 3" xfId="40761"/>
    <cellStyle name="Normal 3 2 6 6 4" xfId="40762"/>
    <cellStyle name="Normal 3 2 6 6 5" xfId="40763"/>
    <cellStyle name="Normal 3 2 6 6 6" xfId="40764"/>
    <cellStyle name="Normal 3 2 6 7" xfId="40765"/>
    <cellStyle name="Normal 3 2 6 7 2" xfId="40766"/>
    <cellStyle name="Normal 3 2 6 7 2 2" xfId="40767"/>
    <cellStyle name="Normal 3 2 6 7 2 3" xfId="40768"/>
    <cellStyle name="Normal 3 2 6 7 3" xfId="40769"/>
    <cellStyle name="Normal 3 2 6 7 4" xfId="40770"/>
    <cellStyle name="Normal 3 2 6 7 5" xfId="40771"/>
    <cellStyle name="Normal 3 2 6 7 6" xfId="40772"/>
    <cellStyle name="Normal 3 2 6 8" xfId="40773"/>
    <cellStyle name="Normal 3 2 6 8 2" xfId="40774"/>
    <cellStyle name="Normal 3 2 6 8 2 2" xfId="40775"/>
    <cellStyle name="Normal 3 2 6 8 2 3" xfId="40776"/>
    <cellStyle name="Normal 3 2 6 8 3" xfId="40777"/>
    <cellStyle name="Normal 3 2 6 8 4" xfId="40778"/>
    <cellStyle name="Normal 3 2 6 8 5" xfId="40779"/>
    <cellStyle name="Normal 3 2 6 8 6" xfId="40780"/>
    <cellStyle name="Normal 3 2 6 9" xfId="40781"/>
    <cellStyle name="Normal 3 2 6 9 2" xfId="40782"/>
    <cellStyle name="Normal 3 2 6 9 3" xfId="40783"/>
    <cellStyle name="Normal 3 2 7" xfId="40784"/>
    <cellStyle name="Normal 3 2 7 10" xfId="40785"/>
    <cellStyle name="Normal 3 2 7 2" xfId="40786"/>
    <cellStyle name="Normal 3 2 7 2 2" xfId="40787"/>
    <cellStyle name="Normal 3 2 7 2 2 2" xfId="40788"/>
    <cellStyle name="Normal 3 2 7 2 2 2 2" xfId="40789"/>
    <cellStyle name="Normal 3 2 7 2 2 2 3" xfId="40790"/>
    <cellStyle name="Normal 3 2 7 2 2 3" xfId="40791"/>
    <cellStyle name="Normal 3 2 7 2 2 4" xfId="40792"/>
    <cellStyle name="Normal 3 2 7 2 2 5" xfId="40793"/>
    <cellStyle name="Normal 3 2 7 2 2 6" xfId="40794"/>
    <cellStyle name="Normal 3 2 7 2 3" xfId="40795"/>
    <cellStyle name="Normal 3 2 7 2 3 2" xfId="40796"/>
    <cellStyle name="Normal 3 2 7 2 3 2 2" xfId="40797"/>
    <cellStyle name="Normal 3 2 7 2 3 2 3" xfId="40798"/>
    <cellStyle name="Normal 3 2 7 2 3 3" xfId="40799"/>
    <cellStyle name="Normal 3 2 7 2 3 4" xfId="40800"/>
    <cellStyle name="Normal 3 2 7 2 3 5" xfId="40801"/>
    <cellStyle name="Normal 3 2 7 2 3 6" xfId="40802"/>
    <cellStyle name="Normal 3 2 7 2 4" xfId="40803"/>
    <cellStyle name="Normal 3 2 7 2 4 2" xfId="40804"/>
    <cellStyle name="Normal 3 2 7 2 4 3" xfId="40805"/>
    <cellStyle name="Normal 3 2 7 2 5" xfId="40806"/>
    <cellStyle name="Normal 3 2 7 2 6" xfId="40807"/>
    <cellStyle name="Normal 3 2 7 2 7" xfId="40808"/>
    <cellStyle name="Normal 3 2 7 2 8" xfId="40809"/>
    <cellStyle name="Normal 3 2 7 3" xfId="40810"/>
    <cellStyle name="Normal 3 2 7 3 2" xfId="40811"/>
    <cellStyle name="Normal 3 2 7 3 2 2" xfId="40812"/>
    <cellStyle name="Normal 3 2 7 3 2 2 2" xfId="40813"/>
    <cellStyle name="Normal 3 2 7 3 2 2 3" xfId="40814"/>
    <cellStyle name="Normal 3 2 7 3 2 3" xfId="40815"/>
    <cellStyle name="Normal 3 2 7 3 2 4" xfId="40816"/>
    <cellStyle name="Normal 3 2 7 3 2 5" xfId="40817"/>
    <cellStyle name="Normal 3 2 7 3 2 6" xfId="40818"/>
    <cellStyle name="Normal 3 2 7 3 3" xfId="40819"/>
    <cellStyle name="Normal 3 2 7 3 3 2" xfId="40820"/>
    <cellStyle name="Normal 3 2 7 3 3 3" xfId="40821"/>
    <cellStyle name="Normal 3 2 7 3 4" xfId="40822"/>
    <cellStyle name="Normal 3 2 7 3 5" xfId="40823"/>
    <cellStyle name="Normal 3 2 7 3 6" xfId="40824"/>
    <cellStyle name="Normal 3 2 7 3 7" xfId="40825"/>
    <cellStyle name="Normal 3 2 7 4" xfId="40826"/>
    <cellStyle name="Normal 3 2 7 4 2" xfId="40827"/>
    <cellStyle name="Normal 3 2 7 4 2 2" xfId="40828"/>
    <cellStyle name="Normal 3 2 7 4 2 3" xfId="40829"/>
    <cellStyle name="Normal 3 2 7 4 3" xfId="40830"/>
    <cellStyle name="Normal 3 2 7 4 4" xfId="40831"/>
    <cellStyle name="Normal 3 2 7 4 5" xfId="40832"/>
    <cellStyle name="Normal 3 2 7 4 6" xfId="40833"/>
    <cellStyle name="Normal 3 2 7 5" xfId="40834"/>
    <cellStyle name="Normal 3 2 7 5 2" xfId="40835"/>
    <cellStyle name="Normal 3 2 7 5 2 2" xfId="40836"/>
    <cellStyle name="Normal 3 2 7 5 2 3" xfId="40837"/>
    <cellStyle name="Normal 3 2 7 5 3" xfId="40838"/>
    <cellStyle name="Normal 3 2 7 5 4" xfId="40839"/>
    <cellStyle name="Normal 3 2 7 5 5" xfId="40840"/>
    <cellStyle name="Normal 3 2 7 5 6" xfId="40841"/>
    <cellStyle name="Normal 3 2 7 6" xfId="40842"/>
    <cellStyle name="Normal 3 2 7 6 2" xfId="40843"/>
    <cellStyle name="Normal 3 2 7 6 3" xfId="40844"/>
    <cellStyle name="Normal 3 2 7 7" xfId="40845"/>
    <cellStyle name="Normal 3 2 7 8" xfId="40846"/>
    <cellStyle name="Normal 3 2 7 9" xfId="40847"/>
    <cellStyle name="Normal 3 2 8" xfId="40848"/>
    <cellStyle name="Normal 3 2 8 2" xfId="40849"/>
    <cellStyle name="Normal 3 2 8 2 2" xfId="40850"/>
    <cellStyle name="Normal 3 2 8 2 3" xfId="40851"/>
    <cellStyle name="Normal 3 2 8 3" xfId="40852"/>
    <cellStyle name="Normal 3 2 8 4" xfId="40853"/>
    <cellStyle name="Normal 3 2 8 5" xfId="40854"/>
    <cellStyle name="Normal 3 2 8 6" xfId="40855"/>
    <cellStyle name="Normal 3 2 9" xfId="40856"/>
    <cellStyle name="Normal 3 2 9 2" xfId="40857"/>
    <cellStyle name="Normal 3 2 9 2 2" xfId="40858"/>
    <cellStyle name="Normal 3 2 9 2 3" xfId="40859"/>
    <cellStyle name="Normal 3 2 9 3" xfId="40860"/>
    <cellStyle name="Normal 3 2 9 4" xfId="40861"/>
    <cellStyle name="Normal 3 2 9 5" xfId="40862"/>
    <cellStyle name="Normal 3 2 9 6" xfId="40863"/>
    <cellStyle name="Normal 3 3" xfId="138"/>
    <cellStyle name="Normal 3 3 10" xfId="40864"/>
    <cellStyle name="Normal 3 3 11" xfId="40865"/>
    <cellStyle name="Normal 3 3 12" xfId="40866"/>
    <cellStyle name="Normal 3 3 13" xfId="40867"/>
    <cellStyle name="Normal 3 3 2" xfId="139"/>
    <cellStyle name="Normal 3 3 3" xfId="412"/>
    <cellStyle name="Normal 3 3 3 10" xfId="40868"/>
    <cellStyle name="Normal 3 3 3 10 2" xfId="40869"/>
    <cellStyle name="Normal 3 3 3 10 2 2" xfId="40870"/>
    <cellStyle name="Normal 3 3 3 10 2 3" xfId="40871"/>
    <cellStyle name="Normal 3 3 3 10 3" xfId="40872"/>
    <cellStyle name="Normal 3 3 3 10 4" xfId="40873"/>
    <cellStyle name="Normal 3 3 3 10 5" xfId="40874"/>
    <cellStyle name="Normal 3 3 3 10 6" xfId="40875"/>
    <cellStyle name="Normal 3 3 3 11" xfId="40876"/>
    <cellStyle name="Normal 3 3 3 11 2" xfId="40877"/>
    <cellStyle name="Normal 3 3 3 11 3" xfId="40878"/>
    <cellStyle name="Normal 3 3 3 12" xfId="40879"/>
    <cellStyle name="Normal 3 3 3 13" xfId="40880"/>
    <cellStyle name="Normal 3 3 3 14" xfId="40881"/>
    <cellStyle name="Normal 3 3 3 15" xfId="40882"/>
    <cellStyle name="Normal 3 3 3 2" xfId="40883"/>
    <cellStyle name="Normal 3 3 3 2 10" xfId="40884"/>
    <cellStyle name="Normal 3 3 3 2 10 2" xfId="40885"/>
    <cellStyle name="Normal 3 3 3 2 10 3" xfId="40886"/>
    <cellStyle name="Normal 3 3 3 2 11" xfId="40887"/>
    <cellStyle name="Normal 3 3 3 2 12" xfId="40888"/>
    <cellStyle name="Normal 3 3 3 2 13" xfId="40889"/>
    <cellStyle name="Normal 3 3 3 2 14" xfId="40890"/>
    <cellStyle name="Normal 3 3 3 2 2" xfId="40891"/>
    <cellStyle name="Normal 3 3 3 2 2 10" xfId="40892"/>
    <cellStyle name="Normal 3 3 3 2 2 11" xfId="40893"/>
    <cellStyle name="Normal 3 3 3 2 2 12" xfId="40894"/>
    <cellStyle name="Normal 3 3 3 2 2 13" xfId="40895"/>
    <cellStyle name="Normal 3 3 3 2 2 2" xfId="40896"/>
    <cellStyle name="Normal 3 3 3 2 2 2 10" xfId="40897"/>
    <cellStyle name="Normal 3 3 3 2 2 2 2" xfId="40898"/>
    <cellStyle name="Normal 3 3 3 2 2 2 2 2" xfId="40899"/>
    <cellStyle name="Normal 3 3 3 2 2 2 2 2 2" xfId="40900"/>
    <cellStyle name="Normal 3 3 3 2 2 2 2 2 2 2" xfId="40901"/>
    <cellStyle name="Normal 3 3 3 2 2 2 2 2 2 3" xfId="40902"/>
    <cellStyle name="Normal 3 3 3 2 2 2 2 2 3" xfId="40903"/>
    <cellStyle name="Normal 3 3 3 2 2 2 2 2 4" xfId="40904"/>
    <cellStyle name="Normal 3 3 3 2 2 2 2 2 5" xfId="40905"/>
    <cellStyle name="Normal 3 3 3 2 2 2 2 2 6" xfId="40906"/>
    <cellStyle name="Normal 3 3 3 2 2 2 2 3" xfId="40907"/>
    <cellStyle name="Normal 3 3 3 2 2 2 2 3 2" xfId="40908"/>
    <cellStyle name="Normal 3 3 3 2 2 2 2 3 2 2" xfId="40909"/>
    <cellStyle name="Normal 3 3 3 2 2 2 2 3 2 3" xfId="40910"/>
    <cellStyle name="Normal 3 3 3 2 2 2 2 3 3" xfId="40911"/>
    <cellStyle name="Normal 3 3 3 2 2 2 2 3 4" xfId="40912"/>
    <cellStyle name="Normal 3 3 3 2 2 2 2 3 5" xfId="40913"/>
    <cellStyle name="Normal 3 3 3 2 2 2 2 3 6" xfId="40914"/>
    <cellStyle name="Normal 3 3 3 2 2 2 2 4" xfId="40915"/>
    <cellStyle name="Normal 3 3 3 2 2 2 2 4 2" xfId="40916"/>
    <cellStyle name="Normal 3 3 3 2 2 2 2 4 3" xfId="40917"/>
    <cellStyle name="Normal 3 3 3 2 2 2 2 5" xfId="40918"/>
    <cellStyle name="Normal 3 3 3 2 2 2 2 6" xfId="40919"/>
    <cellStyle name="Normal 3 3 3 2 2 2 2 7" xfId="40920"/>
    <cellStyle name="Normal 3 3 3 2 2 2 2 8" xfId="40921"/>
    <cellStyle name="Normal 3 3 3 2 2 2 3" xfId="40922"/>
    <cellStyle name="Normal 3 3 3 2 2 2 3 2" xfId="40923"/>
    <cellStyle name="Normal 3 3 3 2 2 2 3 2 2" xfId="40924"/>
    <cellStyle name="Normal 3 3 3 2 2 2 3 2 2 2" xfId="40925"/>
    <cellStyle name="Normal 3 3 3 2 2 2 3 2 2 3" xfId="40926"/>
    <cellStyle name="Normal 3 3 3 2 2 2 3 2 3" xfId="40927"/>
    <cellStyle name="Normal 3 3 3 2 2 2 3 2 4" xfId="40928"/>
    <cellStyle name="Normal 3 3 3 2 2 2 3 2 5" xfId="40929"/>
    <cellStyle name="Normal 3 3 3 2 2 2 3 2 6" xfId="40930"/>
    <cellStyle name="Normal 3 3 3 2 2 2 3 3" xfId="40931"/>
    <cellStyle name="Normal 3 3 3 2 2 2 3 3 2" xfId="40932"/>
    <cellStyle name="Normal 3 3 3 2 2 2 3 3 3" xfId="40933"/>
    <cellStyle name="Normal 3 3 3 2 2 2 3 4" xfId="40934"/>
    <cellStyle name="Normal 3 3 3 2 2 2 3 5" xfId="40935"/>
    <cellStyle name="Normal 3 3 3 2 2 2 3 6" xfId="40936"/>
    <cellStyle name="Normal 3 3 3 2 2 2 3 7" xfId="40937"/>
    <cellStyle name="Normal 3 3 3 2 2 2 4" xfId="40938"/>
    <cellStyle name="Normal 3 3 3 2 2 2 4 2" xfId="40939"/>
    <cellStyle name="Normal 3 3 3 2 2 2 4 2 2" xfId="40940"/>
    <cellStyle name="Normal 3 3 3 2 2 2 4 2 3" xfId="40941"/>
    <cellStyle name="Normal 3 3 3 2 2 2 4 3" xfId="40942"/>
    <cellStyle name="Normal 3 3 3 2 2 2 4 4" xfId="40943"/>
    <cellStyle name="Normal 3 3 3 2 2 2 4 5" xfId="40944"/>
    <cellStyle name="Normal 3 3 3 2 2 2 4 6" xfId="40945"/>
    <cellStyle name="Normal 3 3 3 2 2 2 5" xfId="40946"/>
    <cellStyle name="Normal 3 3 3 2 2 2 5 2" xfId="40947"/>
    <cellStyle name="Normal 3 3 3 2 2 2 5 2 2" xfId="40948"/>
    <cellStyle name="Normal 3 3 3 2 2 2 5 2 3" xfId="40949"/>
    <cellStyle name="Normal 3 3 3 2 2 2 5 3" xfId="40950"/>
    <cellStyle name="Normal 3 3 3 2 2 2 5 4" xfId="40951"/>
    <cellStyle name="Normal 3 3 3 2 2 2 5 5" xfId="40952"/>
    <cellStyle name="Normal 3 3 3 2 2 2 5 6" xfId="40953"/>
    <cellStyle name="Normal 3 3 3 2 2 2 6" xfId="40954"/>
    <cellStyle name="Normal 3 3 3 2 2 2 6 2" xfId="40955"/>
    <cellStyle name="Normal 3 3 3 2 2 2 6 3" xfId="40956"/>
    <cellStyle name="Normal 3 3 3 2 2 2 7" xfId="40957"/>
    <cellStyle name="Normal 3 3 3 2 2 2 8" xfId="40958"/>
    <cellStyle name="Normal 3 3 3 2 2 2 9" xfId="40959"/>
    <cellStyle name="Normal 3 3 3 2 2 3" xfId="40960"/>
    <cellStyle name="Normal 3 3 3 2 2 3 2" xfId="40961"/>
    <cellStyle name="Normal 3 3 3 2 2 3 2 2" xfId="40962"/>
    <cellStyle name="Normal 3 3 3 2 2 3 2 2 2" xfId="40963"/>
    <cellStyle name="Normal 3 3 3 2 2 3 2 2 2 2" xfId="40964"/>
    <cellStyle name="Normal 3 3 3 2 2 3 2 2 2 3" xfId="40965"/>
    <cellStyle name="Normal 3 3 3 2 2 3 2 2 3" xfId="40966"/>
    <cellStyle name="Normal 3 3 3 2 2 3 2 2 4" xfId="40967"/>
    <cellStyle name="Normal 3 3 3 2 2 3 2 2 5" xfId="40968"/>
    <cellStyle name="Normal 3 3 3 2 2 3 2 2 6" xfId="40969"/>
    <cellStyle name="Normal 3 3 3 2 2 3 2 3" xfId="40970"/>
    <cellStyle name="Normal 3 3 3 2 2 3 2 3 2" xfId="40971"/>
    <cellStyle name="Normal 3 3 3 2 2 3 2 3 3" xfId="40972"/>
    <cellStyle name="Normal 3 3 3 2 2 3 2 4" xfId="40973"/>
    <cellStyle name="Normal 3 3 3 2 2 3 2 5" xfId="40974"/>
    <cellStyle name="Normal 3 3 3 2 2 3 2 6" xfId="40975"/>
    <cellStyle name="Normal 3 3 3 2 2 3 2 7" xfId="40976"/>
    <cellStyle name="Normal 3 3 3 2 2 3 3" xfId="40977"/>
    <cellStyle name="Normal 3 3 3 2 2 3 3 2" xfId="40978"/>
    <cellStyle name="Normal 3 3 3 2 2 3 3 2 2" xfId="40979"/>
    <cellStyle name="Normal 3 3 3 2 2 3 3 2 3" xfId="40980"/>
    <cellStyle name="Normal 3 3 3 2 2 3 3 3" xfId="40981"/>
    <cellStyle name="Normal 3 3 3 2 2 3 3 4" xfId="40982"/>
    <cellStyle name="Normal 3 3 3 2 2 3 3 5" xfId="40983"/>
    <cellStyle name="Normal 3 3 3 2 2 3 3 6" xfId="40984"/>
    <cellStyle name="Normal 3 3 3 2 2 3 4" xfId="40985"/>
    <cellStyle name="Normal 3 3 3 2 2 3 4 2" xfId="40986"/>
    <cellStyle name="Normal 3 3 3 2 2 3 4 2 2" xfId="40987"/>
    <cellStyle name="Normal 3 3 3 2 2 3 4 2 3" xfId="40988"/>
    <cellStyle name="Normal 3 3 3 2 2 3 4 3" xfId="40989"/>
    <cellStyle name="Normal 3 3 3 2 2 3 4 4" xfId="40990"/>
    <cellStyle name="Normal 3 3 3 2 2 3 4 5" xfId="40991"/>
    <cellStyle name="Normal 3 3 3 2 2 3 4 6" xfId="40992"/>
    <cellStyle name="Normal 3 3 3 2 2 3 5" xfId="40993"/>
    <cellStyle name="Normal 3 3 3 2 2 3 5 2" xfId="40994"/>
    <cellStyle name="Normal 3 3 3 2 2 3 5 3" xfId="40995"/>
    <cellStyle name="Normal 3 3 3 2 2 3 6" xfId="40996"/>
    <cellStyle name="Normal 3 3 3 2 2 3 7" xfId="40997"/>
    <cellStyle name="Normal 3 3 3 2 2 3 8" xfId="40998"/>
    <cellStyle name="Normal 3 3 3 2 2 3 9" xfId="40999"/>
    <cellStyle name="Normal 3 3 3 2 2 4" xfId="41000"/>
    <cellStyle name="Normal 3 3 3 2 2 4 2" xfId="41001"/>
    <cellStyle name="Normal 3 3 3 2 2 4 2 2" xfId="41002"/>
    <cellStyle name="Normal 3 3 3 2 2 4 2 2 2" xfId="41003"/>
    <cellStyle name="Normal 3 3 3 2 2 4 2 2 3" xfId="41004"/>
    <cellStyle name="Normal 3 3 3 2 2 4 2 3" xfId="41005"/>
    <cellStyle name="Normal 3 3 3 2 2 4 2 4" xfId="41006"/>
    <cellStyle name="Normal 3 3 3 2 2 4 2 5" xfId="41007"/>
    <cellStyle name="Normal 3 3 3 2 2 4 2 6" xfId="41008"/>
    <cellStyle name="Normal 3 3 3 2 2 4 3" xfId="41009"/>
    <cellStyle name="Normal 3 3 3 2 2 4 3 2" xfId="41010"/>
    <cellStyle name="Normal 3 3 3 2 2 4 3 3" xfId="41011"/>
    <cellStyle name="Normal 3 3 3 2 2 4 4" xfId="41012"/>
    <cellStyle name="Normal 3 3 3 2 2 4 5" xfId="41013"/>
    <cellStyle name="Normal 3 3 3 2 2 4 6" xfId="41014"/>
    <cellStyle name="Normal 3 3 3 2 2 4 7" xfId="41015"/>
    <cellStyle name="Normal 3 3 3 2 2 5" xfId="41016"/>
    <cellStyle name="Normal 3 3 3 2 2 5 2" xfId="41017"/>
    <cellStyle name="Normal 3 3 3 2 2 5 2 2" xfId="41018"/>
    <cellStyle name="Normal 3 3 3 2 2 5 2 3" xfId="41019"/>
    <cellStyle name="Normal 3 3 3 2 2 5 3" xfId="41020"/>
    <cellStyle name="Normal 3 3 3 2 2 5 4" xfId="41021"/>
    <cellStyle name="Normal 3 3 3 2 2 5 5" xfId="41022"/>
    <cellStyle name="Normal 3 3 3 2 2 5 6" xfId="41023"/>
    <cellStyle name="Normal 3 3 3 2 2 6" xfId="41024"/>
    <cellStyle name="Normal 3 3 3 2 2 6 2" xfId="41025"/>
    <cellStyle name="Normal 3 3 3 2 2 6 2 2" xfId="41026"/>
    <cellStyle name="Normal 3 3 3 2 2 6 2 3" xfId="41027"/>
    <cellStyle name="Normal 3 3 3 2 2 6 3" xfId="41028"/>
    <cellStyle name="Normal 3 3 3 2 2 6 4" xfId="41029"/>
    <cellStyle name="Normal 3 3 3 2 2 6 5" xfId="41030"/>
    <cellStyle name="Normal 3 3 3 2 2 6 6" xfId="41031"/>
    <cellStyle name="Normal 3 3 3 2 2 7" xfId="41032"/>
    <cellStyle name="Normal 3 3 3 2 2 7 2" xfId="41033"/>
    <cellStyle name="Normal 3 3 3 2 2 7 2 2" xfId="41034"/>
    <cellStyle name="Normal 3 3 3 2 2 7 2 3" xfId="41035"/>
    <cellStyle name="Normal 3 3 3 2 2 7 3" xfId="41036"/>
    <cellStyle name="Normal 3 3 3 2 2 7 4" xfId="41037"/>
    <cellStyle name="Normal 3 3 3 2 2 7 5" xfId="41038"/>
    <cellStyle name="Normal 3 3 3 2 2 7 6" xfId="41039"/>
    <cellStyle name="Normal 3 3 3 2 2 8" xfId="41040"/>
    <cellStyle name="Normal 3 3 3 2 2 8 2" xfId="41041"/>
    <cellStyle name="Normal 3 3 3 2 2 8 2 2" xfId="41042"/>
    <cellStyle name="Normal 3 3 3 2 2 8 2 3" xfId="41043"/>
    <cellStyle name="Normal 3 3 3 2 2 8 3" xfId="41044"/>
    <cellStyle name="Normal 3 3 3 2 2 8 4" xfId="41045"/>
    <cellStyle name="Normal 3 3 3 2 2 8 5" xfId="41046"/>
    <cellStyle name="Normal 3 3 3 2 2 8 6" xfId="41047"/>
    <cellStyle name="Normal 3 3 3 2 2 9" xfId="41048"/>
    <cellStyle name="Normal 3 3 3 2 2 9 2" xfId="41049"/>
    <cellStyle name="Normal 3 3 3 2 2 9 3" xfId="41050"/>
    <cellStyle name="Normal 3 3 3 2 3" xfId="41051"/>
    <cellStyle name="Normal 3 3 3 2 3 10" xfId="41052"/>
    <cellStyle name="Normal 3 3 3 2 3 2" xfId="41053"/>
    <cellStyle name="Normal 3 3 3 2 3 2 2" xfId="41054"/>
    <cellStyle name="Normal 3 3 3 2 3 2 2 2" xfId="41055"/>
    <cellStyle name="Normal 3 3 3 2 3 2 2 2 2" xfId="41056"/>
    <cellStyle name="Normal 3 3 3 2 3 2 2 2 3" xfId="41057"/>
    <cellStyle name="Normal 3 3 3 2 3 2 2 3" xfId="41058"/>
    <cellStyle name="Normal 3 3 3 2 3 2 2 4" xfId="41059"/>
    <cellStyle name="Normal 3 3 3 2 3 2 2 5" xfId="41060"/>
    <cellStyle name="Normal 3 3 3 2 3 2 2 6" xfId="41061"/>
    <cellStyle name="Normal 3 3 3 2 3 2 3" xfId="41062"/>
    <cellStyle name="Normal 3 3 3 2 3 2 3 2" xfId="41063"/>
    <cellStyle name="Normal 3 3 3 2 3 2 3 2 2" xfId="41064"/>
    <cellStyle name="Normal 3 3 3 2 3 2 3 2 3" xfId="41065"/>
    <cellStyle name="Normal 3 3 3 2 3 2 3 3" xfId="41066"/>
    <cellStyle name="Normal 3 3 3 2 3 2 3 4" xfId="41067"/>
    <cellStyle name="Normal 3 3 3 2 3 2 3 5" xfId="41068"/>
    <cellStyle name="Normal 3 3 3 2 3 2 3 6" xfId="41069"/>
    <cellStyle name="Normal 3 3 3 2 3 2 4" xfId="41070"/>
    <cellStyle name="Normal 3 3 3 2 3 2 4 2" xfId="41071"/>
    <cellStyle name="Normal 3 3 3 2 3 2 4 3" xfId="41072"/>
    <cellStyle name="Normal 3 3 3 2 3 2 5" xfId="41073"/>
    <cellStyle name="Normal 3 3 3 2 3 2 6" xfId="41074"/>
    <cellStyle name="Normal 3 3 3 2 3 2 7" xfId="41075"/>
    <cellStyle name="Normal 3 3 3 2 3 2 8" xfId="41076"/>
    <cellStyle name="Normal 3 3 3 2 3 3" xfId="41077"/>
    <cellStyle name="Normal 3 3 3 2 3 3 2" xfId="41078"/>
    <cellStyle name="Normal 3 3 3 2 3 3 2 2" xfId="41079"/>
    <cellStyle name="Normal 3 3 3 2 3 3 2 2 2" xfId="41080"/>
    <cellStyle name="Normal 3 3 3 2 3 3 2 2 3" xfId="41081"/>
    <cellStyle name="Normal 3 3 3 2 3 3 2 3" xfId="41082"/>
    <cellStyle name="Normal 3 3 3 2 3 3 2 4" xfId="41083"/>
    <cellStyle name="Normal 3 3 3 2 3 3 2 5" xfId="41084"/>
    <cellStyle name="Normal 3 3 3 2 3 3 2 6" xfId="41085"/>
    <cellStyle name="Normal 3 3 3 2 3 3 3" xfId="41086"/>
    <cellStyle name="Normal 3 3 3 2 3 3 3 2" xfId="41087"/>
    <cellStyle name="Normal 3 3 3 2 3 3 3 3" xfId="41088"/>
    <cellStyle name="Normal 3 3 3 2 3 3 4" xfId="41089"/>
    <cellStyle name="Normal 3 3 3 2 3 3 5" xfId="41090"/>
    <cellStyle name="Normal 3 3 3 2 3 3 6" xfId="41091"/>
    <cellStyle name="Normal 3 3 3 2 3 3 7" xfId="41092"/>
    <cellStyle name="Normal 3 3 3 2 3 4" xfId="41093"/>
    <cellStyle name="Normal 3 3 3 2 3 4 2" xfId="41094"/>
    <cellStyle name="Normal 3 3 3 2 3 4 2 2" xfId="41095"/>
    <cellStyle name="Normal 3 3 3 2 3 4 2 3" xfId="41096"/>
    <cellStyle name="Normal 3 3 3 2 3 4 3" xfId="41097"/>
    <cellStyle name="Normal 3 3 3 2 3 4 4" xfId="41098"/>
    <cellStyle name="Normal 3 3 3 2 3 4 5" xfId="41099"/>
    <cellStyle name="Normal 3 3 3 2 3 4 6" xfId="41100"/>
    <cellStyle name="Normal 3 3 3 2 3 5" xfId="41101"/>
    <cellStyle name="Normal 3 3 3 2 3 5 2" xfId="41102"/>
    <cellStyle name="Normal 3 3 3 2 3 5 2 2" xfId="41103"/>
    <cellStyle name="Normal 3 3 3 2 3 5 2 3" xfId="41104"/>
    <cellStyle name="Normal 3 3 3 2 3 5 3" xfId="41105"/>
    <cellStyle name="Normal 3 3 3 2 3 5 4" xfId="41106"/>
    <cellStyle name="Normal 3 3 3 2 3 5 5" xfId="41107"/>
    <cellStyle name="Normal 3 3 3 2 3 5 6" xfId="41108"/>
    <cellStyle name="Normal 3 3 3 2 3 6" xfId="41109"/>
    <cellStyle name="Normal 3 3 3 2 3 6 2" xfId="41110"/>
    <cellStyle name="Normal 3 3 3 2 3 6 3" xfId="41111"/>
    <cellStyle name="Normal 3 3 3 2 3 7" xfId="41112"/>
    <cellStyle name="Normal 3 3 3 2 3 8" xfId="41113"/>
    <cellStyle name="Normal 3 3 3 2 3 9" xfId="41114"/>
    <cellStyle name="Normal 3 3 3 2 4" xfId="41115"/>
    <cellStyle name="Normal 3 3 3 2 4 2" xfId="41116"/>
    <cellStyle name="Normal 3 3 3 2 4 2 2" xfId="41117"/>
    <cellStyle name="Normal 3 3 3 2 4 2 2 2" xfId="41118"/>
    <cellStyle name="Normal 3 3 3 2 4 2 2 2 2" xfId="41119"/>
    <cellStyle name="Normal 3 3 3 2 4 2 2 2 3" xfId="41120"/>
    <cellStyle name="Normal 3 3 3 2 4 2 2 3" xfId="41121"/>
    <cellStyle name="Normal 3 3 3 2 4 2 2 4" xfId="41122"/>
    <cellStyle name="Normal 3 3 3 2 4 2 2 5" xfId="41123"/>
    <cellStyle name="Normal 3 3 3 2 4 2 2 6" xfId="41124"/>
    <cellStyle name="Normal 3 3 3 2 4 2 3" xfId="41125"/>
    <cellStyle name="Normal 3 3 3 2 4 2 3 2" xfId="41126"/>
    <cellStyle name="Normal 3 3 3 2 4 2 3 3" xfId="41127"/>
    <cellStyle name="Normal 3 3 3 2 4 2 4" xfId="41128"/>
    <cellStyle name="Normal 3 3 3 2 4 2 5" xfId="41129"/>
    <cellStyle name="Normal 3 3 3 2 4 2 6" xfId="41130"/>
    <cellStyle name="Normal 3 3 3 2 4 2 7" xfId="41131"/>
    <cellStyle name="Normal 3 3 3 2 4 3" xfId="41132"/>
    <cellStyle name="Normal 3 3 3 2 4 3 2" xfId="41133"/>
    <cellStyle name="Normal 3 3 3 2 4 3 2 2" xfId="41134"/>
    <cellStyle name="Normal 3 3 3 2 4 3 2 3" xfId="41135"/>
    <cellStyle name="Normal 3 3 3 2 4 3 3" xfId="41136"/>
    <cellStyle name="Normal 3 3 3 2 4 3 4" xfId="41137"/>
    <cellStyle name="Normal 3 3 3 2 4 3 5" xfId="41138"/>
    <cellStyle name="Normal 3 3 3 2 4 3 6" xfId="41139"/>
    <cellStyle name="Normal 3 3 3 2 4 4" xfId="41140"/>
    <cellStyle name="Normal 3 3 3 2 4 4 2" xfId="41141"/>
    <cellStyle name="Normal 3 3 3 2 4 4 2 2" xfId="41142"/>
    <cellStyle name="Normal 3 3 3 2 4 4 2 3" xfId="41143"/>
    <cellStyle name="Normal 3 3 3 2 4 4 3" xfId="41144"/>
    <cellStyle name="Normal 3 3 3 2 4 4 4" xfId="41145"/>
    <cellStyle name="Normal 3 3 3 2 4 4 5" xfId="41146"/>
    <cellStyle name="Normal 3 3 3 2 4 4 6" xfId="41147"/>
    <cellStyle name="Normal 3 3 3 2 4 5" xfId="41148"/>
    <cellStyle name="Normal 3 3 3 2 4 5 2" xfId="41149"/>
    <cellStyle name="Normal 3 3 3 2 4 5 3" xfId="41150"/>
    <cellStyle name="Normal 3 3 3 2 4 6" xfId="41151"/>
    <cellStyle name="Normal 3 3 3 2 4 7" xfId="41152"/>
    <cellStyle name="Normal 3 3 3 2 4 8" xfId="41153"/>
    <cellStyle name="Normal 3 3 3 2 4 9" xfId="41154"/>
    <cellStyle name="Normal 3 3 3 2 5" xfId="41155"/>
    <cellStyle name="Normal 3 3 3 2 5 2" xfId="41156"/>
    <cellStyle name="Normal 3 3 3 2 5 2 2" xfId="41157"/>
    <cellStyle name="Normal 3 3 3 2 5 2 2 2" xfId="41158"/>
    <cellStyle name="Normal 3 3 3 2 5 2 2 3" xfId="41159"/>
    <cellStyle name="Normal 3 3 3 2 5 2 3" xfId="41160"/>
    <cellStyle name="Normal 3 3 3 2 5 2 4" xfId="41161"/>
    <cellStyle name="Normal 3 3 3 2 5 2 5" xfId="41162"/>
    <cellStyle name="Normal 3 3 3 2 5 2 6" xfId="41163"/>
    <cellStyle name="Normal 3 3 3 2 5 3" xfId="41164"/>
    <cellStyle name="Normal 3 3 3 2 5 3 2" xfId="41165"/>
    <cellStyle name="Normal 3 3 3 2 5 3 3" xfId="41166"/>
    <cellStyle name="Normal 3 3 3 2 5 4" xfId="41167"/>
    <cellStyle name="Normal 3 3 3 2 5 5" xfId="41168"/>
    <cellStyle name="Normal 3 3 3 2 5 6" xfId="41169"/>
    <cellStyle name="Normal 3 3 3 2 5 7" xfId="41170"/>
    <cellStyle name="Normal 3 3 3 2 6" xfId="41171"/>
    <cellStyle name="Normal 3 3 3 2 6 2" xfId="41172"/>
    <cellStyle name="Normal 3 3 3 2 6 2 2" xfId="41173"/>
    <cellStyle name="Normal 3 3 3 2 6 2 3" xfId="41174"/>
    <cellStyle name="Normal 3 3 3 2 6 3" xfId="41175"/>
    <cellStyle name="Normal 3 3 3 2 6 4" xfId="41176"/>
    <cellStyle name="Normal 3 3 3 2 6 5" xfId="41177"/>
    <cellStyle name="Normal 3 3 3 2 6 6" xfId="41178"/>
    <cellStyle name="Normal 3 3 3 2 7" xfId="41179"/>
    <cellStyle name="Normal 3 3 3 2 7 2" xfId="41180"/>
    <cellStyle name="Normal 3 3 3 2 7 2 2" xfId="41181"/>
    <cellStyle name="Normal 3 3 3 2 7 2 3" xfId="41182"/>
    <cellStyle name="Normal 3 3 3 2 7 3" xfId="41183"/>
    <cellStyle name="Normal 3 3 3 2 7 4" xfId="41184"/>
    <cellStyle name="Normal 3 3 3 2 7 5" xfId="41185"/>
    <cellStyle name="Normal 3 3 3 2 7 6" xfId="41186"/>
    <cellStyle name="Normal 3 3 3 2 8" xfId="41187"/>
    <cellStyle name="Normal 3 3 3 2 8 2" xfId="41188"/>
    <cellStyle name="Normal 3 3 3 2 8 2 2" xfId="41189"/>
    <cellStyle name="Normal 3 3 3 2 8 2 3" xfId="41190"/>
    <cellStyle name="Normal 3 3 3 2 8 3" xfId="41191"/>
    <cellStyle name="Normal 3 3 3 2 8 4" xfId="41192"/>
    <cellStyle name="Normal 3 3 3 2 8 5" xfId="41193"/>
    <cellStyle name="Normal 3 3 3 2 8 6" xfId="41194"/>
    <cellStyle name="Normal 3 3 3 2 9" xfId="41195"/>
    <cellStyle name="Normal 3 3 3 2 9 2" xfId="41196"/>
    <cellStyle name="Normal 3 3 3 2 9 2 2" xfId="41197"/>
    <cellStyle name="Normal 3 3 3 2 9 2 3" xfId="41198"/>
    <cellStyle name="Normal 3 3 3 2 9 3" xfId="41199"/>
    <cellStyle name="Normal 3 3 3 2 9 4" xfId="41200"/>
    <cellStyle name="Normal 3 3 3 2 9 5" xfId="41201"/>
    <cellStyle name="Normal 3 3 3 2 9 6" xfId="41202"/>
    <cellStyle name="Normal 3 3 3 3" xfId="41203"/>
    <cellStyle name="Normal 3 3 3 3 10" xfId="41204"/>
    <cellStyle name="Normal 3 3 3 3 11" xfId="41205"/>
    <cellStyle name="Normal 3 3 3 3 12" xfId="41206"/>
    <cellStyle name="Normal 3 3 3 3 13" xfId="41207"/>
    <cellStyle name="Normal 3 3 3 3 2" xfId="41208"/>
    <cellStyle name="Normal 3 3 3 3 2 10" xfId="41209"/>
    <cellStyle name="Normal 3 3 3 3 2 2" xfId="41210"/>
    <cellStyle name="Normal 3 3 3 3 2 2 2" xfId="41211"/>
    <cellStyle name="Normal 3 3 3 3 2 2 2 2" xfId="41212"/>
    <cellStyle name="Normal 3 3 3 3 2 2 2 2 2" xfId="41213"/>
    <cellStyle name="Normal 3 3 3 3 2 2 2 2 3" xfId="41214"/>
    <cellStyle name="Normal 3 3 3 3 2 2 2 3" xfId="41215"/>
    <cellStyle name="Normal 3 3 3 3 2 2 2 4" xfId="41216"/>
    <cellStyle name="Normal 3 3 3 3 2 2 2 5" xfId="41217"/>
    <cellStyle name="Normal 3 3 3 3 2 2 2 6" xfId="41218"/>
    <cellStyle name="Normal 3 3 3 3 2 2 3" xfId="41219"/>
    <cellStyle name="Normal 3 3 3 3 2 2 3 2" xfId="41220"/>
    <cellStyle name="Normal 3 3 3 3 2 2 3 2 2" xfId="41221"/>
    <cellStyle name="Normal 3 3 3 3 2 2 3 2 3" xfId="41222"/>
    <cellStyle name="Normal 3 3 3 3 2 2 3 3" xfId="41223"/>
    <cellStyle name="Normal 3 3 3 3 2 2 3 4" xfId="41224"/>
    <cellStyle name="Normal 3 3 3 3 2 2 3 5" xfId="41225"/>
    <cellStyle name="Normal 3 3 3 3 2 2 3 6" xfId="41226"/>
    <cellStyle name="Normal 3 3 3 3 2 2 4" xfId="41227"/>
    <cellStyle name="Normal 3 3 3 3 2 2 4 2" xfId="41228"/>
    <cellStyle name="Normal 3 3 3 3 2 2 4 3" xfId="41229"/>
    <cellStyle name="Normal 3 3 3 3 2 2 5" xfId="41230"/>
    <cellStyle name="Normal 3 3 3 3 2 2 6" xfId="41231"/>
    <cellStyle name="Normal 3 3 3 3 2 2 7" xfId="41232"/>
    <cellStyle name="Normal 3 3 3 3 2 2 8" xfId="41233"/>
    <cellStyle name="Normal 3 3 3 3 2 3" xfId="41234"/>
    <cellStyle name="Normal 3 3 3 3 2 3 2" xfId="41235"/>
    <cellStyle name="Normal 3 3 3 3 2 3 2 2" xfId="41236"/>
    <cellStyle name="Normal 3 3 3 3 2 3 2 2 2" xfId="41237"/>
    <cellStyle name="Normal 3 3 3 3 2 3 2 2 3" xfId="41238"/>
    <cellStyle name="Normal 3 3 3 3 2 3 2 3" xfId="41239"/>
    <cellStyle name="Normal 3 3 3 3 2 3 2 4" xfId="41240"/>
    <cellStyle name="Normal 3 3 3 3 2 3 2 5" xfId="41241"/>
    <cellStyle name="Normal 3 3 3 3 2 3 2 6" xfId="41242"/>
    <cellStyle name="Normal 3 3 3 3 2 3 3" xfId="41243"/>
    <cellStyle name="Normal 3 3 3 3 2 3 3 2" xfId="41244"/>
    <cellStyle name="Normal 3 3 3 3 2 3 3 3" xfId="41245"/>
    <cellStyle name="Normal 3 3 3 3 2 3 4" xfId="41246"/>
    <cellStyle name="Normal 3 3 3 3 2 3 5" xfId="41247"/>
    <cellStyle name="Normal 3 3 3 3 2 3 6" xfId="41248"/>
    <cellStyle name="Normal 3 3 3 3 2 3 7" xfId="41249"/>
    <cellStyle name="Normal 3 3 3 3 2 4" xfId="41250"/>
    <cellStyle name="Normal 3 3 3 3 2 4 2" xfId="41251"/>
    <cellStyle name="Normal 3 3 3 3 2 4 2 2" xfId="41252"/>
    <cellStyle name="Normal 3 3 3 3 2 4 2 3" xfId="41253"/>
    <cellStyle name="Normal 3 3 3 3 2 4 3" xfId="41254"/>
    <cellStyle name="Normal 3 3 3 3 2 4 4" xfId="41255"/>
    <cellStyle name="Normal 3 3 3 3 2 4 5" xfId="41256"/>
    <cellStyle name="Normal 3 3 3 3 2 4 6" xfId="41257"/>
    <cellStyle name="Normal 3 3 3 3 2 5" xfId="41258"/>
    <cellStyle name="Normal 3 3 3 3 2 5 2" xfId="41259"/>
    <cellStyle name="Normal 3 3 3 3 2 5 2 2" xfId="41260"/>
    <cellStyle name="Normal 3 3 3 3 2 5 2 3" xfId="41261"/>
    <cellStyle name="Normal 3 3 3 3 2 5 3" xfId="41262"/>
    <cellStyle name="Normal 3 3 3 3 2 5 4" xfId="41263"/>
    <cellStyle name="Normal 3 3 3 3 2 5 5" xfId="41264"/>
    <cellStyle name="Normal 3 3 3 3 2 5 6" xfId="41265"/>
    <cellStyle name="Normal 3 3 3 3 2 6" xfId="41266"/>
    <cellStyle name="Normal 3 3 3 3 2 6 2" xfId="41267"/>
    <cellStyle name="Normal 3 3 3 3 2 6 3" xfId="41268"/>
    <cellStyle name="Normal 3 3 3 3 2 7" xfId="41269"/>
    <cellStyle name="Normal 3 3 3 3 2 8" xfId="41270"/>
    <cellStyle name="Normal 3 3 3 3 2 9" xfId="41271"/>
    <cellStyle name="Normal 3 3 3 3 3" xfId="41272"/>
    <cellStyle name="Normal 3 3 3 3 3 2" xfId="41273"/>
    <cellStyle name="Normal 3 3 3 3 3 2 2" xfId="41274"/>
    <cellStyle name="Normal 3 3 3 3 3 2 2 2" xfId="41275"/>
    <cellStyle name="Normal 3 3 3 3 3 2 2 2 2" xfId="41276"/>
    <cellStyle name="Normal 3 3 3 3 3 2 2 2 3" xfId="41277"/>
    <cellStyle name="Normal 3 3 3 3 3 2 2 3" xfId="41278"/>
    <cellStyle name="Normal 3 3 3 3 3 2 2 4" xfId="41279"/>
    <cellStyle name="Normal 3 3 3 3 3 2 2 5" xfId="41280"/>
    <cellStyle name="Normal 3 3 3 3 3 2 2 6" xfId="41281"/>
    <cellStyle name="Normal 3 3 3 3 3 2 3" xfId="41282"/>
    <cellStyle name="Normal 3 3 3 3 3 2 3 2" xfId="41283"/>
    <cellStyle name="Normal 3 3 3 3 3 2 3 3" xfId="41284"/>
    <cellStyle name="Normal 3 3 3 3 3 2 4" xfId="41285"/>
    <cellStyle name="Normal 3 3 3 3 3 2 5" xfId="41286"/>
    <cellStyle name="Normal 3 3 3 3 3 2 6" xfId="41287"/>
    <cellStyle name="Normal 3 3 3 3 3 2 7" xfId="41288"/>
    <cellStyle name="Normal 3 3 3 3 3 3" xfId="41289"/>
    <cellStyle name="Normal 3 3 3 3 3 3 2" xfId="41290"/>
    <cellStyle name="Normal 3 3 3 3 3 3 2 2" xfId="41291"/>
    <cellStyle name="Normal 3 3 3 3 3 3 2 3" xfId="41292"/>
    <cellStyle name="Normal 3 3 3 3 3 3 3" xfId="41293"/>
    <cellStyle name="Normal 3 3 3 3 3 3 4" xfId="41294"/>
    <cellStyle name="Normal 3 3 3 3 3 3 5" xfId="41295"/>
    <cellStyle name="Normal 3 3 3 3 3 3 6" xfId="41296"/>
    <cellStyle name="Normal 3 3 3 3 3 4" xfId="41297"/>
    <cellStyle name="Normal 3 3 3 3 3 4 2" xfId="41298"/>
    <cellStyle name="Normal 3 3 3 3 3 4 2 2" xfId="41299"/>
    <cellStyle name="Normal 3 3 3 3 3 4 2 3" xfId="41300"/>
    <cellStyle name="Normal 3 3 3 3 3 4 3" xfId="41301"/>
    <cellStyle name="Normal 3 3 3 3 3 4 4" xfId="41302"/>
    <cellStyle name="Normal 3 3 3 3 3 4 5" xfId="41303"/>
    <cellStyle name="Normal 3 3 3 3 3 4 6" xfId="41304"/>
    <cellStyle name="Normal 3 3 3 3 3 5" xfId="41305"/>
    <cellStyle name="Normal 3 3 3 3 3 5 2" xfId="41306"/>
    <cellStyle name="Normal 3 3 3 3 3 5 3" xfId="41307"/>
    <cellStyle name="Normal 3 3 3 3 3 6" xfId="41308"/>
    <cellStyle name="Normal 3 3 3 3 3 7" xfId="41309"/>
    <cellStyle name="Normal 3 3 3 3 3 8" xfId="41310"/>
    <cellStyle name="Normal 3 3 3 3 3 9" xfId="41311"/>
    <cellStyle name="Normal 3 3 3 3 4" xfId="41312"/>
    <cellStyle name="Normal 3 3 3 3 4 2" xfId="41313"/>
    <cellStyle name="Normal 3 3 3 3 4 2 2" xfId="41314"/>
    <cellStyle name="Normal 3 3 3 3 4 2 2 2" xfId="41315"/>
    <cellStyle name="Normal 3 3 3 3 4 2 2 3" xfId="41316"/>
    <cellStyle name="Normal 3 3 3 3 4 2 3" xfId="41317"/>
    <cellStyle name="Normal 3 3 3 3 4 2 4" xfId="41318"/>
    <cellStyle name="Normal 3 3 3 3 4 2 5" xfId="41319"/>
    <cellStyle name="Normal 3 3 3 3 4 2 6" xfId="41320"/>
    <cellStyle name="Normal 3 3 3 3 4 3" xfId="41321"/>
    <cellStyle name="Normal 3 3 3 3 4 3 2" xfId="41322"/>
    <cellStyle name="Normal 3 3 3 3 4 3 3" xfId="41323"/>
    <cellStyle name="Normal 3 3 3 3 4 4" xfId="41324"/>
    <cellStyle name="Normal 3 3 3 3 4 5" xfId="41325"/>
    <cellStyle name="Normal 3 3 3 3 4 6" xfId="41326"/>
    <cellStyle name="Normal 3 3 3 3 4 7" xfId="41327"/>
    <cellStyle name="Normal 3 3 3 3 5" xfId="41328"/>
    <cellStyle name="Normal 3 3 3 3 5 2" xfId="41329"/>
    <cellStyle name="Normal 3 3 3 3 5 2 2" xfId="41330"/>
    <cellStyle name="Normal 3 3 3 3 5 2 3" xfId="41331"/>
    <cellStyle name="Normal 3 3 3 3 5 3" xfId="41332"/>
    <cellStyle name="Normal 3 3 3 3 5 4" xfId="41333"/>
    <cellStyle name="Normal 3 3 3 3 5 5" xfId="41334"/>
    <cellStyle name="Normal 3 3 3 3 5 6" xfId="41335"/>
    <cellStyle name="Normal 3 3 3 3 6" xfId="41336"/>
    <cellStyle name="Normal 3 3 3 3 6 2" xfId="41337"/>
    <cellStyle name="Normal 3 3 3 3 6 2 2" xfId="41338"/>
    <cellStyle name="Normal 3 3 3 3 6 2 3" xfId="41339"/>
    <cellStyle name="Normal 3 3 3 3 6 3" xfId="41340"/>
    <cellStyle name="Normal 3 3 3 3 6 4" xfId="41341"/>
    <cellStyle name="Normal 3 3 3 3 6 5" xfId="41342"/>
    <cellStyle name="Normal 3 3 3 3 6 6" xfId="41343"/>
    <cellStyle name="Normal 3 3 3 3 7" xfId="41344"/>
    <cellStyle name="Normal 3 3 3 3 7 2" xfId="41345"/>
    <cellStyle name="Normal 3 3 3 3 7 2 2" xfId="41346"/>
    <cellStyle name="Normal 3 3 3 3 7 2 3" xfId="41347"/>
    <cellStyle name="Normal 3 3 3 3 7 3" xfId="41348"/>
    <cellStyle name="Normal 3 3 3 3 7 4" xfId="41349"/>
    <cellStyle name="Normal 3 3 3 3 7 5" xfId="41350"/>
    <cellStyle name="Normal 3 3 3 3 7 6" xfId="41351"/>
    <cellStyle name="Normal 3 3 3 3 8" xfId="41352"/>
    <cellStyle name="Normal 3 3 3 3 8 2" xfId="41353"/>
    <cellStyle name="Normal 3 3 3 3 8 2 2" xfId="41354"/>
    <cellStyle name="Normal 3 3 3 3 8 2 3" xfId="41355"/>
    <cellStyle name="Normal 3 3 3 3 8 3" xfId="41356"/>
    <cellStyle name="Normal 3 3 3 3 8 4" xfId="41357"/>
    <cellStyle name="Normal 3 3 3 3 8 5" xfId="41358"/>
    <cellStyle name="Normal 3 3 3 3 8 6" xfId="41359"/>
    <cellStyle name="Normal 3 3 3 3 9" xfId="41360"/>
    <cellStyle name="Normal 3 3 3 3 9 2" xfId="41361"/>
    <cellStyle name="Normal 3 3 3 3 9 3" xfId="41362"/>
    <cellStyle name="Normal 3 3 3 4" xfId="41363"/>
    <cellStyle name="Normal 3 3 3 4 10" xfId="41364"/>
    <cellStyle name="Normal 3 3 3 4 2" xfId="41365"/>
    <cellStyle name="Normal 3 3 3 4 2 2" xfId="41366"/>
    <cellStyle name="Normal 3 3 3 4 2 2 2" xfId="41367"/>
    <cellStyle name="Normal 3 3 3 4 2 2 2 2" xfId="41368"/>
    <cellStyle name="Normal 3 3 3 4 2 2 2 3" xfId="41369"/>
    <cellStyle name="Normal 3 3 3 4 2 2 3" xfId="41370"/>
    <cellStyle name="Normal 3 3 3 4 2 2 4" xfId="41371"/>
    <cellStyle name="Normal 3 3 3 4 2 2 5" xfId="41372"/>
    <cellStyle name="Normal 3 3 3 4 2 2 6" xfId="41373"/>
    <cellStyle name="Normal 3 3 3 4 2 3" xfId="41374"/>
    <cellStyle name="Normal 3 3 3 4 2 3 2" xfId="41375"/>
    <cellStyle name="Normal 3 3 3 4 2 3 2 2" xfId="41376"/>
    <cellStyle name="Normal 3 3 3 4 2 3 2 3" xfId="41377"/>
    <cellStyle name="Normal 3 3 3 4 2 3 3" xfId="41378"/>
    <cellStyle name="Normal 3 3 3 4 2 3 4" xfId="41379"/>
    <cellStyle name="Normal 3 3 3 4 2 3 5" xfId="41380"/>
    <cellStyle name="Normal 3 3 3 4 2 3 6" xfId="41381"/>
    <cellStyle name="Normal 3 3 3 4 2 4" xfId="41382"/>
    <cellStyle name="Normal 3 3 3 4 2 4 2" xfId="41383"/>
    <cellStyle name="Normal 3 3 3 4 2 4 3" xfId="41384"/>
    <cellStyle name="Normal 3 3 3 4 2 5" xfId="41385"/>
    <cellStyle name="Normal 3 3 3 4 2 6" xfId="41386"/>
    <cellStyle name="Normal 3 3 3 4 2 7" xfId="41387"/>
    <cellStyle name="Normal 3 3 3 4 2 8" xfId="41388"/>
    <cellStyle name="Normal 3 3 3 4 3" xfId="41389"/>
    <cellStyle name="Normal 3 3 3 4 3 2" xfId="41390"/>
    <cellStyle name="Normal 3 3 3 4 3 2 2" xfId="41391"/>
    <cellStyle name="Normal 3 3 3 4 3 2 2 2" xfId="41392"/>
    <cellStyle name="Normal 3 3 3 4 3 2 2 3" xfId="41393"/>
    <cellStyle name="Normal 3 3 3 4 3 2 3" xfId="41394"/>
    <cellStyle name="Normal 3 3 3 4 3 2 4" xfId="41395"/>
    <cellStyle name="Normal 3 3 3 4 3 2 5" xfId="41396"/>
    <cellStyle name="Normal 3 3 3 4 3 2 6" xfId="41397"/>
    <cellStyle name="Normal 3 3 3 4 3 3" xfId="41398"/>
    <cellStyle name="Normal 3 3 3 4 3 3 2" xfId="41399"/>
    <cellStyle name="Normal 3 3 3 4 3 3 3" xfId="41400"/>
    <cellStyle name="Normal 3 3 3 4 3 4" xfId="41401"/>
    <cellStyle name="Normal 3 3 3 4 3 5" xfId="41402"/>
    <cellStyle name="Normal 3 3 3 4 3 6" xfId="41403"/>
    <cellStyle name="Normal 3 3 3 4 3 7" xfId="41404"/>
    <cellStyle name="Normal 3 3 3 4 4" xfId="41405"/>
    <cellStyle name="Normal 3 3 3 4 4 2" xfId="41406"/>
    <cellStyle name="Normal 3 3 3 4 4 2 2" xfId="41407"/>
    <cellStyle name="Normal 3 3 3 4 4 2 3" xfId="41408"/>
    <cellStyle name="Normal 3 3 3 4 4 3" xfId="41409"/>
    <cellStyle name="Normal 3 3 3 4 4 4" xfId="41410"/>
    <cellStyle name="Normal 3 3 3 4 4 5" xfId="41411"/>
    <cellStyle name="Normal 3 3 3 4 4 6" xfId="41412"/>
    <cellStyle name="Normal 3 3 3 4 5" xfId="41413"/>
    <cellStyle name="Normal 3 3 3 4 5 2" xfId="41414"/>
    <cellStyle name="Normal 3 3 3 4 5 2 2" xfId="41415"/>
    <cellStyle name="Normal 3 3 3 4 5 2 3" xfId="41416"/>
    <cellStyle name="Normal 3 3 3 4 5 3" xfId="41417"/>
    <cellStyle name="Normal 3 3 3 4 5 4" xfId="41418"/>
    <cellStyle name="Normal 3 3 3 4 5 5" xfId="41419"/>
    <cellStyle name="Normal 3 3 3 4 5 6" xfId="41420"/>
    <cellStyle name="Normal 3 3 3 4 6" xfId="41421"/>
    <cellStyle name="Normal 3 3 3 4 6 2" xfId="41422"/>
    <cellStyle name="Normal 3 3 3 4 6 3" xfId="41423"/>
    <cellStyle name="Normal 3 3 3 4 7" xfId="41424"/>
    <cellStyle name="Normal 3 3 3 4 8" xfId="41425"/>
    <cellStyle name="Normal 3 3 3 4 9" xfId="41426"/>
    <cellStyle name="Normal 3 3 3 5" xfId="41427"/>
    <cellStyle name="Normal 3 3 3 5 2" xfId="41428"/>
    <cellStyle name="Normal 3 3 3 5 2 2" xfId="41429"/>
    <cellStyle name="Normal 3 3 3 5 2 2 2" xfId="41430"/>
    <cellStyle name="Normal 3 3 3 5 2 2 2 2" xfId="41431"/>
    <cellStyle name="Normal 3 3 3 5 2 2 2 3" xfId="41432"/>
    <cellStyle name="Normal 3 3 3 5 2 2 3" xfId="41433"/>
    <cellStyle name="Normal 3 3 3 5 2 2 4" xfId="41434"/>
    <cellStyle name="Normal 3 3 3 5 2 2 5" xfId="41435"/>
    <cellStyle name="Normal 3 3 3 5 2 2 6" xfId="41436"/>
    <cellStyle name="Normal 3 3 3 5 2 3" xfId="41437"/>
    <cellStyle name="Normal 3 3 3 5 2 3 2" xfId="41438"/>
    <cellStyle name="Normal 3 3 3 5 2 3 3" xfId="41439"/>
    <cellStyle name="Normal 3 3 3 5 2 4" xfId="41440"/>
    <cellStyle name="Normal 3 3 3 5 2 5" xfId="41441"/>
    <cellStyle name="Normal 3 3 3 5 2 6" xfId="41442"/>
    <cellStyle name="Normal 3 3 3 5 2 7" xfId="41443"/>
    <cellStyle name="Normal 3 3 3 5 3" xfId="41444"/>
    <cellStyle name="Normal 3 3 3 5 3 2" xfId="41445"/>
    <cellStyle name="Normal 3 3 3 5 3 2 2" xfId="41446"/>
    <cellStyle name="Normal 3 3 3 5 3 2 3" xfId="41447"/>
    <cellStyle name="Normal 3 3 3 5 3 3" xfId="41448"/>
    <cellStyle name="Normal 3 3 3 5 3 4" xfId="41449"/>
    <cellStyle name="Normal 3 3 3 5 3 5" xfId="41450"/>
    <cellStyle name="Normal 3 3 3 5 3 6" xfId="41451"/>
    <cellStyle name="Normal 3 3 3 5 4" xfId="41452"/>
    <cellStyle name="Normal 3 3 3 5 4 2" xfId="41453"/>
    <cellStyle name="Normal 3 3 3 5 4 2 2" xfId="41454"/>
    <cellStyle name="Normal 3 3 3 5 4 2 3" xfId="41455"/>
    <cellStyle name="Normal 3 3 3 5 4 3" xfId="41456"/>
    <cellStyle name="Normal 3 3 3 5 4 4" xfId="41457"/>
    <cellStyle name="Normal 3 3 3 5 4 5" xfId="41458"/>
    <cellStyle name="Normal 3 3 3 5 4 6" xfId="41459"/>
    <cellStyle name="Normal 3 3 3 5 5" xfId="41460"/>
    <cellStyle name="Normal 3 3 3 5 5 2" xfId="41461"/>
    <cellStyle name="Normal 3 3 3 5 5 3" xfId="41462"/>
    <cellStyle name="Normal 3 3 3 5 6" xfId="41463"/>
    <cellStyle name="Normal 3 3 3 5 7" xfId="41464"/>
    <cellStyle name="Normal 3 3 3 5 8" xfId="41465"/>
    <cellStyle name="Normal 3 3 3 5 9" xfId="41466"/>
    <cellStyle name="Normal 3 3 3 6" xfId="41467"/>
    <cellStyle name="Normal 3 3 3 6 2" xfId="41468"/>
    <cellStyle name="Normal 3 3 3 6 2 2" xfId="41469"/>
    <cellStyle name="Normal 3 3 3 6 2 2 2" xfId="41470"/>
    <cellStyle name="Normal 3 3 3 6 2 2 3" xfId="41471"/>
    <cellStyle name="Normal 3 3 3 6 2 3" xfId="41472"/>
    <cellStyle name="Normal 3 3 3 6 2 4" xfId="41473"/>
    <cellStyle name="Normal 3 3 3 6 2 5" xfId="41474"/>
    <cellStyle name="Normal 3 3 3 6 2 6" xfId="41475"/>
    <cellStyle name="Normal 3 3 3 6 3" xfId="41476"/>
    <cellStyle name="Normal 3 3 3 6 3 2" xfId="41477"/>
    <cellStyle name="Normal 3 3 3 6 3 3" xfId="41478"/>
    <cellStyle name="Normal 3 3 3 6 4" xfId="41479"/>
    <cellStyle name="Normal 3 3 3 6 5" xfId="41480"/>
    <cellStyle name="Normal 3 3 3 6 6" xfId="41481"/>
    <cellStyle name="Normal 3 3 3 6 7" xfId="41482"/>
    <cellStyle name="Normal 3 3 3 7" xfId="41483"/>
    <cellStyle name="Normal 3 3 3 7 2" xfId="41484"/>
    <cellStyle name="Normal 3 3 3 7 2 2" xfId="41485"/>
    <cellStyle name="Normal 3 3 3 7 2 3" xfId="41486"/>
    <cellStyle name="Normal 3 3 3 7 3" xfId="41487"/>
    <cellStyle name="Normal 3 3 3 7 4" xfId="41488"/>
    <cellStyle name="Normal 3 3 3 7 5" xfId="41489"/>
    <cellStyle name="Normal 3 3 3 7 6" xfId="41490"/>
    <cellStyle name="Normal 3 3 3 8" xfId="41491"/>
    <cellStyle name="Normal 3 3 3 8 2" xfId="41492"/>
    <cellStyle name="Normal 3 3 3 8 2 2" xfId="41493"/>
    <cellStyle name="Normal 3 3 3 8 2 3" xfId="41494"/>
    <cellStyle name="Normal 3 3 3 8 3" xfId="41495"/>
    <cellStyle name="Normal 3 3 3 8 4" xfId="41496"/>
    <cellStyle name="Normal 3 3 3 8 5" xfId="41497"/>
    <cellStyle name="Normal 3 3 3 8 6" xfId="41498"/>
    <cellStyle name="Normal 3 3 3 9" xfId="41499"/>
    <cellStyle name="Normal 3 3 3 9 2" xfId="41500"/>
    <cellStyle name="Normal 3 3 3 9 2 2" xfId="41501"/>
    <cellStyle name="Normal 3 3 3 9 2 3" xfId="41502"/>
    <cellStyle name="Normal 3 3 3 9 3" xfId="41503"/>
    <cellStyle name="Normal 3 3 3 9 4" xfId="41504"/>
    <cellStyle name="Normal 3 3 3 9 5" xfId="41505"/>
    <cellStyle name="Normal 3 3 3 9 6" xfId="41506"/>
    <cellStyle name="Normal 3 3 4" xfId="413"/>
    <cellStyle name="Normal 3 3 4 10" xfId="41507"/>
    <cellStyle name="Normal 3 3 4 11" xfId="41508"/>
    <cellStyle name="Normal 3 3 4 12" xfId="41509"/>
    <cellStyle name="Normal 3 3 4 13" xfId="41510"/>
    <cellStyle name="Normal 3 3 4 2" xfId="41511"/>
    <cellStyle name="Normal 3 3 4 2 10" xfId="41512"/>
    <cellStyle name="Normal 3 3 4 2 2" xfId="41513"/>
    <cellStyle name="Normal 3 3 4 2 2 2" xfId="41514"/>
    <cellStyle name="Normal 3 3 4 2 2 2 2" xfId="41515"/>
    <cellStyle name="Normal 3 3 4 2 2 2 2 2" xfId="41516"/>
    <cellStyle name="Normal 3 3 4 2 2 2 2 3" xfId="41517"/>
    <cellStyle name="Normal 3 3 4 2 2 2 3" xfId="41518"/>
    <cellStyle name="Normal 3 3 4 2 2 2 4" xfId="41519"/>
    <cellStyle name="Normal 3 3 4 2 2 2 5" xfId="41520"/>
    <cellStyle name="Normal 3 3 4 2 2 2 6" xfId="41521"/>
    <cellStyle name="Normal 3 3 4 2 2 3" xfId="41522"/>
    <cellStyle name="Normal 3 3 4 2 2 3 2" xfId="41523"/>
    <cellStyle name="Normal 3 3 4 2 2 3 2 2" xfId="41524"/>
    <cellStyle name="Normal 3 3 4 2 2 3 2 3" xfId="41525"/>
    <cellStyle name="Normal 3 3 4 2 2 3 3" xfId="41526"/>
    <cellStyle name="Normal 3 3 4 2 2 3 4" xfId="41527"/>
    <cellStyle name="Normal 3 3 4 2 2 3 5" xfId="41528"/>
    <cellStyle name="Normal 3 3 4 2 2 3 6" xfId="41529"/>
    <cellStyle name="Normal 3 3 4 2 2 4" xfId="41530"/>
    <cellStyle name="Normal 3 3 4 2 2 4 2" xfId="41531"/>
    <cellStyle name="Normal 3 3 4 2 2 4 3" xfId="41532"/>
    <cellStyle name="Normal 3 3 4 2 2 5" xfId="41533"/>
    <cellStyle name="Normal 3 3 4 2 2 6" xfId="41534"/>
    <cellStyle name="Normal 3 3 4 2 2 7" xfId="41535"/>
    <cellStyle name="Normal 3 3 4 2 2 8" xfId="41536"/>
    <cellStyle name="Normal 3 3 4 2 3" xfId="41537"/>
    <cellStyle name="Normal 3 3 4 2 3 2" xfId="41538"/>
    <cellStyle name="Normal 3 3 4 2 3 2 2" xfId="41539"/>
    <cellStyle name="Normal 3 3 4 2 3 2 2 2" xfId="41540"/>
    <cellStyle name="Normal 3 3 4 2 3 2 2 3" xfId="41541"/>
    <cellStyle name="Normal 3 3 4 2 3 2 3" xfId="41542"/>
    <cellStyle name="Normal 3 3 4 2 3 2 4" xfId="41543"/>
    <cellStyle name="Normal 3 3 4 2 3 2 5" xfId="41544"/>
    <cellStyle name="Normal 3 3 4 2 3 2 6" xfId="41545"/>
    <cellStyle name="Normal 3 3 4 2 3 3" xfId="41546"/>
    <cellStyle name="Normal 3 3 4 2 3 3 2" xfId="41547"/>
    <cellStyle name="Normal 3 3 4 2 3 3 3" xfId="41548"/>
    <cellStyle name="Normal 3 3 4 2 3 4" xfId="41549"/>
    <cellStyle name="Normal 3 3 4 2 3 5" xfId="41550"/>
    <cellStyle name="Normal 3 3 4 2 3 6" xfId="41551"/>
    <cellStyle name="Normal 3 3 4 2 3 7" xfId="41552"/>
    <cellStyle name="Normal 3 3 4 2 4" xfId="41553"/>
    <cellStyle name="Normal 3 3 4 2 4 2" xfId="41554"/>
    <cellStyle name="Normal 3 3 4 2 4 2 2" xfId="41555"/>
    <cellStyle name="Normal 3 3 4 2 4 2 3" xfId="41556"/>
    <cellStyle name="Normal 3 3 4 2 4 3" xfId="41557"/>
    <cellStyle name="Normal 3 3 4 2 4 4" xfId="41558"/>
    <cellStyle name="Normal 3 3 4 2 4 5" xfId="41559"/>
    <cellStyle name="Normal 3 3 4 2 4 6" xfId="41560"/>
    <cellStyle name="Normal 3 3 4 2 5" xfId="41561"/>
    <cellStyle name="Normal 3 3 4 2 5 2" xfId="41562"/>
    <cellStyle name="Normal 3 3 4 2 5 2 2" xfId="41563"/>
    <cellStyle name="Normal 3 3 4 2 5 2 3" xfId="41564"/>
    <cellStyle name="Normal 3 3 4 2 5 3" xfId="41565"/>
    <cellStyle name="Normal 3 3 4 2 5 4" xfId="41566"/>
    <cellStyle name="Normal 3 3 4 2 5 5" xfId="41567"/>
    <cellStyle name="Normal 3 3 4 2 5 6" xfId="41568"/>
    <cellStyle name="Normal 3 3 4 2 6" xfId="41569"/>
    <cellStyle name="Normal 3 3 4 2 6 2" xfId="41570"/>
    <cellStyle name="Normal 3 3 4 2 6 3" xfId="41571"/>
    <cellStyle name="Normal 3 3 4 2 7" xfId="41572"/>
    <cellStyle name="Normal 3 3 4 2 8" xfId="41573"/>
    <cellStyle name="Normal 3 3 4 2 9" xfId="41574"/>
    <cellStyle name="Normal 3 3 4 3" xfId="41575"/>
    <cellStyle name="Normal 3 3 4 3 2" xfId="41576"/>
    <cellStyle name="Normal 3 3 4 3 2 2" xfId="41577"/>
    <cellStyle name="Normal 3 3 4 3 2 2 2" xfId="41578"/>
    <cellStyle name="Normal 3 3 4 3 2 2 2 2" xfId="41579"/>
    <cellStyle name="Normal 3 3 4 3 2 2 2 3" xfId="41580"/>
    <cellStyle name="Normal 3 3 4 3 2 2 3" xfId="41581"/>
    <cellStyle name="Normal 3 3 4 3 2 2 4" xfId="41582"/>
    <cellStyle name="Normal 3 3 4 3 2 2 5" xfId="41583"/>
    <cellStyle name="Normal 3 3 4 3 2 2 6" xfId="41584"/>
    <cellStyle name="Normal 3 3 4 3 2 3" xfId="41585"/>
    <cellStyle name="Normal 3 3 4 3 2 3 2" xfId="41586"/>
    <cellStyle name="Normal 3 3 4 3 2 3 3" xfId="41587"/>
    <cellStyle name="Normal 3 3 4 3 2 4" xfId="41588"/>
    <cellStyle name="Normal 3 3 4 3 2 5" xfId="41589"/>
    <cellStyle name="Normal 3 3 4 3 2 6" xfId="41590"/>
    <cellStyle name="Normal 3 3 4 3 2 7" xfId="41591"/>
    <cellStyle name="Normal 3 3 4 3 3" xfId="41592"/>
    <cellStyle name="Normal 3 3 4 3 3 2" xfId="41593"/>
    <cellStyle name="Normal 3 3 4 3 3 2 2" xfId="41594"/>
    <cellStyle name="Normal 3 3 4 3 3 2 3" xfId="41595"/>
    <cellStyle name="Normal 3 3 4 3 3 3" xfId="41596"/>
    <cellStyle name="Normal 3 3 4 3 3 4" xfId="41597"/>
    <cellStyle name="Normal 3 3 4 3 3 5" xfId="41598"/>
    <cellStyle name="Normal 3 3 4 3 3 6" xfId="41599"/>
    <cellStyle name="Normal 3 3 4 3 4" xfId="41600"/>
    <cellStyle name="Normal 3 3 4 3 4 2" xfId="41601"/>
    <cellStyle name="Normal 3 3 4 3 4 2 2" xfId="41602"/>
    <cellStyle name="Normal 3 3 4 3 4 2 3" xfId="41603"/>
    <cellStyle name="Normal 3 3 4 3 4 3" xfId="41604"/>
    <cellStyle name="Normal 3 3 4 3 4 4" xfId="41605"/>
    <cellStyle name="Normal 3 3 4 3 4 5" xfId="41606"/>
    <cellStyle name="Normal 3 3 4 3 4 6" xfId="41607"/>
    <cellStyle name="Normal 3 3 4 3 5" xfId="41608"/>
    <cellStyle name="Normal 3 3 4 3 5 2" xfId="41609"/>
    <cellStyle name="Normal 3 3 4 3 5 3" xfId="41610"/>
    <cellStyle name="Normal 3 3 4 3 6" xfId="41611"/>
    <cellStyle name="Normal 3 3 4 3 7" xfId="41612"/>
    <cellStyle name="Normal 3 3 4 3 8" xfId="41613"/>
    <cellStyle name="Normal 3 3 4 3 9" xfId="41614"/>
    <cellStyle name="Normal 3 3 4 4" xfId="41615"/>
    <cellStyle name="Normal 3 3 4 4 2" xfId="41616"/>
    <cellStyle name="Normal 3 3 4 4 2 2" xfId="41617"/>
    <cellStyle name="Normal 3 3 4 4 2 2 2" xfId="41618"/>
    <cellStyle name="Normal 3 3 4 4 2 2 3" xfId="41619"/>
    <cellStyle name="Normal 3 3 4 4 2 3" xfId="41620"/>
    <cellStyle name="Normal 3 3 4 4 2 4" xfId="41621"/>
    <cellStyle name="Normal 3 3 4 4 2 5" xfId="41622"/>
    <cellStyle name="Normal 3 3 4 4 2 6" xfId="41623"/>
    <cellStyle name="Normal 3 3 4 4 3" xfId="41624"/>
    <cellStyle name="Normal 3 3 4 4 3 2" xfId="41625"/>
    <cellStyle name="Normal 3 3 4 4 3 3" xfId="41626"/>
    <cellStyle name="Normal 3 3 4 4 4" xfId="41627"/>
    <cellStyle name="Normal 3 3 4 4 5" xfId="41628"/>
    <cellStyle name="Normal 3 3 4 4 6" xfId="41629"/>
    <cellStyle name="Normal 3 3 4 4 7" xfId="41630"/>
    <cellStyle name="Normal 3 3 4 5" xfId="41631"/>
    <cellStyle name="Normal 3 3 4 5 2" xfId="41632"/>
    <cellStyle name="Normal 3 3 4 5 2 2" xfId="41633"/>
    <cellStyle name="Normal 3 3 4 5 2 3" xfId="41634"/>
    <cellStyle name="Normal 3 3 4 5 3" xfId="41635"/>
    <cellStyle name="Normal 3 3 4 5 4" xfId="41636"/>
    <cellStyle name="Normal 3 3 4 5 5" xfId="41637"/>
    <cellStyle name="Normal 3 3 4 5 6" xfId="41638"/>
    <cellStyle name="Normal 3 3 4 6" xfId="41639"/>
    <cellStyle name="Normal 3 3 4 6 2" xfId="41640"/>
    <cellStyle name="Normal 3 3 4 6 2 2" xfId="41641"/>
    <cellStyle name="Normal 3 3 4 6 2 3" xfId="41642"/>
    <cellStyle name="Normal 3 3 4 6 3" xfId="41643"/>
    <cellStyle name="Normal 3 3 4 6 4" xfId="41644"/>
    <cellStyle name="Normal 3 3 4 6 5" xfId="41645"/>
    <cellStyle name="Normal 3 3 4 6 6" xfId="41646"/>
    <cellStyle name="Normal 3 3 4 7" xfId="41647"/>
    <cellStyle name="Normal 3 3 4 7 2" xfId="41648"/>
    <cellStyle name="Normal 3 3 4 7 2 2" xfId="41649"/>
    <cellStyle name="Normal 3 3 4 7 2 3" xfId="41650"/>
    <cellStyle name="Normal 3 3 4 7 3" xfId="41651"/>
    <cellStyle name="Normal 3 3 4 7 4" xfId="41652"/>
    <cellStyle name="Normal 3 3 4 7 5" xfId="41653"/>
    <cellStyle name="Normal 3 3 4 7 6" xfId="41654"/>
    <cellStyle name="Normal 3 3 4 8" xfId="41655"/>
    <cellStyle name="Normal 3 3 4 8 2" xfId="41656"/>
    <cellStyle name="Normal 3 3 4 8 2 2" xfId="41657"/>
    <cellStyle name="Normal 3 3 4 8 2 3" xfId="41658"/>
    <cellStyle name="Normal 3 3 4 8 3" xfId="41659"/>
    <cellStyle name="Normal 3 3 4 8 4" xfId="41660"/>
    <cellStyle name="Normal 3 3 4 8 5" xfId="41661"/>
    <cellStyle name="Normal 3 3 4 8 6" xfId="41662"/>
    <cellStyle name="Normal 3 3 4 9" xfId="41663"/>
    <cellStyle name="Normal 3 3 4 9 2" xfId="41664"/>
    <cellStyle name="Normal 3 3 4 9 3" xfId="41665"/>
    <cellStyle name="Normal 3 3 5" xfId="41666"/>
    <cellStyle name="Normal 3 3 5 10" xfId="41667"/>
    <cellStyle name="Normal 3 3 5 2" xfId="41668"/>
    <cellStyle name="Normal 3 3 5 2 2" xfId="41669"/>
    <cellStyle name="Normal 3 3 5 2 2 2" xfId="41670"/>
    <cellStyle name="Normal 3 3 5 2 2 2 2" xfId="41671"/>
    <cellStyle name="Normal 3 3 5 2 2 2 3" xfId="41672"/>
    <cellStyle name="Normal 3 3 5 2 2 3" xfId="41673"/>
    <cellStyle name="Normal 3 3 5 2 2 4" xfId="41674"/>
    <cellStyle name="Normal 3 3 5 2 2 5" xfId="41675"/>
    <cellStyle name="Normal 3 3 5 2 2 6" xfId="41676"/>
    <cellStyle name="Normal 3 3 5 2 3" xfId="41677"/>
    <cellStyle name="Normal 3 3 5 2 3 2" xfId="41678"/>
    <cellStyle name="Normal 3 3 5 2 3 2 2" xfId="41679"/>
    <cellStyle name="Normal 3 3 5 2 3 2 3" xfId="41680"/>
    <cellStyle name="Normal 3 3 5 2 3 3" xfId="41681"/>
    <cellStyle name="Normal 3 3 5 2 3 4" xfId="41682"/>
    <cellStyle name="Normal 3 3 5 2 3 5" xfId="41683"/>
    <cellStyle name="Normal 3 3 5 2 3 6" xfId="41684"/>
    <cellStyle name="Normal 3 3 5 2 4" xfId="41685"/>
    <cellStyle name="Normal 3 3 5 2 4 2" xfId="41686"/>
    <cellStyle name="Normal 3 3 5 2 4 3" xfId="41687"/>
    <cellStyle name="Normal 3 3 5 2 5" xfId="41688"/>
    <cellStyle name="Normal 3 3 5 2 6" xfId="41689"/>
    <cellStyle name="Normal 3 3 5 2 7" xfId="41690"/>
    <cellStyle name="Normal 3 3 5 2 8" xfId="41691"/>
    <cellStyle name="Normal 3 3 5 3" xfId="41692"/>
    <cellStyle name="Normal 3 3 5 3 2" xfId="41693"/>
    <cellStyle name="Normal 3 3 5 3 2 2" xfId="41694"/>
    <cellStyle name="Normal 3 3 5 3 2 2 2" xfId="41695"/>
    <cellStyle name="Normal 3 3 5 3 2 2 3" xfId="41696"/>
    <cellStyle name="Normal 3 3 5 3 2 3" xfId="41697"/>
    <cellStyle name="Normal 3 3 5 3 2 4" xfId="41698"/>
    <cellStyle name="Normal 3 3 5 3 2 5" xfId="41699"/>
    <cellStyle name="Normal 3 3 5 3 2 6" xfId="41700"/>
    <cellStyle name="Normal 3 3 5 3 3" xfId="41701"/>
    <cellStyle name="Normal 3 3 5 3 3 2" xfId="41702"/>
    <cellStyle name="Normal 3 3 5 3 3 3" xfId="41703"/>
    <cellStyle name="Normal 3 3 5 3 4" xfId="41704"/>
    <cellStyle name="Normal 3 3 5 3 5" xfId="41705"/>
    <cellStyle name="Normal 3 3 5 3 6" xfId="41706"/>
    <cellStyle name="Normal 3 3 5 3 7" xfId="41707"/>
    <cellStyle name="Normal 3 3 5 4" xfId="41708"/>
    <cellStyle name="Normal 3 3 5 4 2" xfId="41709"/>
    <cellStyle name="Normal 3 3 5 4 2 2" xfId="41710"/>
    <cellStyle name="Normal 3 3 5 4 2 3" xfId="41711"/>
    <cellStyle name="Normal 3 3 5 4 3" xfId="41712"/>
    <cellStyle name="Normal 3 3 5 4 4" xfId="41713"/>
    <cellStyle name="Normal 3 3 5 4 5" xfId="41714"/>
    <cellStyle name="Normal 3 3 5 4 6" xfId="41715"/>
    <cellStyle name="Normal 3 3 5 5" xfId="41716"/>
    <cellStyle name="Normal 3 3 5 5 2" xfId="41717"/>
    <cellStyle name="Normal 3 3 5 5 2 2" xfId="41718"/>
    <cellStyle name="Normal 3 3 5 5 2 3" xfId="41719"/>
    <cellStyle name="Normal 3 3 5 5 3" xfId="41720"/>
    <cellStyle name="Normal 3 3 5 5 4" xfId="41721"/>
    <cellStyle name="Normal 3 3 5 5 5" xfId="41722"/>
    <cellStyle name="Normal 3 3 5 5 6" xfId="41723"/>
    <cellStyle name="Normal 3 3 5 6" xfId="41724"/>
    <cellStyle name="Normal 3 3 5 6 2" xfId="41725"/>
    <cellStyle name="Normal 3 3 5 6 3" xfId="41726"/>
    <cellStyle name="Normal 3 3 5 7" xfId="41727"/>
    <cellStyle name="Normal 3 3 5 8" xfId="41728"/>
    <cellStyle name="Normal 3 3 5 9" xfId="41729"/>
    <cellStyle name="Normal 3 3 6" xfId="41730"/>
    <cellStyle name="Normal 3 3 6 2" xfId="41731"/>
    <cellStyle name="Normal 3 3 6 2 2" xfId="41732"/>
    <cellStyle name="Normal 3 3 6 2 3" xfId="41733"/>
    <cellStyle name="Normal 3 3 6 3" xfId="41734"/>
    <cellStyle name="Normal 3 3 6 4" xfId="41735"/>
    <cellStyle name="Normal 3 3 6 5" xfId="41736"/>
    <cellStyle name="Normal 3 3 6 6" xfId="41737"/>
    <cellStyle name="Normal 3 3 7" xfId="41738"/>
    <cellStyle name="Normal 3 3 7 2" xfId="41739"/>
    <cellStyle name="Normal 3 3 7 2 2" xfId="41740"/>
    <cellStyle name="Normal 3 3 7 2 3" xfId="41741"/>
    <cellStyle name="Normal 3 3 7 3" xfId="41742"/>
    <cellStyle name="Normal 3 3 7 4" xfId="41743"/>
    <cellStyle name="Normal 3 3 7 5" xfId="41744"/>
    <cellStyle name="Normal 3 3 7 6" xfId="41745"/>
    <cellStyle name="Normal 3 3 8" xfId="41746"/>
    <cellStyle name="Normal 3 3 8 2" xfId="41747"/>
    <cellStyle name="Normal 3 3 8 2 2" xfId="41748"/>
    <cellStyle name="Normal 3 3 8 2 3" xfId="41749"/>
    <cellStyle name="Normal 3 3 8 3" xfId="41750"/>
    <cellStyle name="Normal 3 3 8 4" xfId="41751"/>
    <cellStyle name="Normal 3 3 8 5" xfId="41752"/>
    <cellStyle name="Normal 3 3 8 6" xfId="41753"/>
    <cellStyle name="Normal 3 3 9" xfId="41754"/>
    <cellStyle name="Normal 3 3 9 2" xfId="41755"/>
    <cellStyle name="Normal 3 3 9 3" xfId="41756"/>
    <cellStyle name="Normal 3 4" xfId="273"/>
    <cellStyle name="Normal 3 4 2" xfId="414"/>
    <cellStyle name="Normal 3 4 3" xfId="415"/>
    <cellStyle name="Normal 3 5" xfId="275"/>
    <cellStyle name="Normal 3 5 2" xfId="416"/>
    <cellStyle name="Normal 3 5 2 2" xfId="41757"/>
    <cellStyle name="Normal 3 5 2 2 2" xfId="41758"/>
    <cellStyle name="Normal 3 5 2 2 2 2" xfId="41759"/>
    <cellStyle name="Normal 3 5 2 2 2 3" xfId="41760"/>
    <cellStyle name="Normal 3 5 2 2 3" xfId="41761"/>
    <cellStyle name="Normal 3 5 2 2 4" xfId="41762"/>
    <cellStyle name="Normal 3 5 2 2 5" xfId="41763"/>
    <cellStyle name="Normal 3 5 2 2 6" xfId="41764"/>
    <cellStyle name="Normal 3 5 2 3" xfId="41765"/>
    <cellStyle name="Normal 3 5 2 3 2" xfId="41766"/>
    <cellStyle name="Normal 3 5 2 3 3" xfId="41767"/>
    <cellStyle name="Normal 3 5 2 4" xfId="41768"/>
    <cellStyle name="Normal 3 5 2 5" xfId="41769"/>
    <cellStyle name="Normal 3 5 2 6" xfId="41770"/>
    <cellStyle name="Normal 3 5 2 7" xfId="41771"/>
    <cellStyle name="Normal 3 5 3" xfId="417"/>
    <cellStyle name="Normal 3 5 3 2" xfId="41772"/>
    <cellStyle name="Normal 3 5 3 2 2" xfId="41773"/>
    <cellStyle name="Normal 3 5 3 2 3" xfId="41774"/>
    <cellStyle name="Normal 3 5 3 3" xfId="41775"/>
    <cellStyle name="Normal 3 5 3 4" xfId="41776"/>
    <cellStyle name="Normal 3 5 3 5" xfId="41777"/>
    <cellStyle name="Normal 3 5 3 6" xfId="41778"/>
    <cellStyle name="Normal 3 6" xfId="418"/>
    <cellStyle name="Normal 3 6 10" xfId="41779"/>
    <cellStyle name="Normal 3 6 11" xfId="41780"/>
    <cellStyle name="Normal 3 6 12" xfId="41781"/>
    <cellStyle name="Normal 3 6 13" xfId="41782"/>
    <cellStyle name="Normal 3 6 2" xfId="41783"/>
    <cellStyle name="Normal 3 6 2 10" xfId="41784"/>
    <cellStyle name="Normal 3 6 2 2" xfId="41785"/>
    <cellStyle name="Normal 3 6 2 2 2" xfId="41786"/>
    <cellStyle name="Normal 3 6 2 2 2 2" xfId="41787"/>
    <cellStyle name="Normal 3 6 2 2 2 2 2" xfId="41788"/>
    <cellStyle name="Normal 3 6 2 2 2 2 3" xfId="41789"/>
    <cellStyle name="Normal 3 6 2 2 2 3" xfId="41790"/>
    <cellStyle name="Normal 3 6 2 2 2 4" xfId="41791"/>
    <cellStyle name="Normal 3 6 2 2 2 5" xfId="41792"/>
    <cellStyle name="Normal 3 6 2 2 2 6" xfId="41793"/>
    <cellStyle name="Normal 3 6 2 2 3" xfId="41794"/>
    <cellStyle name="Normal 3 6 2 2 3 2" xfId="41795"/>
    <cellStyle name="Normal 3 6 2 2 3 2 2" xfId="41796"/>
    <cellStyle name="Normal 3 6 2 2 3 2 3" xfId="41797"/>
    <cellStyle name="Normal 3 6 2 2 3 3" xfId="41798"/>
    <cellStyle name="Normal 3 6 2 2 3 4" xfId="41799"/>
    <cellStyle name="Normal 3 6 2 2 3 5" xfId="41800"/>
    <cellStyle name="Normal 3 6 2 2 3 6" xfId="41801"/>
    <cellStyle name="Normal 3 6 2 2 4" xfId="41802"/>
    <cellStyle name="Normal 3 6 2 2 4 2" xfId="41803"/>
    <cellStyle name="Normal 3 6 2 2 4 3" xfId="41804"/>
    <cellStyle name="Normal 3 6 2 2 5" xfId="41805"/>
    <cellStyle name="Normal 3 6 2 2 6" xfId="41806"/>
    <cellStyle name="Normal 3 6 2 2 7" xfId="41807"/>
    <cellStyle name="Normal 3 6 2 2 8" xfId="41808"/>
    <cellStyle name="Normal 3 6 2 3" xfId="41809"/>
    <cellStyle name="Normal 3 6 2 3 2" xfId="41810"/>
    <cellStyle name="Normal 3 6 2 3 2 2" xfId="41811"/>
    <cellStyle name="Normal 3 6 2 3 2 2 2" xfId="41812"/>
    <cellStyle name="Normal 3 6 2 3 2 2 3" xfId="41813"/>
    <cellStyle name="Normal 3 6 2 3 2 3" xfId="41814"/>
    <cellStyle name="Normal 3 6 2 3 2 4" xfId="41815"/>
    <cellStyle name="Normal 3 6 2 3 2 5" xfId="41816"/>
    <cellStyle name="Normal 3 6 2 3 2 6" xfId="41817"/>
    <cellStyle name="Normal 3 6 2 3 3" xfId="41818"/>
    <cellStyle name="Normal 3 6 2 3 3 2" xfId="41819"/>
    <cellStyle name="Normal 3 6 2 3 3 3" xfId="41820"/>
    <cellStyle name="Normal 3 6 2 3 4" xfId="41821"/>
    <cellStyle name="Normal 3 6 2 3 5" xfId="41822"/>
    <cellStyle name="Normal 3 6 2 3 6" xfId="41823"/>
    <cellStyle name="Normal 3 6 2 3 7" xfId="41824"/>
    <cellStyle name="Normal 3 6 2 4" xfId="41825"/>
    <cellStyle name="Normal 3 6 2 4 2" xfId="41826"/>
    <cellStyle name="Normal 3 6 2 4 2 2" xfId="41827"/>
    <cellStyle name="Normal 3 6 2 4 2 3" xfId="41828"/>
    <cellStyle name="Normal 3 6 2 4 3" xfId="41829"/>
    <cellStyle name="Normal 3 6 2 4 4" xfId="41830"/>
    <cellStyle name="Normal 3 6 2 4 5" xfId="41831"/>
    <cellStyle name="Normal 3 6 2 4 6" xfId="41832"/>
    <cellStyle name="Normal 3 6 2 5" xfId="41833"/>
    <cellStyle name="Normal 3 6 2 5 2" xfId="41834"/>
    <cellStyle name="Normal 3 6 2 5 2 2" xfId="41835"/>
    <cellStyle name="Normal 3 6 2 5 2 3" xfId="41836"/>
    <cellStyle name="Normal 3 6 2 5 3" xfId="41837"/>
    <cellStyle name="Normal 3 6 2 5 4" xfId="41838"/>
    <cellStyle name="Normal 3 6 2 5 5" xfId="41839"/>
    <cellStyle name="Normal 3 6 2 5 6" xfId="41840"/>
    <cellStyle name="Normal 3 6 2 6" xfId="41841"/>
    <cellStyle name="Normal 3 6 2 6 2" xfId="41842"/>
    <cellStyle name="Normal 3 6 2 6 3" xfId="41843"/>
    <cellStyle name="Normal 3 6 2 7" xfId="41844"/>
    <cellStyle name="Normal 3 6 2 8" xfId="41845"/>
    <cellStyle name="Normal 3 6 2 9" xfId="41846"/>
    <cellStyle name="Normal 3 6 3" xfId="41847"/>
    <cellStyle name="Normal 3 6 3 2" xfId="41848"/>
    <cellStyle name="Normal 3 6 3 2 2" xfId="41849"/>
    <cellStyle name="Normal 3 6 3 2 2 2" xfId="41850"/>
    <cellStyle name="Normal 3 6 3 2 2 2 2" xfId="41851"/>
    <cellStyle name="Normal 3 6 3 2 2 2 3" xfId="41852"/>
    <cellStyle name="Normal 3 6 3 2 2 3" xfId="41853"/>
    <cellStyle name="Normal 3 6 3 2 2 4" xfId="41854"/>
    <cellStyle name="Normal 3 6 3 2 2 5" xfId="41855"/>
    <cellStyle name="Normal 3 6 3 2 2 6" xfId="41856"/>
    <cellStyle name="Normal 3 6 3 2 3" xfId="41857"/>
    <cellStyle name="Normal 3 6 3 2 3 2" xfId="41858"/>
    <cellStyle name="Normal 3 6 3 2 3 3" xfId="41859"/>
    <cellStyle name="Normal 3 6 3 2 4" xfId="41860"/>
    <cellStyle name="Normal 3 6 3 2 5" xfId="41861"/>
    <cellStyle name="Normal 3 6 3 2 6" xfId="41862"/>
    <cellStyle name="Normal 3 6 3 2 7" xfId="41863"/>
    <cellStyle name="Normal 3 6 3 3" xfId="41864"/>
    <cellStyle name="Normal 3 6 3 3 2" xfId="41865"/>
    <cellStyle name="Normal 3 6 3 3 2 2" xfId="41866"/>
    <cellStyle name="Normal 3 6 3 3 2 3" xfId="41867"/>
    <cellStyle name="Normal 3 6 3 3 3" xfId="41868"/>
    <cellStyle name="Normal 3 6 3 3 4" xfId="41869"/>
    <cellStyle name="Normal 3 6 3 3 5" xfId="41870"/>
    <cellStyle name="Normal 3 6 3 3 6" xfId="41871"/>
    <cellStyle name="Normal 3 6 3 4" xfId="41872"/>
    <cellStyle name="Normal 3 6 3 4 2" xfId="41873"/>
    <cellStyle name="Normal 3 6 3 4 2 2" xfId="41874"/>
    <cellStyle name="Normal 3 6 3 4 2 3" xfId="41875"/>
    <cellStyle name="Normal 3 6 3 4 3" xfId="41876"/>
    <cellStyle name="Normal 3 6 3 4 4" xfId="41877"/>
    <cellStyle name="Normal 3 6 3 4 5" xfId="41878"/>
    <cellStyle name="Normal 3 6 3 4 6" xfId="41879"/>
    <cellStyle name="Normal 3 6 3 5" xfId="41880"/>
    <cellStyle name="Normal 3 6 3 5 2" xfId="41881"/>
    <cellStyle name="Normal 3 6 3 5 3" xfId="41882"/>
    <cellStyle name="Normal 3 6 3 6" xfId="41883"/>
    <cellStyle name="Normal 3 6 3 7" xfId="41884"/>
    <cellStyle name="Normal 3 6 3 8" xfId="41885"/>
    <cellStyle name="Normal 3 6 3 9" xfId="41886"/>
    <cellStyle name="Normal 3 6 4" xfId="41887"/>
    <cellStyle name="Normal 3 6 4 2" xfId="41888"/>
    <cellStyle name="Normal 3 6 4 2 2" xfId="41889"/>
    <cellStyle name="Normal 3 6 4 2 2 2" xfId="41890"/>
    <cellStyle name="Normal 3 6 4 2 2 3" xfId="41891"/>
    <cellStyle name="Normal 3 6 4 2 3" xfId="41892"/>
    <cellStyle name="Normal 3 6 4 2 4" xfId="41893"/>
    <cellStyle name="Normal 3 6 4 2 5" xfId="41894"/>
    <cellStyle name="Normal 3 6 4 2 6" xfId="41895"/>
    <cellStyle name="Normal 3 6 4 3" xfId="41896"/>
    <cellStyle name="Normal 3 6 4 3 2" xfId="41897"/>
    <cellStyle name="Normal 3 6 4 3 3" xfId="41898"/>
    <cellStyle name="Normal 3 6 4 4" xfId="41899"/>
    <cellStyle name="Normal 3 6 4 5" xfId="41900"/>
    <cellStyle name="Normal 3 6 4 6" xfId="41901"/>
    <cellStyle name="Normal 3 6 4 7" xfId="41902"/>
    <cellStyle name="Normal 3 6 5" xfId="41903"/>
    <cellStyle name="Normal 3 6 5 2" xfId="41904"/>
    <cellStyle name="Normal 3 6 5 2 2" xfId="41905"/>
    <cellStyle name="Normal 3 6 5 2 3" xfId="41906"/>
    <cellStyle name="Normal 3 6 5 3" xfId="41907"/>
    <cellStyle name="Normal 3 6 5 4" xfId="41908"/>
    <cellStyle name="Normal 3 6 5 5" xfId="41909"/>
    <cellStyle name="Normal 3 6 5 6" xfId="41910"/>
    <cellStyle name="Normal 3 6 6" xfId="41911"/>
    <cellStyle name="Normal 3 6 6 2" xfId="41912"/>
    <cellStyle name="Normal 3 6 6 2 2" xfId="41913"/>
    <cellStyle name="Normal 3 6 6 2 3" xfId="41914"/>
    <cellStyle name="Normal 3 6 6 3" xfId="41915"/>
    <cellStyle name="Normal 3 6 6 4" xfId="41916"/>
    <cellStyle name="Normal 3 6 6 5" xfId="41917"/>
    <cellStyle name="Normal 3 6 6 6" xfId="41918"/>
    <cellStyle name="Normal 3 6 7" xfId="41919"/>
    <cellStyle name="Normal 3 6 7 2" xfId="41920"/>
    <cellStyle name="Normal 3 6 7 2 2" xfId="41921"/>
    <cellStyle name="Normal 3 6 7 2 3" xfId="41922"/>
    <cellStyle name="Normal 3 6 7 3" xfId="41923"/>
    <cellStyle name="Normal 3 6 7 4" xfId="41924"/>
    <cellStyle name="Normal 3 6 7 5" xfId="41925"/>
    <cellStyle name="Normal 3 6 7 6" xfId="41926"/>
    <cellStyle name="Normal 3 6 8" xfId="41927"/>
    <cellStyle name="Normal 3 6 8 2" xfId="41928"/>
    <cellStyle name="Normal 3 6 8 2 2" xfId="41929"/>
    <cellStyle name="Normal 3 6 8 2 3" xfId="41930"/>
    <cellStyle name="Normal 3 6 8 3" xfId="41931"/>
    <cellStyle name="Normal 3 6 8 4" xfId="41932"/>
    <cellStyle name="Normal 3 6 8 5" xfId="41933"/>
    <cellStyle name="Normal 3 6 8 6" xfId="41934"/>
    <cellStyle name="Normal 3 6 9" xfId="41935"/>
    <cellStyle name="Normal 3 6 9 2" xfId="41936"/>
    <cellStyle name="Normal 3 6 9 3" xfId="41937"/>
    <cellStyle name="Normal 3 7" xfId="419"/>
    <cellStyle name="Normal 3 8" xfId="41938"/>
    <cellStyle name="Normal 3 8 10" xfId="41939"/>
    <cellStyle name="Normal 3 8 11" xfId="41940"/>
    <cellStyle name="Normal 3 8 2" xfId="41941"/>
    <cellStyle name="Normal 3 8 2 2" xfId="41942"/>
    <cellStyle name="Normal 3 8 2 2 2" xfId="41943"/>
    <cellStyle name="Normal 3 8 2 2 2 2" xfId="41944"/>
    <cellStyle name="Normal 3 8 2 2 2 3" xfId="41945"/>
    <cellStyle name="Normal 3 8 2 2 3" xfId="41946"/>
    <cellStyle name="Normal 3 8 2 2 4" xfId="41947"/>
    <cellStyle name="Normal 3 8 2 2 5" xfId="41948"/>
    <cellStyle name="Normal 3 8 2 2 6" xfId="41949"/>
    <cellStyle name="Normal 3 8 2 3" xfId="41950"/>
    <cellStyle name="Normal 3 8 2 3 2" xfId="41951"/>
    <cellStyle name="Normal 3 8 2 3 2 2" xfId="41952"/>
    <cellStyle name="Normal 3 8 2 3 2 3" xfId="41953"/>
    <cellStyle name="Normal 3 8 2 3 3" xfId="41954"/>
    <cellStyle name="Normal 3 8 2 3 4" xfId="41955"/>
    <cellStyle name="Normal 3 8 2 3 5" xfId="41956"/>
    <cellStyle name="Normal 3 8 2 3 6" xfId="41957"/>
    <cellStyle name="Normal 3 8 2 4" xfId="41958"/>
    <cellStyle name="Normal 3 8 2 4 2" xfId="41959"/>
    <cellStyle name="Normal 3 8 2 4 3" xfId="41960"/>
    <cellStyle name="Normal 3 8 2 5" xfId="41961"/>
    <cellStyle name="Normal 3 8 2 6" xfId="41962"/>
    <cellStyle name="Normal 3 8 2 7" xfId="41963"/>
    <cellStyle name="Normal 3 8 2 8" xfId="41964"/>
    <cellStyle name="Normal 3 8 3" xfId="41965"/>
    <cellStyle name="Normal 3 8 3 2" xfId="41966"/>
    <cellStyle name="Normal 3 8 3 2 2" xfId="41967"/>
    <cellStyle name="Normal 3 8 3 2 2 2" xfId="41968"/>
    <cellStyle name="Normal 3 8 3 2 2 3" xfId="41969"/>
    <cellStyle name="Normal 3 8 3 2 3" xfId="41970"/>
    <cellStyle name="Normal 3 8 3 2 4" xfId="41971"/>
    <cellStyle name="Normal 3 8 3 2 5" xfId="41972"/>
    <cellStyle name="Normal 3 8 3 2 6" xfId="41973"/>
    <cellStyle name="Normal 3 8 3 3" xfId="41974"/>
    <cellStyle name="Normal 3 8 3 3 2" xfId="41975"/>
    <cellStyle name="Normal 3 8 3 3 3" xfId="41976"/>
    <cellStyle name="Normal 3 8 3 4" xfId="41977"/>
    <cellStyle name="Normal 3 8 3 5" xfId="41978"/>
    <cellStyle name="Normal 3 8 3 6" xfId="41979"/>
    <cellStyle name="Normal 3 8 3 7" xfId="41980"/>
    <cellStyle name="Normal 3 8 4" xfId="41981"/>
    <cellStyle name="Normal 3 8 4 2" xfId="41982"/>
    <cellStyle name="Normal 3 8 4 2 2" xfId="41983"/>
    <cellStyle name="Normal 3 8 4 2 3" xfId="41984"/>
    <cellStyle name="Normal 3 8 4 3" xfId="41985"/>
    <cellStyle name="Normal 3 8 4 4" xfId="41986"/>
    <cellStyle name="Normal 3 8 4 5" xfId="41987"/>
    <cellStyle name="Normal 3 8 4 6" xfId="41988"/>
    <cellStyle name="Normal 3 8 5" xfId="41989"/>
    <cellStyle name="Normal 3 8 5 2" xfId="41990"/>
    <cellStyle name="Normal 3 8 5 2 2" xfId="41991"/>
    <cellStyle name="Normal 3 8 5 2 3" xfId="41992"/>
    <cellStyle name="Normal 3 8 5 3" xfId="41993"/>
    <cellStyle name="Normal 3 8 5 4" xfId="41994"/>
    <cellStyle name="Normal 3 8 5 5" xfId="41995"/>
    <cellStyle name="Normal 3 8 5 6" xfId="41996"/>
    <cellStyle name="Normal 3 8 6" xfId="41997"/>
    <cellStyle name="Normal 3 8 6 2" xfId="41998"/>
    <cellStyle name="Normal 3 8 6 2 2" xfId="41999"/>
    <cellStyle name="Normal 3 8 6 2 3" xfId="42000"/>
    <cellStyle name="Normal 3 8 6 3" xfId="42001"/>
    <cellStyle name="Normal 3 8 6 4" xfId="42002"/>
    <cellStyle name="Normal 3 8 6 5" xfId="42003"/>
    <cellStyle name="Normal 3 8 6 6" xfId="42004"/>
    <cellStyle name="Normal 3 8 7" xfId="42005"/>
    <cellStyle name="Normal 3 8 7 2" xfId="42006"/>
    <cellStyle name="Normal 3 8 7 3" xfId="42007"/>
    <cellStyle name="Normal 3 8 8" xfId="42008"/>
    <cellStyle name="Normal 3 8 9" xfId="42009"/>
    <cellStyle name="Normal 3 9" xfId="42010"/>
    <cellStyle name="Normal 3 9 2" xfId="42011"/>
    <cellStyle name="Normal 3 9 3" xfId="42012"/>
    <cellStyle name="Normal 3 9 3 2" xfId="42013"/>
    <cellStyle name="Normal 3 9 3 3" xfId="42014"/>
    <cellStyle name="Normal 3 9 4" xfId="42015"/>
    <cellStyle name="Normal 3 9 5" xfId="42016"/>
    <cellStyle name="Normal 3 9 6" xfId="42017"/>
    <cellStyle name="Normal 3 9 7" xfId="42018"/>
    <cellStyle name="Normal 3_Apr" xfId="42019"/>
    <cellStyle name="Normal 30" xfId="42020"/>
    <cellStyle name="Normal 30 2" xfId="42021"/>
    <cellStyle name="Normal 30 2 2" xfId="42022"/>
    <cellStyle name="Normal 30 2 3" xfId="42023"/>
    <cellStyle name="Normal 30 3" xfId="42024"/>
    <cellStyle name="Normal 30 4" xfId="42025"/>
    <cellStyle name="Normal 30 5" xfId="42026"/>
    <cellStyle name="Normal 30 6" xfId="42027"/>
    <cellStyle name="Normal 31" xfId="42028"/>
    <cellStyle name="Normal 32" xfId="140"/>
    <cellStyle name="Normal 32 2" xfId="141"/>
    <cellStyle name="Normal 32 3" xfId="42029"/>
    <cellStyle name="Normal 33" xfId="42030"/>
    <cellStyle name="Normal 34" xfId="142"/>
    <cellStyle name="Normal 34 2" xfId="143"/>
    <cellStyle name="Normal 34 3" xfId="42031"/>
    <cellStyle name="Normal 35" xfId="42032"/>
    <cellStyle name="Normal 36" xfId="144"/>
    <cellStyle name="Normal 36 2" xfId="145"/>
    <cellStyle name="Normal 36 3" xfId="42033"/>
    <cellStyle name="Normal 37" xfId="42034"/>
    <cellStyle name="Normal 37 2" xfId="42035"/>
    <cellStyle name="Normal 38" xfId="42036"/>
    <cellStyle name="Normal 39" xfId="42037"/>
    <cellStyle name="Normal 39 2" xfId="42038"/>
    <cellStyle name="Normal 4" xfId="50"/>
    <cellStyle name="Normal 4 10" xfId="42039"/>
    <cellStyle name="Normal 4 10 2" xfId="42040"/>
    <cellStyle name="Normal 4 10 3" xfId="42041"/>
    <cellStyle name="Normal 4 11" xfId="42042"/>
    <cellStyle name="Normal 4 12" xfId="42043"/>
    <cellStyle name="Normal 4 13" xfId="42044"/>
    <cellStyle name="Normal 4 14" xfId="42045"/>
    <cellStyle name="Normal 4 2" xfId="146"/>
    <cellStyle name="Normal 4 2 10" xfId="42046"/>
    <cellStyle name="Normal 4 2 10 2" xfId="42047"/>
    <cellStyle name="Normal 4 2 10 2 2" xfId="42048"/>
    <cellStyle name="Normal 4 2 10 2 2 2" xfId="42049"/>
    <cellStyle name="Normal 4 2 10 2 2 3" xfId="42050"/>
    <cellStyle name="Normal 4 2 10 2 3" xfId="42051"/>
    <cellStyle name="Normal 4 2 10 2 4" xfId="42052"/>
    <cellStyle name="Normal 4 2 10 2 5" xfId="42053"/>
    <cellStyle name="Normal 4 2 10 2 6" xfId="42054"/>
    <cellStyle name="Normal 4 2 10 3" xfId="42055"/>
    <cellStyle name="Normal 4 2 10 3 2" xfId="42056"/>
    <cellStyle name="Normal 4 2 10 3 3" xfId="42057"/>
    <cellStyle name="Normal 4 2 10 4" xfId="42058"/>
    <cellStyle name="Normal 4 2 10 5" xfId="42059"/>
    <cellStyle name="Normal 4 2 10 6" xfId="42060"/>
    <cellStyle name="Normal 4 2 10 7" xfId="42061"/>
    <cellStyle name="Normal 4 2 11" xfId="42062"/>
    <cellStyle name="Normal 4 2 11 2" xfId="42063"/>
    <cellStyle name="Normal 4 2 11 2 2" xfId="42064"/>
    <cellStyle name="Normal 4 2 11 2 3" xfId="42065"/>
    <cellStyle name="Normal 4 2 11 3" xfId="42066"/>
    <cellStyle name="Normal 4 2 11 4" xfId="42067"/>
    <cellStyle name="Normal 4 2 11 5" xfId="42068"/>
    <cellStyle name="Normal 4 2 11 6" xfId="42069"/>
    <cellStyle name="Normal 4 2 2" xfId="420"/>
    <cellStyle name="Normal 4 2 2 10" xfId="42070"/>
    <cellStyle name="Normal 4 2 2 10 2" xfId="42071"/>
    <cellStyle name="Normal 4 2 2 10 2 2" xfId="42072"/>
    <cellStyle name="Normal 4 2 2 10 2 3" xfId="42073"/>
    <cellStyle name="Normal 4 2 2 10 3" xfId="42074"/>
    <cellStyle name="Normal 4 2 2 10 4" xfId="42075"/>
    <cellStyle name="Normal 4 2 2 10 5" xfId="42076"/>
    <cellStyle name="Normal 4 2 2 10 6" xfId="42077"/>
    <cellStyle name="Normal 4 2 2 11" xfId="42078"/>
    <cellStyle name="Normal 4 2 2 11 2" xfId="42079"/>
    <cellStyle name="Normal 4 2 2 11 2 2" xfId="42080"/>
    <cellStyle name="Normal 4 2 2 11 2 3" xfId="42081"/>
    <cellStyle name="Normal 4 2 2 11 3" xfId="42082"/>
    <cellStyle name="Normal 4 2 2 11 4" xfId="42083"/>
    <cellStyle name="Normal 4 2 2 11 5" xfId="42084"/>
    <cellStyle name="Normal 4 2 2 11 6" xfId="42085"/>
    <cellStyle name="Normal 4 2 2 12" xfId="42086"/>
    <cellStyle name="Normal 4 2 2 12 2" xfId="42087"/>
    <cellStyle name="Normal 4 2 2 12 3" xfId="42088"/>
    <cellStyle name="Normal 4 2 2 13" xfId="42089"/>
    <cellStyle name="Normal 4 2 2 14" xfId="42090"/>
    <cellStyle name="Normal 4 2 2 15" xfId="42091"/>
    <cellStyle name="Normal 4 2 2 16" xfId="42092"/>
    <cellStyle name="Normal 4 2 2 2" xfId="421"/>
    <cellStyle name="Normal 4 2 2 2 10" xfId="42093"/>
    <cellStyle name="Normal 4 2 2 2 10 2" xfId="42094"/>
    <cellStyle name="Normal 4 2 2 2 10 3" xfId="42095"/>
    <cellStyle name="Normal 4 2 2 2 11" xfId="42096"/>
    <cellStyle name="Normal 4 2 2 2 12" xfId="42097"/>
    <cellStyle name="Normal 4 2 2 2 13" xfId="42098"/>
    <cellStyle name="Normal 4 2 2 2 14" xfId="42099"/>
    <cellStyle name="Normal 4 2 2 2 2" xfId="42100"/>
    <cellStyle name="Normal 4 2 2 2 2 10" xfId="42101"/>
    <cellStyle name="Normal 4 2 2 2 2 11" xfId="42102"/>
    <cellStyle name="Normal 4 2 2 2 2 12" xfId="42103"/>
    <cellStyle name="Normal 4 2 2 2 2 13" xfId="42104"/>
    <cellStyle name="Normal 4 2 2 2 2 2" xfId="42105"/>
    <cellStyle name="Normal 4 2 2 2 2 2 10" xfId="42106"/>
    <cellStyle name="Normal 4 2 2 2 2 2 2" xfId="42107"/>
    <cellStyle name="Normal 4 2 2 2 2 2 2 2" xfId="42108"/>
    <cellStyle name="Normal 4 2 2 2 2 2 2 2 2" xfId="42109"/>
    <cellStyle name="Normal 4 2 2 2 2 2 2 2 2 2" xfId="42110"/>
    <cellStyle name="Normal 4 2 2 2 2 2 2 2 2 3" xfId="42111"/>
    <cellStyle name="Normal 4 2 2 2 2 2 2 2 3" xfId="42112"/>
    <cellStyle name="Normal 4 2 2 2 2 2 2 2 4" xfId="42113"/>
    <cellStyle name="Normal 4 2 2 2 2 2 2 2 5" xfId="42114"/>
    <cellStyle name="Normal 4 2 2 2 2 2 2 2 6" xfId="42115"/>
    <cellStyle name="Normal 4 2 2 2 2 2 2 3" xfId="42116"/>
    <cellStyle name="Normal 4 2 2 2 2 2 2 3 2" xfId="42117"/>
    <cellStyle name="Normal 4 2 2 2 2 2 2 3 2 2" xfId="42118"/>
    <cellStyle name="Normal 4 2 2 2 2 2 2 3 2 3" xfId="42119"/>
    <cellStyle name="Normal 4 2 2 2 2 2 2 3 3" xfId="42120"/>
    <cellStyle name="Normal 4 2 2 2 2 2 2 3 4" xfId="42121"/>
    <cellStyle name="Normal 4 2 2 2 2 2 2 3 5" xfId="42122"/>
    <cellStyle name="Normal 4 2 2 2 2 2 2 3 6" xfId="42123"/>
    <cellStyle name="Normal 4 2 2 2 2 2 2 4" xfId="42124"/>
    <cellStyle name="Normal 4 2 2 2 2 2 2 4 2" xfId="42125"/>
    <cellStyle name="Normal 4 2 2 2 2 2 2 4 3" xfId="42126"/>
    <cellStyle name="Normal 4 2 2 2 2 2 2 5" xfId="42127"/>
    <cellStyle name="Normal 4 2 2 2 2 2 2 6" xfId="42128"/>
    <cellStyle name="Normal 4 2 2 2 2 2 2 7" xfId="42129"/>
    <cellStyle name="Normal 4 2 2 2 2 2 2 8" xfId="42130"/>
    <cellStyle name="Normal 4 2 2 2 2 2 3" xfId="42131"/>
    <cellStyle name="Normal 4 2 2 2 2 2 3 2" xfId="42132"/>
    <cellStyle name="Normal 4 2 2 2 2 2 3 2 2" xfId="42133"/>
    <cellStyle name="Normal 4 2 2 2 2 2 3 2 2 2" xfId="42134"/>
    <cellStyle name="Normal 4 2 2 2 2 2 3 2 2 3" xfId="42135"/>
    <cellStyle name="Normal 4 2 2 2 2 2 3 2 3" xfId="42136"/>
    <cellStyle name="Normal 4 2 2 2 2 2 3 2 4" xfId="42137"/>
    <cellStyle name="Normal 4 2 2 2 2 2 3 2 5" xfId="42138"/>
    <cellStyle name="Normal 4 2 2 2 2 2 3 2 6" xfId="42139"/>
    <cellStyle name="Normal 4 2 2 2 2 2 3 3" xfId="42140"/>
    <cellStyle name="Normal 4 2 2 2 2 2 3 3 2" xfId="42141"/>
    <cellStyle name="Normal 4 2 2 2 2 2 3 3 3" xfId="42142"/>
    <cellStyle name="Normal 4 2 2 2 2 2 3 4" xfId="42143"/>
    <cellStyle name="Normal 4 2 2 2 2 2 3 5" xfId="42144"/>
    <cellStyle name="Normal 4 2 2 2 2 2 3 6" xfId="42145"/>
    <cellStyle name="Normal 4 2 2 2 2 2 3 7" xfId="42146"/>
    <cellStyle name="Normal 4 2 2 2 2 2 4" xfId="42147"/>
    <cellStyle name="Normal 4 2 2 2 2 2 4 2" xfId="42148"/>
    <cellStyle name="Normal 4 2 2 2 2 2 4 2 2" xfId="42149"/>
    <cellStyle name="Normal 4 2 2 2 2 2 4 2 3" xfId="42150"/>
    <cellStyle name="Normal 4 2 2 2 2 2 4 3" xfId="42151"/>
    <cellStyle name="Normal 4 2 2 2 2 2 4 4" xfId="42152"/>
    <cellStyle name="Normal 4 2 2 2 2 2 4 5" xfId="42153"/>
    <cellStyle name="Normal 4 2 2 2 2 2 4 6" xfId="42154"/>
    <cellStyle name="Normal 4 2 2 2 2 2 5" xfId="42155"/>
    <cellStyle name="Normal 4 2 2 2 2 2 5 2" xfId="42156"/>
    <cellStyle name="Normal 4 2 2 2 2 2 5 2 2" xfId="42157"/>
    <cellStyle name="Normal 4 2 2 2 2 2 5 2 3" xfId="42158"/>
    <cellStyle name="Normal 4 2 2 2 2 2 5 3" xfId="42159"/>
    <cellStyle name="Normal 4 2 2 2 2 2 5 4" xfId="42160"/>
    <cellStyle name="Normal 4 2 2 2 2 2 5 5" xfId="42161"/>
    <cellStyle name="Normal 4 2 2 2 2 2 5 6" xfId="42162"/>
    <cellStyle name="Normal 4 2 2 2 2 2 6" xfId="42163"/>
    <cellStyle name="Normal 4 2 2 2 2 2 6 2" xfId="42164"/>
    <cellStyle name="Normal 4 2 2 2 2 2 6 3" xfId="42165"/>
    <cellStyle name="Normal 4 2 2 2 2 2 7" xfId="42166"/>
    <cellStyle name="Normal 4 2 2 2 2 2 8" xfId="42167"/>
    <cellStyle name="Normal 4 2 2 2 2 2 9" xfId="42168"/>
    <cellStyle name="Normal 4 2 2 2 2 3" xfId="42169"/>
    <cellStyle name="Normal 4 2 2 2 2 3 2" xfId="42170"/>
    <cellStyle name="Normal 4 2 2 2 2 3 2 2" xfId="42171"/>
    <cellStyle name="Normal 4 2 2 2 2 3 2 2 2" xfId="42172"/>
    <cellStyle name="Normal 4 2 2 2 2 3 2 2 2 2" xfId="42173"/>
    <cellStyle name="Normal 4 2 2 2 2 3 2 2 2 3" xfId="42174"/>
    <cellStyle name="Normal 4 2 2 2 2 3 2 2 3" xfId="42175"/>
    <cellStyle name="Normal 4 2 2 2 2 3 2 2 4" xfId="42176"/>
    <cellStyle name="Normal 4 2 2 2 2 3 2 2 5" xfId="42177"/>
    <cellStyle name="Normal 4 2 2 2 2 3 2 2 6" xfId="42178"/>
    <cellStyle name="Normal 4 2 2 2 2 3 2 3" xfId="42179"/>
    <cellStyle name="Normal 4 2 2 2 2 3 2 3 2" xfId="42180"/>
    <cellStyle name="Normal 4 2 2 2 2 3 2 3 3" xfId="42181"/>
    <cellStyle name="Normal 4 2 2 2 2 3 2 4" xfId="42182"/>
    <cellStyle name="Normal 4 2 2 2 2 3 2 5" xfId="42183"/>
    <cellStyle name="Normal 4 2 2 2 2 3 2 6" xfId="42184"/>
    <cellStyle name="Normal 4 2 2 2 2 3 2 7" xfId="42185"/>
    <cellStyle name="Normal 4 2 2 2 2 3 3" xfId="42186"/>
    <cellStyle name="Normal 4 2 2 2 2 3 3 2" xfId="42187"/>
    <cellStyle name="Normal 4 2 2 2 2 3 3 2 2" xfId="42188"/>
    <cellStyle name="Normal 4 2 2 2 2 3 3 2 3" xfId="42189"/>
    <cellStyle name="Normal 4 2 2 2 2 3 3 3" xfId="42190"/>
    <cellStyle name="Normal 4 2 2 2 2 3 3 4" xfId="42191"/>
    <cellStyle name="Normal 4 2 2 2 2 3 3 5" xfId="42192"/>
    <cellStyle name="Normal 4 2 2 2 2 3 3 6" xfId="42193"/>
    <cellStyle name="Normal 4 2 2 2 2 3 4" xfId="42194"/>
    <cellStyle name="Normal 4 2 2 2 2 3 4 2" xfId="42195"/>
    <cellStyle name="Normal 4 2 2 2 2 3 4 2 2" xfId="42196"/>
    <cellStyle name="Normal 4 2 2 2 2 3 4 2 3" xfId="42197"/>
    <cellStyle name="Normal 4 2 2 2 2 3 4 3" xfId="42198"/>
    <cellStyle name="Normal 4 2 2 2 2 3 4 4" xfId="42199"/>
    <cellStyle name="Normal 4 2 2 2 2 3 4 5" xfId="42200"/>
    <cellStyle name="Normal 4 2 2 2 2 3 4 6" xfId="42201"/>
    <cellStyle name="Normal 4 2 2 2 2 3 5" xfId="42202"/>
    <cellStyle name="Normal 4 2 2 2 2 3 5 2" xfId="42203"/>
    <cellStyle name="Normal 4 2 2 2 2 3 5 3" xfId="42204"/>
    <cellStyle name="Normal 4 2 2 2 2 3 6" xfId="42205"/>
    <cellStyle name="Normal 4 2 2 2 2 3 7" xfId="42206"/>
    <cellStyle name="Normal 4 2 2 2 2 3 8" xfId="42207"/>
    <cellStyle name="Normal 4 2 2 2 2 3 9" xfId="42208"/>
    <cellStyle name="Normal 4 2 2 2 2 4" xfId="42209"/>
    <cellStyle name="Normal 4 2 2 2 2 4 2" xfId="42210"/>
    <cellStyle name="Normal 4 2 2 2 2 4 2 2" xfId="42211"/>
    <cellStyle name="Normal 4 2 2 2 2 4 2 2 2" xfId="42212"/>
    <cellStyle name="Normal 4 2 2 2 2 4 2 2 3" xfId="42213"/>
    <cellStyle name="Normal 4 2 2 2 2 4 2 3" xfId="42214"/>
    <cellStyle name="Normal 4 2 2 2 2 4 2 4" xfId="42215"/>
    <cellStyle name="Normal 4 2 2 2 2 4 2 5" xfId="42216"/>
    <cellStyle name="Normal 4 2 2 2 2 4 2 6" xfId="42217"/>
    <cellStyle name="Normal 4 2 2 2 2 4 3" xfId="42218"/>
    <cellStyle name="Normal 4 2 2 2 2 4 3 2" xfId="42219"/>
    <cellStyle name="Normal 4 2 2 2 2 4 3 3" xfId="42220"/>
    <cellStyle name="Normal 4 2 2 2 2 4 4" xfId="42221"/>
    <cellStyle name="Normal 4 2 2 2 2 4 5" xfId="42222"/>
    <cellStyle name="Normal 4 2 2 2 2 4 6" xfId="42223"/>
    <cellStyle name="Normal 4 2 2 2 2 4 7" xfId="42224"/>
    <cellStyle name="Normal 4 2 2 2 2 5" xfId="42225"/>
    <cellStyle name="Normal 4 2 2 2 2 5 2" xfId="42226"/>
    <cellStyle name="Normal 4 2 2 2 2 5 2 2" xfId="42227"/>
    <cellStyle name="Normal 4 2 2 2 2 5 2 3" xfId="42228"/>
    <cellStyle name="Normal 4 2 2 2 2 5 3" xfId="42229"/>
    <cellStyle name="Normal 4 2 2 2 2 5 4" xfId="42230"/>
    <cellStyle name="Normal 4 2 2 2 2 5 5" xfId="42231"/>
    <cellStyle name="Normal 4 2 2 2 2 5 6" xfId="42232"/>
    <cellStyle name="Normal 4 2 2 2 2 6" xfId="42233"/>
    <cellStyle name="Normal 4 2 2 2 2 6 2" xfId="42234"/>
    <cellStyle name="Normal 4 2 2 2 2 6 2 2" xfId="42235"/>
    <cellStyle name="Normal 4 2 2 2 2 6 2 3" xfId="42236"/>
    <cellStyle name="Normal 4 2 2 2 2 6 3" xfId="42237"/>
    <cellStyle name="Normal 4 2 2 2 2 6 4" xfId="42238"/>
    <cellStyle name="Normal 4 2 2 2 2 6 5" xfId="42239"/>
    <cellStyle name="Normal 4 2 2 2 2 6 6" xfId="42240"/>
    <cellStyle name="Normal 4 2 2 2 2 7" xfId="42241"/>
    <cellStyle name="Normal 4 2 2 2 2 7 2" xfId="42242"/>
    <cellStyle name="Normal 4 2 2 2 2 7 2 2" xfId="42243"/>
    <cellStyle name="Normal 4 2 2 2 2 7 2 3" xfId="42244"/>
    <cellStyle name="Normal 4 2 2 2 2 7 3" xfId="42245"/>
    <cellStyle name="Normal 4 2 2 2 2 7 4" xfId="42246"/>
    <cellStyle name="Normal 4 2 2 2 2 7 5" xfId="42247"/>
    <cellStyle name="Normal 4 2 2 2 2 7 6" xfId="42248"/>
    <cellStyle name="Normal 4 2 2 2 2 8" xfId="42249"/>
    <cellStyle name="Normal 4 2 2 2 2 8 2" xfId="42250"/>
    <cellStyle name="Normal 4 2 2 2 2 8 2 2" xfId="42251"/>
    <cellStyle name="Normal 4 2 2 2 2 8 2 3" xfId="42252"/>
    <cellStyle name="Normal 4 2 2 2 2 8 3" xfId="42253"/>
    <cellStyle name="Normal 4 2 2 2 2 8 4" xfId="42254"/>
    <cellStyle name="Normal 4 2 2 2 2 8 5" xfId="42255"/>
    <cellStyle name="Normal 4 2 2 2 2 8 6" xfId="42256"/>
    <cellStyle name="Normal 4 2 2 2 2 9" xfId="42257"/>
    <cellStyle name="Normal 4 2 2 2 2 9 2" xfId="42258"/>
    <cellStyle name="Normal 4 2 2 2 2 9 3" xfId="42259"/>
    <cellStyle name="Normal 4 2 2 2 3" xfId="42260"/>
    <cellStyle name="Normal 4 2 2 2 3 10" xfId="42261"/>
    <cellStyle name="Normal 4 2 2 2 3 2" xfId="42262"/>
    <cellStyle name="Normal 4 2 2 2 3 2 2" xfId="42263"/>
    <cellStyle name="Normal 4 2 2 2 3 2 2 2" xfId="42264"/>
    <cellStyle name="Normal 4 2 2 2 3 2 2 2 2" xfId="42265"/>
    <cellStyle name="Normal 4 2 2 2 3 2 2 2 3" xfId="42266"/>
    <cellStyle name="Normal 4 2 2 2 3 2 2 3" xfId="42267"/>
    <cellStyle name="Normal 4 2 2 2 3 2 2 4" xfId="42268"/>
    <cellStyle name="Normal 4 2 2 2 3 2 2 5" xfId="42269"/>
    <cellStyle name="Normal 4 2 2 2 3 2 2 6" xfId="42270"/>
    <cellStyle name="Normal 4 2 2 2 3 2 3" xfId="42271"/>
    <cellStyle name="Normal 4 2 2 2 3 2 3 2" xfId="42272"/>
    <cellStyle name="Normal 4 2 2 2 3 2 3 2 2" xfId="42273"/>
    <cellStyle name="Normal 4 2 2 2 3 2 3 2 3" xfId="42274"/>
    <cellStyle name="Normal 4 2 2 2 3 2 3 3" xfId="42275"/>
    <cellStyle name="Normal 4 2 2 2 3 2 3 4" xfId="42276"/>
    <cellStyle name="Normal 4 2 2 2 3 2 3 5" xfId="42277"/>
    <cellStyle name="Normal 4 2 2 2 3 2 3 6" xfId="42278"/>
    <cellStyle name="Normal 4 2 2 2 3 2 4" xfId="42279"/>
    <cellStyle name="Normal 4 2 2 2 3 2 4 2" xfId="42280"/>
    <cellStyle name="Normal 4 2 2 2 3 2 4 3" xfId="42281"/>
    <cellStyle name="Normal 4 2 2 2 3 2 5" xfId="42282"/>
    <cellStyle name="Normal 4 2 2 2 3 2 6" xfId="42283"/>
    <cellStyle name="Normal 4 2 2 2 3 2 7" xfId="42284"/>
    <cellStyle name="Normal 4 2 2 2 3 2 8" xfId="42285"/>
    <cellStyle name="Normal 4 2 2 2 3 3" xfId="42286"/>
    <cellStyle name="Normal 4 2 2 2 3 3 2" xfId="42287"/>
    <cellStyle name="Normal 4 2 2 2 3 3 2 2" xfId="42288"/>
    <cellStyle name="Normal 4 2 2 2 3 3 2 2 2" xfId="42289"/>
    <cellStyle name="Normal 4 2 2 2 3 3 2 2 3" xfId="42290"/>
    <cellStyle name="Normal 4 2 2 2 3 3 2 3" xfId="42291"/>
    <cellStyle name="Normal 4 2 2 2 3 3 2 4" xfId="42292"/>
    <cellStyle name="Normal 4 2 2 2 3 3 2 5" xfId="42293"/>
    <cellStyle name="Normal 4 2 2 2 3 3 2 6" xfId="42294"/>
    <cellStyle name="Normal 4 2 2 2 3 3 3" xfId="42295"/>
    <cellStyle name="Normal 4 2 2 2 3 3 3 2" xfId="42296"/>
    <cellStyle name="Normal 4 2 2 2 3 3 3 3" xfId="42297"/>
    <cellStyle name="Normal 4 2 2 2 3 3 4" xfId="42298"/>
    <cellStyle name="Normal 4 2 2 2 3 3 5" xfId="42299"/>
    <cellStyle name="Normal 4 2 2 2 3 3 6" xfId="42300"/>
    <cellStyle name="Normal 4 2 2 2 3 3 7" xfId="42301"/>
    <cellStyle name="Normal 4 2 2 2 3 4" xfId="42302"/>
    <cellStyle name="Normal 4 2 2 2 3 4 2" xfId="42303"/>
    <cellStyle name="Normal 4 2 2 2 3 4 2 2" xfId="42304"/>
    <cellStyle name="Normal 4 2 2 2 3 4 2 3" xfId="42305"/>
    <cellStyle name="Normal 4 2 2 2 3 4 3" xfId="42306"/>
    <cellStyle name="Normal 4 2 2 2 3 4 4" xfId="42307"/>
    <cellStyle name="Normal 4 2 2 2 3 4 5" xfId="42308"/>
    <cellStyle name="Normal 4 2 2 2 3 4 6" xfId="42309"/>
    <cellStyle name="Normal 4 2 2 2 3 5" xfId="42310"/>
    <cellStyle name="Normal 4 2 2 2 3 5 2" xfId="42311"/>
    <cellStyle name="Normal 4 2 2 2 3 5 2 2" xfId="42312"/>
    <cellStyle name="Normal 4 2 2 2 3 5 2 3" xfId="42313"/>
    <cellStyle name="Normal 4 2 2 2 3 5 3" xfId="42314"/>
    <cellStyle name="Normal 4 2 2 2 3 5 4" xfId="42315"/>
    <cellStyle name="Normal 4 2 2 2 3 5 5" xfId="42316"/>
    <cellStyle name="Normal 4 2 2 2 3 5 6" xfId="42317"/>
    <cellStyle name="Normal 4 2 2 2 3 6" xfId="42318"/>
    <cellStyle name="Normal 4 2 2 2 3 6 2" xfId="42319"/>
    <cellStyle name="Normal 4 2 2 2 3 6 3" xfId="42320"/>
    <cellStyle name="Normal 4 2 2 2 3 7" xfId="42321"/>
    <cellStyle name="Normal 4 2 2 2 3 8" xfId="42322"/>
    <cellStyle name="Normal 4 2 2 2 3 9" xfId="42323"/>
    <cellStyle name="Normal 4 2 2 2 4" xfId="42324"/>
    <cellStyle name="Normal 4 2 2 2 4 2" xfId="42325"/>
    <cellStyle name="Normal 4 2 2 2 4 2 2" xfId="42326"/>
    <cellStyle name="Normal 4 2 2 2 4 2 2 2" xfId="42327"/>
    <cellStyle name="Normal 4 2 2 2 4 2 2 2 2" xfId="42328"/>
    <cellStyle name="Normal 4 2 2 2 4 2 2 2 3" xfId="42329"/>
    <cellStyle name="Normal 4 2 2 2 4 2 2 3" xfId="42330"/>
    <cellStyle name="Normal 4 2 2 2 4 2 2 4" xfId="42331"/>
    <cellStyle name="Normal 4 2 2 2 4 2 2 5" xfId="42332"/>
    <cellStyle name="Normal 4 2 2 2 4 2 2 6" xfId="42333"/>
    <cellStyle name="Normal 4 2 2 2 4 2 3" xfId="42334"/>
    <cellStyle name="Normal 4 2 2 2 4 2 3 2" xfId="42335"/>
    <cellStyle name="Normal 4 2 2 2 4 2 3 3" xfId="42336"/>
    <cellStyle name="Normal 4 2 2 2 4 2 4" xfId="42337"/>
    <cellStyle name="Normal 4 2 2 2 4 2 5" xfId="42338"/>
    <cellStyle name="Normal 4 2 2 2 4 2 6" xfId="42339"/>
    <cellStyle name="Normal 4 2 2 2 4 2 7" xfId="42340"/>
    <cellStyle name="Normal 4 2 2 2 4 3" xfId="42341"/>
    <cellStyle name="Normal 4 2 2 2 4 3 2" xfId="42342"/>
    <cellStyle name="Normal 4 2 2 2 4 3 2 2" xfId="42343"/>
    <cellStyle name="Normal 4 2 2 2 4 3 2 3" xfId="42344"/>
    <cellStyle name="Normal 4 2 2 2 4 3 3" xfId="42345"/>
    <cellStyle name="Normal 4 2 2 2 4 3 4" xfId="42346"/>
    <cellStyle name="Normal 4 2 2 2 4 3 5" xfId="42347"/>
    <cellStyle name="Normal 4 2 2 2 4 3 6" xfId="42348"/>
    <cellStyle name="Normal 4 2 2 2 4 4" xfId="42349"/>
    <cellStyle name="Normal 4 2 2 2 4 4 2" xfId="42350"/>
    <cellStyle name="Normal 4 2 2 2 4 4 2 2" xfId="42351"/>
    <cellStyle name="Normal 4 2 2 2 4 4 2 3" xfId="42352"/>
    <cellStyle name="Normal 4 2 2 2 4 4 3" xfId="42353"/>
    <cellStyle name="Normal 4 2 2 2 4 4 4" xfId="42354"/>
    <cellStyle name="Normal 4 2 2 2 4 4 5" xfId="42355"/>
    <cellStyle name="Normal 4 2 2 2 4 4 6" xfId="42356"/>
    <cellStyle name="Normal 4 2 2 2 4 5" xfId="42357"/>
    <cellStyle name="Normal 4 2 2 2 4 5 2" xfId="42358"/>
    <cellStyle name="Normal 4 2 2 2 4 5 3" xfId="42359"/>
    <cellStyle name="Normal 4 2 2 2 4 6" xfId="42360"/>
    <cellStyle name="Normal 4 2 2 2 4 7" xfId="42361"/>
    <cellStyle name="Normal 4 2 2 2 4 8" xfId="42362"/>
    <cellStyle name="Normal 4 2 2 2 4 9" xfId="42363"/>
    <cellStyle name="Normal 4 2 2 2 5" xfId="42364"/>
    <cellStyle name="Normal 4 2 2 2 5 2" xfId="42365"/>
    <cellStyle name="Normal 4 2 2 2 5 2 2" xfId="42366"/>
    <cellStyle name="Normal 4 2 2 2 5 2 2 2" xfId="42367"/>
    <cellStyle name="Normal 4 2 2 2 5 2 2 3" xfId="42368"/>
    <cellStyle name="Normal 4 2 2 2 5 2 3" xfId="42369"/>
    <cellStyle name="Normal 4 2 2 2 5 2 4" xfId="42370"/>
    <cellStyle name="Normal 4 2 2 2 5 2 5" xfId="42371"/>
    <cellStyle name="Normal 4 2 2 2 5 2 6" xfId="42372"/>
    <cellStyle name="Normal 4 2 2 2 5 3" xfId="42373"/>
    <cellStyle name="Normal 4 2 2 2 5 3 2" xfId="42374"/>
    <cellStyle name="Normal 4 2 2 2 5 3 3" xfId="42375"/>
    <cellStyle name="Normal 4 2 2 2 5 4" xfId="42376"/>
    <cellStyle name="Normal 4 2 2 2 5 5" xfId="42377"/>
    <cellStyle name="Normal 4 2 2 2 5 6" xfId="42378"/>
    <cellStyle name="Normal 4 2 2 2 5 7" xfId="42379"/>
    <cellStyle name="Normal 4 2 2 2 6" xfId="42380"/>
    <cellStyle name="Normal 4 2 2 2 6 2" xfId="42381"/>
    <cellStyle name="Normal 4 2 2 2 6 2 2" xfId="42382"/>
    <cellStyle name="Normal 4 2 2 2 6 2 3" xfId="42383"/>
    <cellStyle name="Normal 4 2 2 2 6 3" xfId="42384"/>
    <cellStyle name="Normal 4 2 2 2 6 4" xfId="42385"/>
    <cellStyle name="Normal 4 2 2 2 6 5" xfId="42386"/>
    <cellStyle name="Normal 4 2 2 2 6 6" xfId="42387"/>
    <cellStyle name="Normal 4 2 2 2 7" xfId="42388"/>
    <cellStyle name="Normal 4 2 2 2 7 2" xfId="42389"/>
    <cellStyle name="Normal 4 2 2 2 7 2 2" xfId="42390"/>
    <cellStyle name="Normal 4 2 2 2 7 2 3" xfId="42391"/>
    <cellStyle name="Normal 4 2 2 2 7 3" xfId="42392"/>
    <cellStyle name="Normal 4 2 2 2 7 4" xfId="42393"/>
    <cellStyle name="Normal 4 2 2 2 7 5" xfId="42394"/>
    <cellStyle name="Normal 4 2 2 2 7 6" xfId="42395"/>
    <cellStyle name="Normal 4 2 2 2 8" xfId="42396"/>
    <cellStyle name="Normal 4 2 2 2 8 2" xfId="42397"/>
    <cellStyle name="Normal 4 2 2 2 8 2 2" xfId="42398"/>
    <cellStyle name="Normal 4 2 2 2 8 2 3" xfId="42399"/>
    <cellStyle name="Normal 4 2 2 2 8 3" xfId="42400"/>
    <cellStyle name="Normal 4 2 2 2 8 4" xfId="42401"/>
    <cellStyle name="Normal 4 2 2 2 8 5" xfId="42402"/>
    <cellStyle name="Normal 4 2 2 2 8 6" xfId="42403"/>
    <cellStyle name="Normal 4 2 2 2 9" xfId="42404"/>
    <cellStyle name="Normal 4 2 2 2 9 2" xfId="42405"/>
    <cellStyle name="Normal 4 2 2 2 9 2 2" xfId="42406"/>
    <cellStyle name="Normal 4 2 2 2 9 2 3" xfId="42407"/>
    <cellStyle name="Normal 4 2 2 2 9 3" xfId="42408"/>
    <cellStyle name="Normal 4 2 2 2 9 4" xfId="42409"/>
    <cellStyle name="Normal 4 2 2 2 9 5" xfId="42410"/>
    <cellStyle name="Normal 4 2 2 2 9 6" xfId="42411"/>
    <cellStyle name="Normal 4 2 2 3" xfId="422"/>
    <cellStyle name="Normal 4 2 2 3 10" xfId="42412"/>
    <cellStyle name="Normal 4 2 2 3 10 2" xfId="42413"/>
    <cellStyle name="Normal 4 2 2 3 10 3" xfId="42414"/>
    <cellStyle name="Normal 4 2 2 3 11" xfId="42415"/>
    <cellStyle name="Normal 4 2 2 3 12" xfId="42416"/>
    <cellStyle name="Normal 4 2 2 3 13" xfId="42417"/>
    <cellStyle name="Normal 4 2 2 3 14" xfId="42418"/>
    <cellStyle name="Normal 4 2 2 3 2" xfId="42419"/>
    <cellStyle name="Normal 4 2 2 3 2 10" xfId="42420"/>
    <cellStyle name="Normal 4 2 2 3 2 11" xfId="42421"/>
    <cellStyle name="Normal 4 2 2 3 2 12" xfId="42422"/>
    <cellStyle name="Normal 4 2 2 3 2 13" xfId="42423"/>
    <cellStyle name="Normal 4 2 2 3 2 2" xfId="42424"/>
    <cellStyle name="Normal 4 2 2 3 2 2 10" xfId="42425"/>
    <cellStyle name="Normal 4 2 2 3 2 2 2" xfId="42426"/>
    <cellStyle name="Normal 4 2 2 3 2 2 2 2" xfId="42427"/>
    <cellStyle name="Normal 4 2 2 3 2 2 2 2 2" xfId="42428"/>
    <cellStyle name="Normal 4 2 2 3 2 2 2 2 2 2" xfId="42429"/>
    <cellStyle name="Normal 4 2 2 3 2 2 2 2 2 3" xfId="42430"/>
    <cellStyle name="Normal 4 2 2 3 2 2 2 2 3" xfId="42431"/>
    <cellStyle name="Normal 4 2 2 3 2 2 2 2 4" xfId="42432"/>
    <cellStyle name="Normal 4 2 2 3 2 2 2 2 5" xfId="42433"/>
    <cellStyle name="Normal 4 2 2 3 2 2 2 2 6" xfId="42434"/>
    <cellStyle name="Normal 4 2 2 3 2 2 2 3" xfId="42435"/>
    <cellStyle name="Normal 4 2 2 3 2 2 2 3 2" xfId="42436"/>
    <cellStyle name="Normal 4 2 2 3 2 2 2 3 2 2" xfId="42437"/>
    <cellStyle name="Normal 4 2 2 3 2 2 2 3 2 3" xfId="42438"/>
    <cellStyle name="Normal 4 2 2 3 2 2 2 3 3" xfId="42439"/>
    <cellStyle name="Normal 4 2 2 3 2 2 2 3 4" xfId="42440"/>
    <cellStyle name="Normal 4 2 2 3 2 2 2 3 5" xfId="42441"/>
    <cellStyle name="Normal 4 2 2 3 2 2 2 3 6" xfId="42442"/>
    <cellStyle name="Normal 4 2 2 3 2 2 2 4" xfId="42443"/>
    <cellStyle name="Normal 4 2 2 3 2 2 2 4 2" xfId="42444"/>
    <cellStyle name="Normal 4 2 2 3 2 2 2 4 3" xfId="42445"/>
    <cellStyle name="Normal 4 2 2 3 2 2 2 5" xfId="42446"/>
    <cellStyle name="Normal 4 2 2 3 2 2 2 6" xfId="42447"/>
    <cellStyle name="Normal 4 2 2 3 2 2 2 7" xfId="42448"/>
    <cellStyle name="Normal 4 2 2 3 2 2 2 8" xfId="42449"/>
    <cellStyle name="Normal 4 2 2 3 2 2 3" xfId="42450"/>
    <cellStyle name="Normal 4 2 2 3 2 2 3 2" xfId="42451"/>
    <cellStyle name="Normal 4 2 2 3 2 2 3 2 2" xfId="42452"/>
    <cellStyle name="Normal 4 2 2 3 2 2 3 2 2 2" xfId="42453"/>
    <cellStyle name="Normal 4 2 2 3 2 2 3 2 2 3" xfId="42454"/>
    <cellStyle name="Normal 4 2 2 3 2 2 3 2 3" xfId="42455"/>
    <cellStyle name="Normal 4 2 2 3 2 2 3 2 4" xfId="42456"/>
    <cellStyle name="Normal 4 2 2 3 2 2 3 2 5" xfId="42457"/>
    <cellStyle name="Normal 4 2 2 3 2 2 3 2 6" xfId="42458"/>
    <cellStyle name="Normal 4 2 2 3 2 2 3 3" xfId="42459"/>
    <cellStyle name="Normal 4 2 2 3 2 2 3 3 2" xfId="42460"/>
    <cellStyle name="Normal 4 2 2 3 2 2 3 3 3" xfId="42461"/>
    <cellStyle name="Normal 4 2 2 3 2 2 3 4" xfId="42462"/>
    <cellStyle name="Normal 4 2 2 3 2 2 3 5" xfId="42463"/>
    <cellStyle name="Normal 4 2 2 3 2 2 3 6" xfId="42464"/>
    <cellStyle name="Normal 4 2 2 3 2 2 3 7" xfId="42465"/>
    <cellStyle name="Normal 4 2 2 3 2 2 4" xfId="42466"/>
    <cellStyle name="Normal 4 2 2 3 2 2 4 2" xfId="42467"/>
    <cellStyle name="Normal 4 2 2 3 2 2 4 2 2" xfId="42468"/>
    <cellStyle name="Normal 4 2 2 3 2 2 4 2 3" xfId="42469"/>
    <cellStyle name="Normal 4 2 2 3 2 2 4 3" xfId="42470"/>
    <cellStyle name="Normal 4 2 2 3 2 2 4 4" xfId="42471"/>
    <cellStyle name="Normal 4 2 2 3 2 2 4 5" xfId="42472"/>
    <cellStyle name="Normal 4 2 2 3 2 2 4 6" xfId="42473"/>
    <cellStyle name="Normal 4 2 2 3 2 2 5" xfId="42474"/>
    <cellStyle name="Normal 4 2 2 3 2 2 5 2" xfId="42475"/>
    <cellStyle name="Normal 4 2 2 3 2 2 5 2 2" xfId="42476"/>
    <cellStyle name="Normal 4 2 2 3 2 2 5 2 3" xfId="42477"/>
    <cellStyle name="Normal 4 2 2 3 2 2 5 3" xfId="42478"/>
    <cellStyle name="Normal 4 2 2 3 2 2 5 4" xfId="42479"/>
    <cellStyle name="Normal 4 2 2 3 2 2 5 5" xfId="42480"/>
    <cellStyle name="Normal 4 2 2 3 2 2 5 6" xfId="42481"/>
    <cellStyle name="Normal 4 2 2 3 2 2 6" xfId="42482"/>
    <cellStyle name="Normal 4 2 2 3 2 2 6 2" xfId="42483"/>
    <cellStyle name="Normal 4 2 2 3 2 2 6 3" xfId="42484"/>
    <cellStyle name="Normal 4 2 2 3 2 2 7" xfId="42485"/>
    <cellStyle name="Normal 4 2 2 3 2 2 8" xfId="42486"/>
    <cellStyle name="Normal 4 2 2 3 2 2 9" xfId="42487"/>
    <cellStyle name="Normal 4 2 2 3 2 3" xfId="42488"/>
    <cellStyle name="Normal 4 2 2 3 2 3 2" xfId="42489"/>
    <cellStyle name="Normal 4 2 2 3 2 3 2 2" xfId="42490"/>
    <cellStyle name="Normal 4 2 2 3 2 3 2 2 2" xfId="42491"/>
    <cellStyle name="Normal 4 2 2 3 2 3 2 2 2 2" xfId="42492"/>
    <cellStyle name="Normal 4 2 2 3 2 3 2 2 2 3" xfId="42493"/>
    <cellStyle name="Normal 4 2 2 3 2 3 2 2 3" xfId="42494"/>
    <cellStyle name="Normal 4 2 2 3 2 3 2 2 4" xfId="42495"/>
    <cellStyle name="Normal 4 2 2 3 2 3 2 2 5" xfId="42496"/>
    <cellStyle name="Normal 4 2 2 3 2 3 2 2 6" xfId="42497"/>
    <cellStyle name="Normal 4 2 2 3 2 3 2 3" xfId="42498"/>
    <cellStyle name="Normal 4 2 2 3 2 3 2 3 2" xfId="42499"/>
    <cellStyle name="Normal 4 2 2 3 2 3 2 3 3" xfId="42500"/>
    <cellStyle name="Normal 4 2 2 3 2 3 2 4" xfId="42501"/>
    <cellStyle name="Normal 4 2 2 3 2 3 2 5" xfId="42502"/>
    <cellStyle name="Normal 4 2 2 3 2 3 2 6" xfId="42503"/>
    <cellStyle name="Normal 4 2 2 3 2 3 2 7" xfId="42504"/>
    <cellStyle name="Normal 4 2 2 3 2 3 3" xfId="42505"/>
    <cellStyle name="Normal 4 2 2 3 2 3 3 2" xfId="42506"/>
    <cellStyle name="Normal 4 2 2 3 2 3 3 2 2" xfId="42507"/>
    <cellStyle name="Normal 4 2 2 3 2 3 3 2 3" xfId="42508"/>
    <cellStyle name="Normal 4 2 2 3 2 3 3 3" xfId="42509"/>
    <cellStyle name="Normal 4 2 2 3 2 3 3 4" xfId="42510"/>
    <cellStyle name="Normal 4 2 2 3 2 3 3 5" xfId="42511"/>
    <cellStyle name="Normal 4 2 2 3 2 3 3 6" xfId="42512"/>
    <cellStyle name="Normal 4 2 2 3 2 3 4" xfId="42513"/>
    <cellStyle name="Normal 4 2 2 3 2 3 4 2" xfId="42514"/>
    <cellStyle name="Normal 4 2 2 3 2 3 4 2 2" xfId="42515"/>
    <cellStyle name="Normal 4 2 2 3 2 3 4 2 3" xfId="42516"/>
    <cellStyle name="Normal 4 2 2 3 2 3 4 3" xfId="42517"/>
    <cellStyle name="Normal 4 2 2 3 2 3 4 4" xfId="42518"/>
    <cellStyle name="Normal 4 2 2 3 2 3 4 5" xfId="42519"/>
    <cellStyle name="Normal 4 2 2 3 2 3 4 6" xfId="42520"/>
    <cellStyle name="Normal 4 2 2 3 2 3 5" xfId="42521"/>
    <cellStyle name="Normal 4 2 2 3 2 3 5 2" xfId="42522"/>
    <cellStyle name="Normal 4 2 2 3 2 3 5 3" xfId="42523"/>
    <cellStyle name="Normal 4 2 2 3 2 3 6" xfId="42524"/>
    <cellStyle name="Normal 4 2 2 3 2 3 7" xfId="42525"/>
    <cellStyle name="Normal 4 2 2 3 2 3 8" xfId="42526"/>
    <cellStyle name="Normal 4 2 2 3 2 3 9" xfId="42527"/>
    <cellStyle name="Normal 4 2 2 3 2 4" xfId="42528"/>
    <cellStyle name="Normal 4 2 2 3 2 4 2" xfId="42529"/>
    <cellStyle name="Normal 4 2 2 3 2 4 2 2" xfId="42530"/>
    <cellStyle name="Normal 4 2 2 3 2 4 2 2 2" xfId="42531"/>
    <cellStyle name="Normal 4 2 2 3 2 4 2 2 3" xfId="42532"/>
    <cellStyle name="Normal 4 2 2 3 2 4 2 3" xfId="42533"/>
    <cellStyle name="Normal 4 2 2 3 2 4 2 4" xfId="42534"/>
    <cellStyle name="Normal 4 2 2 3 2 4 2 5" xfId="42535"/>
    <cellStyle name="Normal 4 2 2 3 2 4 2 6" xfId="42536"/>
    <cellStyle name="Normal 4 2 2 3 2 4 3" xfId="42537"/>
    <cellStyle name="Normal 4 2 2 3 2 4 3 2" xfId="42538"/>
    <cellStyle name="Normal 4 2 2 3 2 4 3 3" xfId="42539"/>
    <cellStyle name="Normal 4 2 2 3 2 4 4" xfId="42540"/>
    <cellStyle name="Normal 4 2 2 3 2 4 5" xfId="42541"/>
    <cellStyle name="Normal 4 2 2 3 2 4 6" xfId="42542"/>
    <cellStyle name="Normal 4 2 2 3 2 4 7" xfId="42543"/>
    <cellStyle name="Normal 4 2 2 3 2 5" xfId="42544"/>
    <cellStyle name="Normal 4 2 2 3 2 5 2" xfId="42545"/>
    <cellStyle name="Normal 4 2 2 3 2 5 2 2" xfId="42546"/>
    <cellStyle name="Normal 4 2 2 3 2 5 2 3" xfId="42547"/>
    <cellStyle name="Normal 4 2 2 3 2 5 3" xfId="42548"/>
    <cellStyle name="Normal 4 2 2 3 2 5 4" xfId="42549"/>
    <cellStyle name="Normal 4 2 2 3 2 5 5" xfId="42550"/>
    <cellStyle name="Normal 4 2 2 3 2 5 6" xfId="42551"/>
    <cellStyle name="Normal 4 2 2 3 2 6" xfId="42552"/>
    <cellStyle name="Normal 4 2 2 3 2 6 2" xfId="42553"/>
    <cellStyle name="Normal 4 2 2 3 2 6 2 2" xfId="42554"/>
    <cellStyle name="Normal 4 2 2 3 2 6 2 3" xfId="42555"/>
    <cellStyle name="Normal 4 2 2 3 2 6 3" xfId="42556"/>
    <cellStyle name="Normal 4 2 2 3 2 6 4" xfId="42557"/>
    <cellStyle name="Normal 4 2 2 3 2 6 5" xfId="42558"/>
    <cellStyle name="Normal 4 2 2 3 2 6 6" xfId="42559"/>
    <cellStyle name="Normal 4 2 2 3 2 7" xfId="42560"/>
    <cellStyle name="Normal 4 2 2 3 2 7 2" xfId="42561"/>
    <cellStyle name="Normal 4 2 2 3 2 7 2 2" xfId="42562"/>
    <cellStyle name="Normal 4 2 2 3 2 7 2 3" xfId="42563"/>
    <cellStyle name="Normal 4 2 2 3 2 7 3" xfId="42564"/>
    <cellStyle name="Normal 4 2 2 3 2 7 4" xfId="42565"/>
    <cellStyle name="Normal 4 2 2 3 2 7 5" xfId="42566"/>
    <cellStyle name="Normal 4 2 2 3 2 7 6" xfId="42567"/>
    <cellStyle name="Normal 4 2 2 3 2 8" xfId="42568"/>
    <cellStyle name="Normal 4 2 2 3 2 8 2" xfId="42569"/>
    <cellStyle name="Normal 4 2 2 3 2 8 2 2" xfId="42570"/>
    <cellStyle name="Normal 4 2 2 3 2 8 2 3" xfId="42571"/>
    <cellStyle name="Normal 4 2 2 3 2 8 3" xfId="42572"/>
    <cellStyle name="Normal 4 2 2 3 2 8 4" xfId="42573"/>
    <cellStyle name="Normal 4 2 2 3 2 8 5" xfId="42574"/>
    <cellStyle name="Normal 4 2 2 3 2 8 6" xfId="42575"/>
    <cellStyle name="Normal 4 2 2 3 2 9" xfId="42576"/>
    <cellStyle name="Normal 4 2 2 3 2 9 2" xfId="42577"/>
    <cellStyle name="Normal 4 2 2 3 2 9 3" xfId="42578"/>
    <cellStyle name="Normal 4 2 2 3 3" xfId="42579"/>
    <cellStyle name="Normal 4 2 2 3 3 10" xfId="42580"/>
    <cellStyle name="Normal 4 2 2 3 3 2" xfId="42581"/>
    <cellStyle name="Normal 4 2 2 3 3 2 2" xfId="42582"/>
    <cellStyle name="Normal 4 2 2 3 3 2 2 2" xfId="42583"/>
    <cellStyle name="Normal 4 2 2 3 3 2 2 2 2" xfId="42584"/>
    <cellStyle name="Normal 4 2 2 3 3 2 2 2 3" xfId="42585"/>
    <cellStyle name="Normal 4 2 2 3 3 2 2 3" xfId="42586"/>
    <cellStyle name="Normal 4 2 2 3 3 2 2 4" xfId="42587"/>
    <cellStyle name="Normal 4 2 2 3 3 2 2 5" xfId="42588"/>
    <cellStyle name="Normal 4 2 2 3 3 2 2 6" xfId="42589"/>
    <cellStyle name="Normal 4 2 2 3 3 2 3" xfId="42590"/>
    <cellStyle name="Normal 4 2 2 3 3 2 3 2" xfId="42591"/>
    <cellStyle name="Normal 4 2 2 3 3 2 3 2 2" xfId="42592"/>
    <cellStyle name="Normal 4 2 2 3 3 2 3 2 3" xfId="42593"/>
    <cellStyle name="Normal 4 2 2 3 3 2 3 3" xfId="42594"/>
    <cellStyle name="Normal 4 2 2 3 3 2 3 4" xfId="42595"/>
    <cellStyle name="Normal 4 2 2 3 3 2 3 5" xfId="42596"/>
    <cellStyle name="Normal 4 2 2 3 3 2 3 6" xfId="42597"/>
    <cellStyle name="Normal 4 2 2 3 3 2 4" xfId="42598"/>
    <cellStyle name="Normal 4 2 2 3 3 2 4 2" xfId="42599"/>
    <cellStyle name="Normal 4 2 2 3 3 2 4 3" xfId="42600"/>
    <cellStyle name="Normal 4 2 2 3 3 2 5" xfId="42601"/>
    <cellStyle name="Normal 4 2 2 3 3 2 6" xfId="42602"/>
    <cellStyle name="Normal 4 2 2 3 3 2 7" xfId="42603"/>
    <cellStyle name="Normal 4 2 2 3 3 2 8" xfId="42604"/>
    <cellStyle name="Normal 4 2 2 3 3 3" xfId="42605"/>
    <cellStyle name="Normal 4 2 2 3 3 3 2" xfId="42606"/>
    <cellStyle name="Normal 4 2 2 3 3 3 2 2" xfId="42607"/>
    <cellStyle name="Normal 4 2 2 3 3 3 2 2 2" xfId="42608"/>
    <cellStyle name="Normal 4 2 2 3 3 3 2 2 3" xfId="42609"/>
    <cellStyle name="Normal 4 2 2 3 3 3 2 3" xfId="42610"/>
    <cellStyle name="Normal 4 2 2 3 3 3 2 4" xfId="42611"/>
    <cellStyle name="Normal 4 2 2 3 3 3 2 5" xfId="42612"/>
    <cellStyle name="Normal 4 2 2 3 3 3 2 6" xfId="42613"/>
    <cellStyle name="Normal 4 2 2 3 3 3 3" xfId="42614"/>
    <cellStyle name="Normal 4 2 2 3 3 3 3 2" xfId="42615"/>
    <cellStyle name="Normal 4 2 2 3 3 3 3 3" xfId="42616"/>
    <cellStyle name="Normal 4 2 2 3 3 3 4" xfId="42617"/>
    <cellStyle name="Normal 4 2 2 3 3 3 5" xfId="42618"/>
    <cellStyle name="Normal 4 2 2 3 3 3 6" xfId="42619"/>
    <cellStyle name="Normal 4 2 2 3 3 3 7" xfId="42620"/>
    <cellStyle name="Normal 4 2 2 3 3 4" xfId="42621"/>
    <cellStyle name="Normal 4 2 2 3 3 4 2" xfId="42622"/>
    <cellStyle name="Normal 4 2 2 3 3 4 2 2" xfId="42623"/>
    <cellStyle name="Normal 4 2 2 3 3 4 2 3" xfId="42624"/>
    <cellStyle name="Normal 4 2 2 3 3 4 3" xfId="42625"/>
    <cellStyle name="Normal 4 2 2 3 3 4 4" xfId="42626"/>
    <cellStyle name="Normal 4 2 2 3 3 4 5" xfId="42627"/>
    <cellStyle name="Normal 4 2 2 3 3 4 6" xfId="42628"/>
    <cellStyle name="Normal 4 2 2 3 3 5" xfId="42629"/>
    <cellStyle name="Normal 4 2 2 3 3 5 2" xfId="42630"/>
    <cellStyle name="Normal 4 2 2 3 3 5 2 2" xfId="42631"/>
    <cellStyle name="Normal 4 2 2 3 3 5 2 3" xfId="42632"/>
    <cellStyle name="Normal 4 2 2 3 3 5 3" xfId="42633"/>
    <cellStyle name="Normal 4 2 2 3 3 5 4" xfId="42634"/>
    <cellStyle name="Normal 4 2 2 3 3 5 5" xfId="42635"/>
    <cellStyle name="Normal 4 2 2 3 3 5 6" xfId="42636"/>
    <cellStyle name="Normal 4 2 2 3 3 6" xfId="42637"/>
    <cellStyle name="Normal 4 2 2 3 3 6 2" xfId="42638"/>
    <cellStyle name="Normal 4 2 2 3 3 6 3" xfId="42639"/>
    <cellStyle name="Normal 4 2 2 3 3 7" xfId="42640"/>
    <cellStyle name="Normal 4 2 2 3 3 8" xfId="42641"/>
    <cellStyle name="Normal 4 2 2 3 3 9" xfId="42642"/>
    <cellStyle name="Normal 4 2 2 3 4" xfId="42643"/>
    <cellStyle name="Normal 4 2 2 3 4 2" xfId="42644"/>
    <cellStyle name="Normal 4 2 2 3 4 2 2" xfId="42645"/>
    <cellStyle name="Normal 4 2 2 3 4 2 2 2" xfId="42646"/>
    <cellStyle name="Normal 4 2 2 3 4 2 2 2 2" xfId="42647"/>
    <cellStyle name="Normal 4 2 2 3 4 2 2 2 3" xfId="42648"/>
    <cellStyle name="Normal 4 2 2 3 4 2 2 3" xfId="42649"/>
    <cellStyle name="Normal 4 2 2 3 4 2 2 4" xfId="42650"/>
    <cellStyle name="Normal 4 2 2 3 4 2 2 5" xfId="42651"/>
    <cellStyle name="Normal 4 2 2 3 4 2 2 6" xfId="42652"/>
    <cellStyle name="Normal 4 2 2 3 4 2 3" xfId="42653"/>
    <cellStyle name="Normal 4 2 2 3 4 2 3 2" xfId="42654"/>
    <cellStyle name="Normal 4 2 2 3 4 2 3 3" xfId="42655"/>
    <cellStyle name="Normal 4 2 2 3 4 2 4" xfId="42656"/>
    <cellStyle name="Normal 4 2 2 3 4 2 5" xfId="42657"/>
    <cellStyle name="Normal 4 2 2 3 4 2 6" xfId="42658"/>
    <cellStyle name="Normal 4 2 2 3 4 2 7" xfId="42659"/>
    <cellStyle name="Normal 4 2 2 3 4 3" xfId="42660"/>
    <cellStyle name="Normal 4 2 2 3 4 3 2" xfId="42661"/>
    <cellStyle name="Normal 4 2 2 3 4 3 2 2" xfId="42662"/>
    <cellStyle name="Normal 4 2 2 3 4 3 2 3" xfId="42663"/>
    <cellStyle name="Normal 4 2 2 3 4 3 3" xfId="42664"/>
    <cellStyle name="Normal 4 2 2 3 4 3 4" xfId="42665"/>
    <cellStyle name="Normal 4 2 2 3 4 3 5" xfId="42666"/>
    <cellStyle name="Normal 4 2 2 3 4 3 6" xfId="42667"/>
    <cellStyle name="Normal 4 2 2 3 4 4" xfId="42668"/>
    <cellStyle name="Normal 4 2 2 3 4 4 2" xfId="42669"/>
    <cellStyle name="Normal 4 2 2 3 4 4 2 2" xfId="42670"/>
    <cellStyle name="Normal 4 2 2 3 4 4 2 3" xfId="42671"/>
    <cellStyle name="Normal 4 2 2 3 4 4 3" xfId="42672"/>
    <cellStyle name="Normal 4 2 2 3 4 4 4" xfId="42673"/>
    <cellStyle name="Normal 4 2 2 3 4 4 5" xfId="42674"/>
    <cellStyle name="Normal 4 2 2 3 4 4 6" xfId="42675"/>
    <cellStyle name="Normal 4 2 2 3 4 5" xfId="42676"/>
    <cellStyle name="Normal 4 2 2 3 4 5 2" xfId="42677"/>
    <cellStyle name="Normal 4 2 2 3 4 5 3" xfId="42678"/>
    <cellStyle name="Normal 4 2 2 3 4 6" xfId="42679"/>
    <cellStyle name="Normal 4 2 2 3 4 7" xfId="42680"/>
    <cellStyle name="Normal 4 2 2 3 4 8" xfId="42681"/>
    <cellStyle name="Normal 4 2 2 3 4 9" xfId="42682"/>
    <cellStyle name="Normal 4 2 2 3 5" xfId="42683"/>
    <cellStyle name="Normal 4 2 2 3 5 2" xfId="42684"/>
    <cellStyle name="Normal 4 2 2 3 5 2 2" xfId="42685"/>
    <cellStyle name="Normal 4 2 2 3 5 2 2 2" xfId="42686"/>
    <cellStyle name="Normal 4 2 2 3 5 2 2 3" xfId="42687"/>
    <cellStyle name="Normal 4 2 2 3 5 2 3" xfId="42688"/>
    <cellStyle name="Normal 4 2 2 3 5 2 4" xfId="42689"/>
    <cellStyle name="Normal 4 2 2 3 5 2 5" xfId="42690"/>
    <cellStyle name="Normal 4 2 2 3 5 2 6" xfId="42691"/>
    <cellStyle name="Normal 4 2 2 3 5 3" xfId="42692"/>
    <cellStyle name="Normal 4 2 2 3 5 3 2" xfId="42693"/>
    <cellStyle name="Normal 4 2 2 3 5 3 3" xfId="42694"/>
    <cellStyle name="Normal 4 2 2 3 5 4" xfId="42695"/>
    <cellStyle name="Normal 4 2 2 3 5 5" xfId="42696"/>
    <cellStyle name="Normal 4 2 2 3 5 6" xfId="42697"/>
    <cellStyle name="Normal 4 2 2 3 5 7" xfId="42698"/>
    <cellStyle name="Normal 4 2 2 3 6" xfId="42699"/>
    <cellStyle name="Normal 4 2 2 3 6 2" xfId="42700"/>
    <cellStyle name="Normal 4 2 2 3 6 2 2" xfId="42701"/>
    <cellStyle name="Normal 4 2 2 3 6 2 3" xfId="42702"/>
    <cellStyle name="Normal 4 2 2 3 6 3" xfId="42703"/>
    <cellStyle name="Normal 4 2 2 3 6 4" xfId="42704"/>
    <cellStyle name="Normal 4 2 2 3 6 5" xfId="42705"/>
    <cellStyle name="Normal 4 2 2 3 6 6" xfId="42706"/>
    <cellStyle name="Normal 4 2 2 3 7" xfId="42707"/>
    <cellStyle name="Normal 4 2 2 3 7 2" xfId="42708"/>
    <cellStyle name="Normal 4 2 2 3 7 2 2" xfId="42709"/>
    <cellStyle name="Normal 4 2 2 3 7 2 3" xfId="42710"/>
    <cellStyle name="Normal 4 2 2 3 7 3" xfId="42711"/>
    <cellStyle name="Normal 4 2 2 3 7 4" xfId="42712"/>
    <cellStyle name="Normal 4 2 2 3 7 5" xfId="42713"/>
    <cellStyle name="Normal 4 2 2 3 7 6" xfId="42714"/>
    <cellStyle name="Normal 4 2 2 3 8" xfId="42715"/>
    <cellStyle name="Normal 4 2 2 3 8 2" xfId="42716"/>
    <cellStyle name="Normal 4 2 2 3 8 2 2" xfId="42717"/>
    <cellStyle name="Normal 4 2 2 3 8 2 3" xfId="42718"/>
    <cellStyle name="Normal 4 2 2 3 8 3" xfId="42719"/>
    <cellStyle name="Normal 4 2 2 3 8 4" xfId="42720"/>
    <cellStyle name="Normal 4 2 2 3 8 5" xfId="42721"/>
    <cellStyle name="Normal 4 2 2 3 8 6" xfId="42722"/>
    <cellStyle name="Normal 4 2 2 3 9" xfId="42723"/>
    <cellStyle name="Normal 4 2 2 3 9 2" xfId="42724"/>
    <cellStyle name="Normal 4 2 2 3 9 2 2" xfId="42725"/>
    <cellStyle name="Normal 4 2 2 3 9 2 3" xfId="42726"/>
    <cellStyle name="Normal 4 2 2 3 9 3" xfId="42727"/>
    <cellStyle name="Normal 4 2 2 3 9 4" xfId="42728"/>
    <cellStyle name="Normal 4 2 2 3 9 5" xfId="42729"/>
    <cellStyle name="Normal 4 2 2 3 9 6" xfId="42730"/>
    <cellStyle name="Normal 4 2 2 4" xfId="42731"/>
    <cellStyle name="Normal 4 2 2 4 10" xfId="42732"/>
    <cellStyle name="Normal 4 2 2 4 11" xfId="42733"/>
    <cellStyle name="Normal 4 2 2 4 12" xfId="42734"/>
    <cellStyle name="Normal 4 2 2 4 13" xfId="42735"/>
    <cellStyle name="Normal 4 2 2 4 2" xfId="42736"/>
    <cellStyle name="Normal 4 2 2 4 2 10" xfId="42737"/>
    <cellStyle name="Normal 4 2 2 4 2 2" xfId="42738"/>
    <cellStyle name="Normal 4 2 2 4 2 2 2" xfId="42739"/>
    <cellStyle name="Normal 4 2 2 4 2 2 2 2" xfId="42740"/>
    <cellStyle name="Normal 4 2 2 4 2 2 2 2 2" xfId="42741"/>
    <cellStyle name="Normal 4 2 2 4 2 2 2 2 3" xfId="42742"/>
    <cellStyle name="Normal 4 2 2 4 2 2 2 3" xfId="42743"/>
    <cellStyle name="Normal 4 2 2 4 2 2 2 4" xfId="42744"/>
    <cellStyle name="Normal 4 2 2 4 2 2 2 5" xfId="42745"/>
    <cellStyle name="Normal 4 2 2 4 2 2 2 6" xfId="42746"/>
    <cellStyle name="Normal 4 2 2 4 2 2 3" xfId="42747"/>
    <cellStyle name="Normal 4 2 2 4 2 2 3 2" xfId="42748"/>
    <cellStyle name="Normal 4 2 2 4 2 2 3 2 2" xfId="42749"/>
    <cellStyle name="Normal 4 2 2 4 2 2 3 2 3" xfId="42750"/>
    <cellStyle name="Normal 4 2 2 4 2 2 3 3" xfId="42751"/>
    <cellStyle name="Normal 4 2 2 4 2 2 3 4" xfId="42752"/>
    <cellStyle name="Normal 4 2 2 4 2 2 3 5" xfId="42753"/>
    <cellStyle name="Normal 4 2 2 4 2 2 3 6" xfId="42754"/>
    <cellStyle name="Normal 4 2 2 4 2 2 4" xfId="42755"/>
    <cellStyle name="Normal 4 2 2 4 2 2 4 2" xfId="42756"/>
    <cellStyle name="Normal 4 2 2 4 2 2 4 3" xfId="42757"/>
    <cellStyle name="Normal 4 2 2 4 2 2 5" xfId="42758"/>
    <cellStyle name="Normal 4 2 2 4 2 2 6" xfId="42759"/>
    <cellStyle name="Normal 4 2 2 4 2 2 7" xfId="42760"/>
    <cellStyle name="Normal 4 2 2 4 2 2 8" xfId="42761"/>
    <cellStyle name="Normal 4 2 2 4 2 3" xfId="42762"/>
    <cellStyle name="Normal 4 2 2 4 2 3 2" xfId="42763"/>
    <cellStyle name="Normal 4 2 2 4 2 3 2 2" xfId="42764"/>
    <cellStyle name="Normal 4 2 2 4 2 3 2 2 2" xfId="42765"/>
    <cellStyle name="Normal 4 2 2 4 2 3 2 2 3" xfId="42766"/>
    <cellStyle name="Normal 4 2 2 4 2 3 2 3" xfId="42767"/>
    <cellStyle name="Normal 4 2 2 4 2 3 2 4" xfId="42768"/>
    <cellStyle name="Normal 4 2 2 4 2 3 2 5" xfId="42769"/>
    <cellStyle name="Normal 4 2 2 4 2 3 2 6" xfId="42770"/>
    <cellStyle name="Normal 4 2 2 4 2 3 3" xfId="42771"/>
    <cellStyle name="Normal 4 2 2 4 2 3 3 2" xfId="42772"/>
    <cellStyle name="Normal 4 2 2 4 2 3 3 3" xfId="42773"/>
    <cellStyle name="Normal 4 2 2 4 2 3 4" xfId="42774"/>
    <cellStyle name="Normal 4 2 2 4 2 3 5" xfId="42775"/>
    <cellStyle name="Normal 4 2 2 4 2 3 6" xfId="42776"/>
    <cellStyle name="Normal 4 2 2 4 2 3 7" xfId="42777"/>
    <cellStyle name="Normal 4 2 2 4 2 4" xfId="42778"/>
    <cellStyle name="Normal 4 2 2 4 2 4 2" xfId="42779"/>
    <cellStyle name="Normal 4 2 2 4 2 4 2 2" xfId="42780"/>
    <cellStyle name="Normal 4 2 2 4 2 4 2 3" xfId="42781"/>
    <cellStyle name="Normal 4 2 2 4 2 4 3" xfId="42782"/>
    <cellStyle name="Normal 4 2 2 4 2 4 4" xfId="42783"/>
    <cellStyle name="Normal 4 2 2 4 2 4 5" xfId="42784"/>
    <cellStyle name="Normal 4 2 2 4 2 4 6" xfId="42785"/>
    <cellStyle name="Normal 4 2 2 4 2 5" xfId="42786"/>
    <cellStyle name="Normal 4 2 2 4 2 5 2" xfId="42787"/>
    <cellStyle name="Normal 4 2 2 4 2 5 2 2" xfId="42788"/>
    <cellStyle name="Normal 4 2 2 4 2 5 2 3" xfId="42789"/>
    <cellStyle name="Normal 4 2 2 4 2 5 3" xfId="42790"/>
    <cellStyle name="Normal 4 2 2 4 2 5 4" xfId="42791"/>
    <cellStyle name="Normal 4 2 2 4 2 5 5" xfId="42792"/>
    <cellStyle name="Normal 4 2 2 4 2 5 6" xfId="42793"/>
    <cellStyle name="Normal 4 2 2 4 2 6" xfId="42794"/>
    <cellStyle name="Normal 4 2 2 4 2 6 2" xfId="42795"/>
    <cellStyle name="Normal 4 2 2 4 2 6 3" xfId="42796"/>
    <cellStyle name="Normal 4 2 2 4 2 7" xfId="42797"/>
    <cellStyle name="Normal 4 2 2 4 2 8" xfId="42798"/>
    <cellStyle name="Normal 4 2 2 4 2 9" xfId="42799"/>
    <cellStyle name="Normal 4 2 2 4 3" xfId="42800"/>
    <cellStyle name="Normal 4 2 2 4 3 2" xfId="42801"/>
    <cellStyle name="Normal 4 2 2 4 3 2 2" xfId="42802"/>
    <cellStyle name="Normal 4 2 2 4 3 2 2 2" xfId="42803"/>
    <cellStyle name="Normal 4 2 2 4 3 2 2 2 2" xfId="42804"/>
    <cellStyle name="Normal 4 2 2 4 3 2 2 2 3" xfId="42805"/>
    <cellStyle name="Normal 4 2 2 4 3 2 2 3" xfId="42806"/>
    <cellStyle name="Normal 4 2 2 4 3 2 2 4" xfId="42807"/>
    <cellStyle name="Normal 4 2 2 4 3 2 2 5" xfId="42808"/>
    <cellStyle name="Normal 4 2 2 4 3 2 2 6" xfId="42809"/>
    <cellStyle name="Normal 4 2 2 4 3 2 3" xfId="42810"/>
    <cellStyle name="Normal 4 2 2 4 3 2 3 2" xfId="42811"/>
    <cellStyle name="Normal 4 2 2 4 3 2 3 3" xfId="42812"/>
    <cellStyle name="Normal 4 2 2 4 3 2 4" xfId="42813"/>
    <cellStyle name="Normal 4 2 2 4 3 2 5" xfId="42814"/>
    <cellStyle name="Normal 4 2 2 4 3 2 6" xfId="42815"/>
    <cellStyle name="Normal 4 2 2 4 3 2 7" xfId="42816"/>
    <cellStyle name="Normal 4 2 2 4 3 3" xfId="42817"/>
    <cellStyle name="Normal 4 2 2 4 3 3 2" xfId="42818"/>
    <cellStyle name="Normal 4 2 2 4 3 3 2 2" xfId="42819"/>
    <cellStyle name="Normal 4 2 2 4 3 3 2 3" xfId="42820"/>
    <cellStyle name="Normal 4 2 2 4 3 3 3" xfId="42821"/>
    <cellStyle name="Normal 4 2 2 4 3 3 4" xfId="42822"/>
    <cellStyle name="Normal 4 2 2 4 3 3 5" xfId="42823"/>
    <cellStyle name="Normal 4 2 2 4 3 3 6" xfId="42824"/>
    <cellStyle name="Normal 4 2 2 4 3 4" xfId="42825"/>
    <cellStyle name="Normal 4 2 2 4 3 4 2" xfId="42826"/>
    <cellStyle name="Normal 4 2 2 4 3 4 2 2" xfId="42827"/>
    <cellStyle name="Normal 4 2 2 4 3 4 2 3" xfId="42828"/>
    <cellStyle name="Normal 4 2 2 4 3 4 3" xfId="42829"/>
    <cellStyle name="Normal 4 2 2 4 3 4 4" xfId="42830"/>
    <cellStyle name="Normal 4 2 2 4 3 4 5" xfId="42831"/>
    <cellStyle name="Normal 4 2 2 4 3 4 6" xfId="42832"/>
    <cellStyle name="Normal 4 2 2 4 3 5" xfId="42833"/>
    <cellStyle name="Normal 4 2 2 4 3 5 2" xfId="42834"/>
    <cellStyle name="Normal 4 2 2 4 3 5 3" xfId="42835"/>
    <cellStyle name="Normal 4 2 2 4 3 6" xfId="42836"/>
    <cellStyle name="Normal 4 2 2 4 3 7" xfId="42837"/>
    <cellStyle name="Normal 4 2 2 4 3 8" xfId="42838"/>
    <cellStyle name="Normal 4 2 2 4 3 9" xfId="42839"/>
    <cellStyle name="Normal 4 2 2 4 4" xfId="42840"/>
    <cellStyle name="Normal 4 2 2 4 4 2" xfId="42841"/>
    <cellStyle name="Normal 4 2 2 4 4 2 2" xfId="42842"/>
    <cellStyle name="Normal 4 2 2 4 4 2 2 2" xfId="42843"/>
    <cellStyle name="Normal 4 2 2 4 4 2 2 3" xfId="42844"/>
    <cellStyle name="Normal 4 2 2 4 4 2 3" xfId="42845"/>
    <cellStyle name="Normal 4 2 2 4 4 2 4" xfId="42846"/>
    <cellStyle name="Normal 4 2 2 4 4 2 5" xfId="42847"/>
    <cellStyle name="Normal 4 2 2 4 4 2 6" xfId="42848"/>
    <cellStyle name="Normal 4 2 2 4 4 3" xfId="42849"/>
    <cellStyle name="Normal 4 2 2 4 4 3 2" xfId="42850"/>
    <cellStyle name="Normal 4 2 2 4 4 3 3" xfId="42851"/>
    <cellStyle name="Normal 4 2 2 4 4 4" xfId="42852"/>
    <cellStyle name="Normal 4 2 2 4 4 5" xfId="42853"/>
    <cellStyle name="Normal 4 2 2 4 4 6" xfId="42854"/>
    <cellStyle name="Normal 4 2 2 4 4 7" xfId="42855"/>
    <cellStyle name="Normal 4 2 2 4 5" xfId="42856"/>
    <cellStyle name="Normal 4 2 2 4 5 2" xfId="42857"/>
    <cellStyle name="Normal 4 2 2 4 5 2 2" xfId="42858"/>
    <cellStyle name="Normal 4 2 2 4 5 2 3" xfId="42859"/>
    <cellStyle name="Normal 4 2 2 4 5 3" xfId="42860"/>
    <cellStyle name="Normal 4 2 2 4 5 4" xfId="42861"/>
    <cellStyle name="Normal 4 2 2 4 5 5" xfId="42862"/>
    <cellStyle name="Normal 4 2 2 4 5 6" xfId="42863"/>
    <cellStyle name="Normal 4 2 2 4 6" xfId="42864"/>
    <cellStyle name="Normal 4 2 2 4 6 2" xfId="42865"/>
    <cellStyle name="Normal 4 2 2 4 6 2 2" xfId="42866"/>
    <cellStyle name="Normal 4 2 2 4 6 2 3" xfId="42867"/>
    <cellStyle name="Normal 4 2 2 4 6 3" xfId="42868"/>
    <cellStyle name="Normal 4 2 2 4 6 4" xfId="42869"/>
    <cellStyle name="Normal 4 2 2 4 6 5" xfId="42870"/>
    <cellStyle name="Normal 4 2 2 4 6 6" xfId="42871"/>
    <cellStyle name="Normal 4 2 2 4 7" xfId="42872"/>
    <cellStyle name="Normal 4 2 2 4 7 2" xfId="42873"/>
    <cellStyle name="Normal 4 2 2 4 7 2 2" xfId="42874"/>
    <cellStyle name="Normal 4 2 2 4 7 2 3" xfId="42875"/>
    <cellStyle name="Normal 4 2 2 4 7 3" xfId="42876"/>
    <cellStyle name="Normal 4 2 2 4 7 4" xfId="42877"/>
    <cellStyle name="Normal 4 2 2 4 7 5" xfId="42878"/>
    <cellStyle name="Normal 4 2 2 4 7 6" xfId="42879"/>
    <cellStyle name="Normal 4 2 2 4 8" xfId="42880"/>
    <cellStyle name="Normal 4 2 2 4 8 2" xfId="42881"/>
    <cellStyle name="Normal 4 2 2 4 8 2 2" xfId="42882"/>
    <cellStyle name="Normal 4 2 2 4 8 2 3" xfId="42883"/>
    <cellStyle name="Normal 4 2 2 4 8 3" xfId="42884"/>
    <cellStyle name="Normal 4 2 2 4 8 4" xfId="42885"/>
    <cellStyle name="Normal 4 2 2 4 8 5" xfId="42886"/>
    <cellStyle name="Normal 4 2 2 4 8 6" xfId="42887"/>
    <cellStyle name="Normal 4 2 2 4 9" xfId="42888"/>
    <cellStyle name="Normal 4 2 2 4 9 2" xfId="42889"/>
    <cellStyle name="Normal 4 2 2 4 9 3" xfId="42890"/>
    <cellStyle name="Normal 4 2 2 5" xfId="42891"/>
    <cellStyle name="Normal 4 2 2 5 10" xfId="42892"/>
    <cellStyle name="Normal 4 2 2 5 2" xfId="42893"/>
    <cellStyle name="Normal 4 2 2 5 2 2" xfId="42894"/>
    <cellStyle name="Normal 4 2 2 5 2 2 2" xfId="42895"/>
    <cellStyle name="Normal 4 2 2 5 2 2 2 2" xfId="42896"/>
    <cellStyle name="Normal 4 2 2 5 2 2 2 3" xfId="42897"/>
    <cellStyle name="Normal 4 2 2 5 2 2 3" xfId="42898"/>
    <cellStyle name="Normal 4 2 2 5 2 2 4" xfId="42899"/>
    <cellStyle name="Normal 4 2 2 5 2 2 5" xfId="42900"/>
    <cellStyle name="Normal 4 2 2 5 2 2 6" xfId="42901"/>
    <cellStyle name="Normal 4 2 2 5 2 3" xfId="42902"/>
    <cellStyle name="Normal 4 2 2 5 2 3 2" xfId="42903"/>
    <cellStyle name="Normal 4 2 2 5 2 3 2 2" xfId="42904"/>
    <cellStyle name="Normal 4 2 2 5 2 3 2 3" xfId="42905"/>
    <cellStyle name="Normal 4 2 2 5 2 3 3" xfId="42906"/>
    <cellStyle name="Normal 4 2 2 5 2 3 4" xfId="42907"/>
    <cellStyle name="Normal 4 2 2 5 2 3 5" xfId="42908"/>
    <cellStyle name="Normal 4 2 2 5 2 3 6" xfId="42909"/>
    <cellStyle name="Normal 4 2 2 5 2 4" xfId="42910"/>
    <cellStyle name="Normal 4 2 2 5 2 4 2" xfId="42911"/>
    <cellStyle name="Normal 4 2 2 5 2 4 3" xfId="42912"/>
    <cellStyle name="Normal 4 2 2 5 2 5" xfId="42913"/>
    <cellStyle name="Normal 4 2 2 5 2 6" xfId="42914"/>
    <cellStyle name="Normal 4 2 2 5 2 7" xfId="42915"/>
    <cellStyle name="Normal 4 2 2 5 2 8" xfId="42916"/>
    <cellStyle name="Normal 4 2 2 5 3" xfId="42917"/>
    <cellStyle name="Normal 4 2 2 5 3 2" xfId="42918"/>
    <cellStyle name="Normal 4 2 2 5 3 2 2" xfId="42919"/>
    <cellStyle name="Normal 4 2 2 5 3 2 2 2" xfId="42920"/>
    <cellStyle name="Normal 4 2 2 5 3 2 2 3" xfId="42921"/>
    <cellStyle name="Normal 4 2 2 5 3 2 3" xfId="42922"/>
    <cellStyle name="Normal 4 2 2 5 3 2 4" xfId="42923"/>
    <cellStyle name="Normal 4 2 2 5 3 2 5" xfId="42924"/>
    <cellStyle name="Normal 4 2 2 5 3 2 6" xfId="42925"/>
    <cellStyle name="Normal 4 2 2 5 3 3" xfId="42926"/>
    <cellStyle name="Normal 4 2 2 5 3 3 2" xfId="42927"/>
    <cellStyle name="Normal 4 2 2 5 3 3 3" xfId="42928"/>
    <cellStyle name="Normal 4 2 2 5 3 4" xfId="42929"/>
    <cellStyle name="Normal 4 2 2 5 3 5" xfId="42930"/>
    <cellStyle name="Normal 4 2 2 5 3 6" xfId="42931"/>
    <cellStyle name="Normal 4 2 2 5 3 7" xfId="42932"/>
    <cellStyle name="Normal 4 2 2 5 4" xfId="42933"/>
    <cellStyle name="Normal 4 2 2 5 4 2" xfId="42934"/>
    <cellStyle name="Normal 4 2 2 5 4 2 2" xfId="42935"/>
    <cellStyle name="Normal 4 2 2 5 4 2 3" xfId="42936"/>
    <cellStyle name="Normal 4 2 2 5 4 3" xfId="42937"/>
    <cellStyle name="Normal 4 2 2 5 4 4" xfId="42938"/>
    <cellStyle name="Normal 4 2 2 5 4 5" xfId="42939"/>
    <cellStyle name="Normal 4 2 2 5 4 6" xfId="42940"/>
    <cellStyle name="Normal 4 2 2 5 5" xfId="42941"/>
    <cellStyle name="Normal 4 2 2 5 5 2" xfId="42942"/>
    <cellStyle name="Normal 4 2 2 5 5 2 2" xfId="42943"/>
    <cellStyle name="Normal 4 2 2 5 5 2 3" xfId="42944"/>
    <cellStyle name="Normal 4 2 2 5 5 3" xfId="42945"/>
    <cellStyle name="Normal 4 2 2 5 5 4" xfId="42946"/>
    <cellStyle name="Normal 4 2 2 5 5 5" xfId="42947"/>
    <cellStyle name="Normal 4 2 2 5 5 6" xfId="42948"/>
    <cellStyle name="Normal 4 2 2 5 6" xfId="42949"/>
    <cellStyle name="Normal 4 2 2 5 6 2" xfId="42950"/>
    <cellStyle name="Normal 4 2 2 5 6 3" xfId="42951"/>
    <cellStyle name="Normal 4 2 2 5 7" xfId="42952"/>
    <cellStyle name="Normal 4 2 2 5 8" xfId="42953"/>
    <cellStyle name="Normal 4 2 2 5 9" xfId="42954"/>
    <cellStyle name="Normal 4 2 2 6" xfId="42955"/>
    <cellStyle name="Normal 4 2 2 6 2" xfId="42956"/>
    <cellStyle name="Normal 4 2 2 6 2 2" xfId="42957"/>
    <cellStyle name="Normal 4 2 2 6 2 2 2" xfId="42958"/>
    <cellStyle name="Normal 4 2 2 6 2 2 2 2" xfId="42959"/>
    <cellStyle name="Normal 4 2 2 6 2 2 2 3" xfId="42960"/>
    <cellStyle name="Normal 4 2 2 6 2 2 3" xfId="42961"/>
    <cellStyle name="Normal 4 2 2 6 2 2 4" xfId="42962"/>
    <cellStyle name="Normal 4 2 2 6 2 2 5" xfId="42963"/>
    <cellStyle name="Normal 4 2 2 6 2 2 6" xfId="42964"/>
    <cellStyle name="Normal 4 2 2 6 2 3" xfId="42965"/>
    <cellStyle name="Normal 4 2 2 6 2 3 2" xfId="42966"/>
    <cellStyle name="Normal 4 2 2 6 2 3 3" xfId="42967"/>
    <cellStyle name="Normal 4 2 2 6 2 4" xfId="42968"/>
    <cellStyle name="Normal 4 2 2 6 2 5" xfId="42969"/>
    <cellStyle name="Normal 4 2 2 6 2 6" xfId="42970"/>
    <cellStyle name="Normal 4 2 2 6 2 7" xfId="42971"/>
    <cellStyle name="Normal 4 2 2 6 3" xfId="42972"/>
    <cellStyle name="Normal 4 2 2 6 3 2" xfId="42973"/>
    <cellStyle name="Normal 4 2 2 6 3 2 2" xfId="42974"/>
    <cellStyle name="Normal 4 2 2 6 3 2 3" xfId="42975"/>
    <cellStyle name="Normal 4 2 2 6 3 3" xfId="42976"/>
    <cellStyle name="Normal 4 2 2 6 3 4" xfId="42977"/>
    <cellStyle name="Normal 4 2 2 6 3 5" xfId="42978"/>
    <cellStyle name="Normal 4 2 2 6 3 6" xfId="42979"/>
    <cellStyle name="Normal 4 2 2 6 4" xfId="42980"/>
    <cellStyle name="Normal 4 2 2 6 4 2" xfId="42981"/>
    <cellStyle name="Normal 4 2 2 6 4 2 2" xfId="42982"/>
    <cellStyle name="Normal 4 2 2 6 4 2 3" xfId="42983"/>
    <cellStyle name="Normal 4 2 2 6 4 3" xfId="42984"/>
    <cellStyle name="Normal 4 2 2 6 4 4" xfId="42985"/>
    <cellStyle name="Normal 4 2 2 6 4 5" xfId="42986"/>
    <cellStyle name="Normal 4 2 2 6 4 6" xfId="42987"/>
    <cellStyle name="Normal 4 2 2 6 5" xfId="42988"/>
    <cellStyle name="Normal 4 2 2 6 5 2" xfId="42989"/>
    <cellStyle name="Normal 4 2 2 6 5 3" xfId="42990"/>
    <cellStyle name="Normal 4 2 2 6 6" xfId="42991"/>
    <cellStyle name="Normal 4 2 2 6 7" xfId="42992"/>
    <cellStyle name="Normal 4 2 2 6 8" xfId="42993"/>
    <cellStyle name="Normal 4 2 2 6 9" xfId="42994"/>
    <cellStyle name="Normal 4 2 2 7" xfId="42995"/>
    <cellStyle name="Normal 4 2 2 7 2" xfId="42996"/>
    <cellStyle name="Normal 4 2 2 7 2 2" xfId="42997"/>
    <cellStyle name="Normal 4 2 2 7 2 2 2" xfId="42998"/>
    <cellStyle name="Normal 4 2 2 7 2 2 3" xfId="42999"/>
    <cellStyle name="Normal 4 2 2 7 2 3" xfId="43000"/>
    <cellStyle name="Normal 4 2 2 7 2 4" xfId="43001"/>
    <cellStyle name="Normal 4 2 2 7 2 5" xfId="43002"/>
    <cellStyle name="Normal 4 2 2 7 2 6" xfId="43003"/>
    <cellStyle name="Normal 4 2 2 7 3" xfId="43004"/>
    <cellStyle name="Normal 4 2 2 7 3 2" xfId="43005"/>
    <cellStyle name="Normal 4 2 2 7 3 3" xfId="43006"/>
    <cellStyle name="Normal 4 2 2 7 4" xfId="43007"/>
    <cellStyle name="Normal 4 2 2 7 5" xfId="43008"/>
    <cellStyle name="Normal 4 2 2 7 6" xfId="43009"/>
    <cellStyle name="Normal 4 2 2 7 7" xfId="43010"/>
    <cellStyle name="Normal 4 2 2 8" xfId="43011"/>
    <cellStyle name="Normal 4 2 2 8 2" xfId="43012"/>
    <cellStyle name="Normal 4 2 2 8 2 2" xfId="43013"/>
    <cellStyle name="Normal 4 2 2 8 2 3" xfId="43014"/>
    <cellStyle name="Normal 4 2 2 8 3" xfId="43015"/>
    <cellStyle name="Normal 4 2 2 8 4" xfId="43016"/>
    <cellStyle name="Normal 4 2 2 8 5" xfId="43017"/>
    <cellStyle name="Normal 4 2 2 8 6" xfId="43018"/>
    <cellStyle name="Normal 4 2 2 9" xfId="43019"/>
    <cellStyle name="Normal 4 2 2 9 2" xfId="43020"/>
    <cellStyle name="Normal 4 2 2 9 2 2" xfId="43021"/>
    <cellStyle name="Normal 4 2 2 9 2 3" xfId="43022"/>
    <cellStyle name="Normal 4 2 2 9 3" xfId="43023"/>
    <cellStyle name="Normal 4 2 2 9 4" xfId="43024"/>
    <cellStyle name="Normal 4 2 2 9 5" xfId="43025"/>
    <cellStyle name="Normal 4 2 2 9 6" xfId="43026"/>
    <cellStyle name="Normal 4 2 3" xfId="423"/>
    <cellStyle name="Normal 4 2 4" xfId="43027"/>
    <cellStyle name="Normal 4 2 4 10" xfId="43028"/>
    <cellStyle name="Normal 4 2 4 10 2" xfId="43029"/>
    <cellStyle name="Normal 4 2 4 10 2 2" xfId="43030"/>
    <cellStyle name="Normal 4 2 4 10 2 3" xfId="43031"/>
    <cellStyle name="Normal 4 2 4 10 3" xfId="43032"/>
    <cellStyle name="Normal 4 2 4 10 4" xfId="43033"/>
    <cellStyle name="Normal 4 2 4 10 5" xfId="43034"/>
    <cellStyle name="Normal 4 2 4 10 6" xfId="43035"/>
    <cellStyle name="Normal 4 2 4 11" xfId="43036"/>
    <cellStyle name="Normal 4 2 4 11 2" xfId="43037"/>
    <cellStyle name="Normal 4 2 4 11 3" xfId="43038"/>
    <cellStyle name="Normal 4 2 4 12" xfId="43039"/>
    <cellStyle name="Normal 4 2 4 13" xfId="43040"/>
    <cellStyle name="Normal 4 2 4 14" xfId="43041"/>
    <cellStyle name="Normal 4 2 4 15" xfId="43042"/>
    <cellStyle name="Normal 4 2 4 2" xfId="43043"/>
    <cellStyle name="Normal 4 2 4 2 10" xfId="43044"/>
    <cellStyle name="Normal 4 2 4 2 10 2" xfId="43045"/>
    <cellStyle name="Normal 4 2 4 2 10 3" xfId="43046"/>
    <cellStyle name="Normal 4 2 4 2 11" xfId="43047"/>
    <cellStyle name="Normal 4 2 4 2 12" xfId="43048"/>
    <cellStyle name="Normal 4 2 4 2 13" xfId="43049"/>
    <cellStyle name="Normal 4 2 4 2 14" xfId="43050"/>
    <cellStyle name="Normal 4 2 4 2 2" xfId="43051"/>
    <cellStyle name="Normal 4 2 4 2 2 10" xfId="43052"/>
    <cellStyle name="Normal 4 2 4 2 2 11" xfId="43053"/>
    <cellStyle name="Normal 4 2 4 2 2 12" xfId="43054"/>
    <cellStyle name="Normal 4 2 4 2 2 13" xfId="43055"/>
    <cellStyle name="Normal 4 2 4 2 2 2" xfId="43056"/>
    <cellStyle name="Normal 4 2 4 2 2 2 10" xfId="43057"/>
    <cellStyle name="Normal 4 2 4 2 2 2 2" xfId="43058"/>
    <cellStyle name="Normal 4 2 4 2 2 2 2 2" xfId="43059"/>
    <cellStyle name="Normal 4 2 4 2 2 2 2 2 2" xfId="43060"/>
    <cellStyle name="Normal 4 2 4 2 2 2 2 2 2 2" xfId="43061"/>
    <cellStyle name="Normal 4 2 4 2 2 2 2 2 2 3" xfId="43062"/>
    <cellStyle name="Normal 4 2 4 2 2 2 2 2 3" xfId="43063"/>
    <cellStyle name="Normal 4 2 4 2 2 2 2 2 4" xfId="43064"/>
    <cellStyle name="Normal 4 2 4 2 2 2 2 2 5" xfId="43065"/>
    <cellStyle name="Normal 4 2 4 2 2 2 2 2 6" xfId="43066"/>
    <cellStyle name="Normal 4 2 4 2 2 2 2 3" xfId="43067"/>
    <cellStyle name="Normal 4 2 4 2 2 2 2 3 2" xfId="43068"/>
    <cellStyle name="Normal 4 2 4 2 2 2 2 3 2 2" xfId="43069"/>
    <cellStyle name="Normal 4 2 4 2 2 2 2 3 2 3" xfId="43070"/>
    <cellStyle name="Normal 4 2 4 2 2 2 2 3 3" xfId="43071"/>
    <cellStyle name="Normal 4 2 4 2 2 2 2 3 4" xfId="43072"/>
    <cellStyle name="Normal 4 2 4 2 2 2 2 3 5" xfId="43073"/>
    <cellStyle name="Normal 4 2 4 2 2 2 2 3 6" xfId="43074"/>
    <cellStyle name="Normal 4 2 4 2 2 2 2 4" xfId="43075"/>
    <cellStyle name="Normal 4 2 4 2 2 2 2 4 2" xfId="43076"/>
    <cellStyle name="Normal 4 2 4 2 2 2 2 4 3" xfId="43077"/>
    <cellStyle name="Normal 4 2 4 2 2 2 2 5" xfId="43078"/>
    <cellStyle name="Normal 4 2 4 2 2 2 2 6" xfId="43079"/>
    <cellStyle name="Normal 4 2 4 2 2 2 2 7" xfId="43080"/>
    <cellStyle name="Normal 4 2 4 2 2 2 2 8" xfId="43081"/>
    <cellStyle name="Normal 4 2 4 2 2 2 3" xfId="43082"/>
    <cellStyle name="Normal 4 2 4 2 2 2 3 2" xfId="43083"/>
    <cellStyle name="Normal 4 2 4 2 2 2 3 2 2" xfId="43084"/>
    <cellStyle name="Normal 4 2 4 2 2 2 3 2 2 2" xfId="43085"/>
    <cellStyle name="Normal 4 2 4 2 2 2 3 2 2 3" xfId="43086"/>
    <cellStyle name="Normal 4 2 4 2 2 2 3 2 3" xfId="43087"/>
    <cellStyle name="Normal 4 2 4 2 2 2 3 2 4" xfId="43088"/>
    <cellStyle name="Normal 4 2 4 2 2 2 3 2 5" xfId="43089"/>
    <cellStyle name="Normal 4 2 4 2 2 2 3 2 6" xfId="43090"/>
    <cellStyle name="Normal 4 2 4 2 2 2 3 3" xfId="43091"/>
    <cellStyle name="Normal 4 2 4 2 2 2 3 3 2" xfId="43092"/>
    <cellStyle name="Normal 4 2 4 2 2 2 3 3 3" xfId="43093"/>
    <cellStyle name="Normal 4 2 4 2 2 2 3 4" xfId="43094"/>
    <cellStyle name="Normal 4 2 4 2 2 2 3 5" xfId="43095"/>
    <cellStyle name="Normal 4 2 4 2 2 2 3 6" xfId="43096"/>
    <cellStyle name="Normal 4 2 4 2 2 2 3 7" xfId="43097"/>
    <cellStyle name="Normal 4 2 4 2 2 2 4" xfId="43098"/>
    <cellStyle name="Normal 4 2 4 2 2 2 4 2" xfId="43099"/>
    <cellStyle name="Normal 4 2 4 2 2 2 4 2 2" xfId="43100"/>
    <cellStyle name="Normal 4 2 4 2 2 2 4 2 3" xfId="43101"/>
    <cellStyle name="Normal 4 2 4 2 2 2 4 3" xfId="43102"/>
    <cellStyle name="Normal 4 2 4 2 2 2 4 4" xfId="43103"/>
    <cellStyle name="Normal 4 2 4 2 2 2 4 5" xfId="43104"/>
    <cellStyle name="Normal 4 2 4 2 2 2 4 6" xfId="43105"/>
    <cellStyle name="Normal 4 2 4 2 2 2 5" xfId="43106"/>
    <cellStyle name="Normal 4 2 4 2 2 2 5 2" xfId="43107"/>
    <cellStyle name="Normal 4 2 4 2 2 2 5 2 2" xfId="43108"/>
    <cellStyle name="Normal 4 2 4 2 2 2 5 2 3" xfId="43109"/>
    <cellStyle name="Normal 4 2 4 2 2 2 5 3" xfId="43110"/>
    <cellStyle name="Normal 4 2 4 2 2 2 5 4" xfId="43111"/>
    <cellStyle name="Normal 4 2 4 2 2 2 5 5" xfId="43112"/>
    <cellStyle name="Normal 4 2 4 2 2 2 5 6" xfId="43113"/>
    <cellStyle name="Normal 4 2 4 2 2 2 6" xfId="43114"/>
    <cellStyle name="Normal 4 2 4 2 2 2 6 2" xfId="43115"/>
    <cellStyle name="Normal 4 2 4 2 2 2 6 3" xfId="43116"/>
    <cellStyle name="Normal 4 2 4 2 2 2 7" xfId="43117"/>
    <cellStyle name="Normal 4 2 4 2 2 2 8" xfId="43118"/>
    <cellStyle name="Normal 4 2 4 2 2 2 9" xfId="43119"/>
    <cellStyle name="Normal 4 2 4 2 2 3" xfId="43120"/>
    <cellStyle name="Normal 4 2 4 2 2 3 2" xfId="43121"/>
    <cellStyle name="Normal 4 2 4 2 2 3 2 2" xfId="43122"/>
    <cellStyle name="Normal 4 2 4 2 2 3 2 2 2" xfId="43123"/>
    <cellStyle name="Normal 4 2 4 2 2 3 2 2 2 2" xfId="43124"/>
    <cellStyle name="Normal 4 2 4 2 2 3 2 2 2 3" xfId="43125"/>
    <cellStyle name="Normal 4 2 4 2 2 3 2 2 3" xfId="43126"/>
    <cellStyle name="Normal 4 2 4 2 2 3 2 2 4" xfId="43127"/>
    <cellStyle name="Normal 4 2 4 2 2 3 2 2 5" xfId="43128"/>
    <cellStyle name="Normal 4 2 4 2 2 3 2 2 6" xfId="43129"/>
    <cellStyle name="Normal 4 2 4 2 2 3 2 3" xfId="43130"/>
    <cellStyle name="Normal 4 2 4 2 2 3 2 3 2" xfId="43131"/>
    <cellStyle name="Normal 4 2 4 2 2 3 2 3 3" xfId="43132"/>
    <cellStyle name="Normal 4 2 4 2 2 3 2 4" xfId="43133"/>
    <cellStyle name="Normal 4 2 4 2 2 3 2 5" xfId="43134"/>
    <cellStyle name="Normal 4 2 4 2 2 3 2 6" xfId="43135"/>
    <cellStyle name="Normal 4 2 4 2 2 3 2 7" xfId="43136"/>
    <cellStyle name="Normal 4 2 4 2 2 3 3" xfId="43137"/>
    <cellStyle name="Normal 4 2 4 2 2 3 3 2" xfId="43138"/>
    <cellStyle name="Normal 4 2 4 2 2 3 3 2 2" xfId="43139"/>
    <cellStyle name="Normal 4 2 4 2 2 3 3 2 3" xfId="43140"/>
    <cellStyle name="Normal 4 2 4 2 2 3 3 3" xfId="43141"/>
    <cellStyle name="Normal 4 2 4 2 2 3 3 4" xfId="43142"/>
    <cellStyle name="Normal 4 2 4 2 2 3 3 5" xfId="43143"/>
    <cellStyle name="Normal 4 2 4 2 2 3 3 6" xfId="43144"/>
    <cellStyle name="Normal 4 2 4 2 2 3 4" xfId="43145"/>
    <cellStyle name="Normal 4 2 4 2 2 3 4 2" xfId="43146"/>
    <cellStyle name="Normal 4 2 4 2 2 3 4 2 2" xfId="43147"/>
    <cellStyle name="Normal 4 2 4 2 2 3 4 2 3" xfId="43148"/>
    <cellStyle name="Normal 4 2 4 2 2 3 4 3" xfId="43149"/>
    <cellStyle name="Normal 4 2 4 2 2 3 4 4" xfId="43150"/>
    <cellStyle name="Normal 4 2 4 2 2 3 4 5" xfId="43151"/>
    <cellStyle name="Normal 4 2 4 2 2 3 4 6" xfId="43152"/>
    <cellStyle name="Normal 4 2 4 2 2 3 5" xfId="43153"/>
    <cellStyle name="Normal 4 2 4 2 2 3 5 2" xfId="43154"/>
    <cellStyle name="Normal 4 2 4 2 2 3 5 3" xfId="43155"/>
    <cellStyle name="Normal 4 2 4 2 2 3 6" xfId="43156"/>
    <cellStyle name="Normal 4 2 4 2 2 3 7" xfId="43157"/>
    <cellStyle name="Normal 4 2 4 2 2 3 8" xfId="43158"/>
    <cellStyle name="Normal 4 2 4 2 2 3 9" xfId="43159"/>
    <cellStyle name="Normal 4 2 4 2 2 4" xfId="43160"/>
    <cellStyle name="Normal 4 2 4 2 2 4 2" xfId="43161"/>
    <cellStyle name="Normal 4 2 4 2 2 4 2 2" xfId="43162"/>
    <cellStyle name="Normal 4 2 4 2 2 4 2 2 2" xfId="43163"/>
    <cellStyle name="Normal 4 2 4 2 2 4 2 2 3" xfId="43164"/>
    <cellStyle name="Normal 4 2 4 2 2 4 2 3" xfId="43165"/>
    <cellStyle name="Normal 4 2 4 2 2 4 2 4" xfId="43166"/>
    <cellStyle name="Normal 4 2 4 2 2 4 2 5" xfId="43167"/>
    <cellStyle name="Normal 4 2 4 2 2 4 2 6" xfId="43168"/>
    <cellStyle name="Normal 4 2 4 2 2 4 3" xfId="43169"/>
    <cellStyle name="Normal 4 2 4 2 2 4 3 2" xfId="43170"/>
    <cellStyle name="Normal 4 2 4 2 2 4 3 3" xfId="43171"/>
    <cellStyle name="Normal 4 2 4 2 2 4 4" xfId="43172"/>
    <cellStyle name="Normal 4 2 4 2 2 4 5" xfId="43173"/>
    <cellStyle name="Normal 4 2 4 2 2 4 6" xfId="43174"/>
    <cellStyle name="Normal 4 2 4 2 2 4 7" xfId="43175"/>
    <cellStyle name="Normal 4 2 4 2 2 5" xfId="43176"/>
    <cellStyle name="Normal 4 2 4 2 2 5 2" xfId="43177"/>
    <cellStyle name="Normal 4 2 4 2 2 5 2 2" xfId="43178"/>
    <cellStyle name="Normal 4 2 4 2 2 5 2 3" xfId="43179"/>
    <cellStyle name="Normal 4 2 4 2 2 5 3" xfId="43180"/>
    <cellStyle name="Normal 4 2 4 2 2 5 4" xfId="43181"/>
    <cellStyle name="Normal 4 2 4 2 2 5 5" xfId="43182"/>
    <cellStyle name="Normal 4 2 4 2 2 5 6" xfId="43183"/>
    <cellStyle name="Normal 4 2 4 2 2 6" xfId="43184"/>
    <cellStyle name="Normal 4 2 4 2 2 6 2" xfId="43185"/>
    <cellStyle name="Normal 4 2 4 2 2 6 2 2" xfId="43186"/>
    <cellStyle name="Normal 4 2 4 2 2 6 2 3" xfId="43187"/>
    <cellStyle name="Normal 4 2 4 2 2 6 3" xfId="43188"/>
    <cellStyle name="Normal 4 2 4 2 2 6 4" xfId="43189"/>
    <cellStyle name="Normal 4 2 4 2 2 6 5" xfId="43190"/>
    <cellStyle name="Normal 4 2 4 2 2 6 6" xfId="43191"/>
    <cellStyle name="Normal 4 2 4 2 2 7" xfId="43192"/>
    <cellStyle name="Normal 4 2 4 2 2 7 2" xfId="43193"/>
    <cellStyle name="Normal 4 2 4 2 2 7 2 2" xfId="43194"/>
    <cellStyle name="Normal 4 2 4 2 2 7 2 3" xfId="43195"/>
    <cellStyle name="Normal 4 2 4 2 2 7 3" xfId="43196"/>
    <cellStyle name="Normal 4 2 4 2 2 7 4" xfId="43197"/>
    <cellStyle name="Normal 4 2 4 2 2 7 5" xfId="43198"/>
    <cellStyle name="Normal 4 2 4 2 2 7 6" xfId="43199"/>
    <cellStyle name="Normal 4 2 4 2 2 8" xfId="43200"/>
    <cellStyle name="Normal 4 2 4 2 2 8 2" xfId="43201"/>
    <cellStyle name="Normal 4 2 4 2 2 8 2 2" xfId="43202"/>
    <cellStyle name="Normal 4 2 4 2 2 8 2 3" xfId="43203"/>
    <cellStyle name="Normal 4 2 4 2 2 8 3" xfId="43204"/>
    <cellStyle name="Normal 4 2 4 2 2 8 4" xfId="43205"/>
    <cellStyle name="Normal 4 2 4 2 2 8 5" xfId="43206"/>
    <cellStyle name="Normal 4 2 4 2 2 8 6" xfId="43207"/>
    <cellStyle name="Normal 4 2 4 2 2 9" xfId="43208"/>
    <cellStyle name="Normal 4 2 4 2 2 9 2" xfId="43209"/>
    <cellStyle name="Normal 4 2 4 2 2 9 3" xfId="43210"/>
    <cellStyle name="Normal 4 2 4 2 3" xfId="43211"/>
    <cellStyle name="Normal 4 2 4 2 3 10" xfId="43212"/>
    <cellStyle name="Normal 4 2 4 2 3 2" xfId="43213"/>
    <cellStyle name="Normal 4 2 4 2 3 2 2" xfId="43214"/>
    <cellStyle name="Normal 4 2 4 2 3 2 2 2" xfId="43215"/>
    <cellStyle name="Normal 4 2 4 2 3 2 2 2 2" xfId="43216"/>
    <cellStyle name="Normal 4 2 4 2 3 2 2 2 3" xfId="43217"/>
    <cellStyle name="Normal 4 2 4 2 3 2 2 3" xfId="43218"/>
    <cellStyle name="Normal 4 2 4 2 3 2 2 4" xfId="43219"/>
    <cellStyle name="Normal 4 2 4 2 3 2 2 5" xfId="43220"/>
    <cellStyle name="Normal 4 2 4 2 3 2 2 6" xfId="43221"/>
    <cellStyle name="Normal 4 2 4 2 3 2 3" xfId="43222"/>
    <cellStyle name="Normal 4 2 4 2 3 2 3 2" xfId="43223"/>
    <cellStyle name="Normal 4 2 4 2 3 2 3 2 2" xfId="43224"/>
    <cellStyle name="Normal 4 2 4 2 3 2 3 2 3" xfId="43225"/>
    <cellStyle name="Normal 4 2 4 2 3 2 3 3" xfId="43226"/>
    <cellStyle name="Normal 4 2 4 2 3 2 3 4" xfId="43227"/>
    <cellStyle name="Normal 4 2 4 2 3 2 3 5" xfId="43228"/>
    <cellStyle name="Normal 4 2 4 2 3 2 3 6" xfId="43229"/>
    <cellStyle name="Normal 4 2 4 2 3 2 4" xfId="43230"/>
    <cellStyle name="Normal 4 2 4 2 3 2 4 2" xfId="43231"/>
    <cellStyle name="Normal 4 2 4 2 3 2 4 3" xfId="43232"/>
    <cellStyle name="Normal 4 2 4 2 3 2 5" xfId="43233"/>
    <cellStyle name="Normal 4 2 4 2 3 2 6" xfId="43234"/>
    <cellStyle name="Normal 4 2 4 2 3 2 7" xfId="43235"/>
    <cellStyle name="Normal 4 2 4 2 3 2 8" xfId="43236"/>
    <cellStyle name="Normal 4 2 4 2 3 3" xfId="43237"/>
    <cellStyle name="Normal 4 2 4 2 3 3 2" xfId="43238"/>
    <cellStyle name="Normal 4 2 4 2 3 3 2 2" xfId="43239"/>
    <cellStyle name="Normal 4 2 4 2 3 3 2 2 2" xfId="43240"/>
    <cellStyle name="Normal 4 2 4 2 3 3 2 2 3" xfId="43241"/>
    <cellStyle name="Normal 4 2 4 2 3 3 2 3" xfId="43242"/>
    <cellStyle name="Normal 4 2 4 2 3 3 2 4" xfId="43243"/>
    <cellStyle name="Normal 4 2 4 2 3 3 2 5" xfId="43244"/>
    <cellStyle name="Normal 4 2 4 2 3 3 2 6" xfId="43245"/>
    <cellStyle name="Normal 4 2 4 2 3 3 3" xfId="43246"/>
    <cellStyle name="Normal 4 2 4 2 3 3 3 2" xfId="43247"/>
    <cellStyle name="Normal 4 2 4 2 3 3 3 3" xfId="43248"/>
    <cellStyle name="Normal 4 2 4 2 3 3 4" xfId="43249"/>
    <cellStyle name="Normal 4 2 4 2 3 3 5" xfId="43250"/>
    <cellStyle name="Normal 4 2 4 2 3 3 6" xfId="43251"/>
    <cellStyle name="Normal 4 2 4 2 3 3 7" xfId="43252"/>
    <cellStyle name="Normal 4 2 4 2 3 4" xfId="43253"/>
    <cellStyle name="Normal 4 2 4 2 3 4 2" xfId="43254"/>
    <cellStyle name="Normal 4 2 4 2 3 4 2 2" xfId="43255"/>
    <cellStyle name="Normal 4 2 4 2 3 4 2 3" xfId="43256"/>
    <cellStyle name="Normal 4 2 4 2 3 4 3" xfId="43257"/>
    <cellStyle name="Normal 4 2 4 2 3 4 4" xfId="43258"/>
    <cellStyle name="Normal 4 2 4 2 3 4 5" xfId="43259"/>
    <cellStyle name="Normal 4 2 4 2 3 4 6" xfId="43260"/>
    <cellStyle name="Normal 4 2 4 2 3 5" xfId="43261"/>
    <cellStyle name="Normal 4 2 4 2 3 5 2" xfId="43262"/>
    <cellStyle name="Normal 4 2 4 2 3 5 2 2" xfId="43263"/>
    <cellStyle name="Normal 4 2 4 2 3 5 2 3" xfId="43264"/>
    <cellStyle name="Normal 4 2 4 2 3 5 3" xfId="43265"/>
    <cellStyle name="Normal 4 2 4 2 3 5 4" xfId="43266"/>
    <cellStyle name="Normal 4 2 4 2 3 5 5" xfId="43267"/>
    <cellStyle name="Normal 4 2 4 2 3 5 6" xfId="43268"/>
    <cellStyle name="Normal 4 2 4 2 3 6" xfId="43269"/>
    <cellStyle name="Normal 4 2 4 2 3 6 2" xfId="43270"/>
    <cellStyle name="Normal 4 2 4 2 3 6 3" xfId="43271"/>
    <cellStyle name="Normal 4 2 4 2 3 7" xfId="43272"/>
    <cellStyle name="Normal 4 2 4 2 3 8" xfId="43273"/>
    <cellStyle name="Normal 4 2 4 2 3 9" xfId="43274"/>
    <cellStyle name="Normal 4 2 4 2 4" xfId="43275"/>
    <cellStyle name="Normal 4 2 4 2 4 2" xfId="43276"/>
    <cellStyle name="Normal 4 2 4 2 4 2 2" xfId="43277"/>
    <cellStyle name="Normal 4 2 4 2 4 2 2 2" xfId="43278"/>
    <cellStyle name="Normal 4 2 4 2 4 2 2 2 2" xfId="43279"/>
    <cellStyle name="Normal 4 2 4 2 4 2 2 2 3" xfId="43280"/>
    <cellStyle name="Normal 4 2 4 2 4 2 2 3" xfId="43281"/>
    <cellStyle name="Normal 4 2 4 2 4 2 2 4" xfId="43282"/>
    <cellStyle name="Normal 4 2 4 2 4 2 2 5" xfId="43283"/>
    <cellStyle name="Normal 4 2 4 2 4 2 2 6" xfId="43284"/>
    <cellStyle name="Normal 4 2 4 2 4 2 3" xfId="43285"/>
    <cellStyle name="Normal 4 2 4 2 4 2 3 2" xfId="43286"/>
    <cellStyle name="Normal 4 2 4 2 4 2 3 3" xfId="43287"/>
    <cellStyle name="Normal 4 2 4 2 4 2 4" xfId="43288"/>
    <cellStyle name="Normal 4 2 4 2 4 2 5" xfId="43289"/>
    <cellStyle name="Normal 4 2 4 2 4 2 6" xfId="43290"/>
    <cellStyle name="Normal 4 2 4 2 4 2 7" xfId="43291"/>
    <cellStyle name="Normal 4 2 4 2 4 3" xfId="43292"/>
    <cellStyle name="Normal 4 2 4 2 4 3 2" xfId="43293"/>
    <cellStyle name="Normal 4 2 4 2 4 3 2 2" xfId="43294"/>
    <cellStyle name="Normal 4 2 4 2 4 3 2 3" xfId="43295"/>
    <cellStyle name="Normal 4 2 4 2 4 3 3" xfId="43296"/>
    <cellStyle name="Normal 4 2 4 2 4 3 4" xfId="43297"/>
    <cellStyle name="Normal 4 2 4 2 4 3 5" xfId="43298"/>
    <cellStyle name="Normal 4 2 4 2 4 3 6" xfId="43299"/>
    <cellStyle name="Normal 4 2 4 2 4 4" xfId="43300"/>
    <cellStyle name="Normal 4 2 4 2 4 4 2" xfId="43301"/>
    <cellStyle name="Normal 4 2 4 2 4 4 2 2" xfId="43302"/>
    <cellStyle name="Normal 4 2 4 2 4 4 2 3" xfId="43303"/>
    <cellStyle name="Normal 4 2 4 2 4 4 3" xfId="43304"/>
    <cellStyle name="Normal 4 2 4 2 4 4 4" xfId="43305"/>
    <cellStyle name="Normal 4 2 4 2 4 4 5" xfId="43306"/>
    <cellStyle name="Normal 4 2 4 2 4 4 6" xfId="43307"/>
    <cellStyle name="Normal 4 2 4 2 4 5" xfId="43308"/>
    <cellStyle name="Normal 4 2 4 2 4 5 2" xfId="43309"/>
    <cellStyle name="Normal 4 2 4 2 4 5 3" xfId="43310"/>
    <cellStyle name="Normal 4 2 4 2 4 6" xfId="43311"/>
    <cellStyle name="Normal 4 2 4 2 4 7" xfId="43312"/>
    <cellStyle name="Normal 4 2 4 2 4 8" xfId="43313"/>
    <cellStyle name="Normal 4 2 4 2 4 9" xfId="43314"/>
    <cellStyle name="Normal 4 2 4 2 5" xfId="43315"/>
    <cellStyle name="Normal 4 2 4 2 5 2" xfId="43316"/>
    <cellStyle name="Normal 4 2 4 2 5 2 2" xfId="43317"/>
    <cellStyle name="Normal 4 2 4 2 5 2 2 2" xfId="43318"/>
    <cellStyle name="Normal 4 2 4 2 5 2 2 3" xfId="43319"/>
    <cellStyle name="Normal 4 2 4 2 5 2 3" xfId="43320"/>
    <cellStyle name="Normal 4 2 4 2 5 2 4" xfId="43321"/>
    <cellStyle name="Normal 4 2 4 2 5 2 5" xfId="43322"/>
    <cellStyle name="Normal 4 2 4 2 5 2 6" xfId="43323"/>
    <cellStyle name="Normal 4 2 4 2 5 3" xfId="43324"/>
    <cellStyle name="Normal 4 2 4 2 5 3 2" xfId="43325"/>
    <cellStyle name="Normal 4 2 4 2 5 3 3" xfId="43326"/>
    <cellStyle name="Normal 4 2 4 2 5 4" xfId="43327"/>
    <cellStyle name="Normal 4 2 4 2 5 5" xfId="43328"/>
    <cellStyle name="Normal 4 2 4 2 5 6" xfId="43329"/>
    <cellStyle name="Normal 4 2 4 2 5 7" xfId="43330"/>
    <cellStyle name="Normal 4 2 4 2 6" xfId="43331"/>
    <cellStyle name="Normal 4 2 4 2 6 2" xfId="43332"/>
    <cellStyle name="Normal 4 2 4 2 6 2 2" xfId="43333"/>
    <cellStyle name="Normal 4 2 4 2 6 2 3" xfId="43334"/>
    <cellStyle name="Normal 4 2 4 2 6 3" xfId="43335"/>
    <cellStyle name="Normal 4 2 4 2 6 4" xfId="43336"/>
    <cellStyle name="Normal 4 2 4 2 6 5" xfId="43337"/>
    <cellStyle name="Normal 4 2 4 2 6 6" xfId="43338"/>
    <cellStyle name="Normal 4 2 4 2 7" xfId="43339"/>
    <cellStyle name="Normal 4 2 4 2 7 2" xfId="43340"/>
    <cellStyle name="Normal 4 2 4 2 7 2 2" xfId="43341"/>
    <cellStyle name="Normal 4 2 4 2 7 2 3" xfId="43342"/>
    <cellStyle name="Normal 4 2 4 2 7 3" xfId="43343"/>
    <cellStyle name="Normal 4 2 4 2 7 4" xfId="43344"/>
    <cellStyle name="Normal 4 2 4 2 7 5" xfId="43345"/>
    <cellStyle name="Normal 4 2 4 2 7 6" xfId="43346"/>
    <cellStyle name="Normal 4 2 4 2 8" xfId="43347"/>
    <cellStyle name="Normal 4 2 4 2 8 2" xfId="43348"/>
    <cellStyle name="Normal 4 2 4 2 8 2 2" xfId="43349"/>
    <cellStyle name="Normal 4 2 4 2 8 2 3" xfId="43350"/>
    <cellStyle name="Normal 4 2 4 2 8 3" xfId="43351"/>
    <cellStyle name="Normal 4 2 4 2 8 4" xfId="43352"/>
    <cellStyle name="Normal 4 2 4 2 8 5" xfId="43353"/>
    <cellStyle name="Normal 4 2 4 2 8 6" xfId="43354"/>
    <cellStyle name="Normal 4 2 4 2 9" xfId="43355"/>
    <cellStyle name="Normal 4 2 4 2 9 2" xfId="43356"/>
    <cellStyle name="Normal 4 2 4 2 9 2 2" xfId="43357"/>
    <cellStyle name="Normal 4 2 4 2 9 2 3" xfId="43358"/>
    <cellStyle name="Normal 4 2 4 2 9 3" xfId="43359"/>
    <cellStyle name="Normal 4 2 4 2 9 4" xfId="43360"/>
    <cellStyle name="Normal 4 2 4 2 9 5" xfId="43361"/>
    <cellStyle name="Normal 4 2 4 2 9 6" xfId="43362"/>
    <cellStyle name="Normal 4 2 4 3" xfId="43363"/>
    <cellStyle name="Normal 4 2 4 3 10" xfId="43364"/>
    <cellStyle name="Normal 4 2 4 3 11" xfId="43365"/>
    <cellStyle name="Normal 4 2 4 3 12" xfId="43366"/>
    <cellStyle name="Normal 4 2 4 3 13" xfId="43367"/>
    <cellStyle name="Normal 4 2 4 3 2" xfId="43368"/>
    <cellStyle name="Normal 4 2 4 3 2 10" xfId="43369"/>
    <cellStyle name="Normal 4 2 4 3 2 2" xfId="43370"/>
    <cellStyle name="Normal 4 2 4 3 2 2 2" xfId="43371"/>
    <cellStyle name="Normal 4 2 4 3 2 2 2 2" xfId="43372"/>
    <cellStyle name="Normal 4 2 4 3 2 2 2 2 2" xfId="43373"/>
    <cellStyle name="Normal 4 2 4 3 2 2 2 2 3" xfId="43374"/>
    <cellStyle name="Normal 4 2 4 3 2 2 2 3" xfId="43375"/>
    <cellStyle name="Normal 4 2 4 3 2 2 2 4" xfId="43376"/>
    <cellStyle name="Normal 4 2 4 3 2 2 2 5" xfId="43377"/>
    <cellStyle name="Normal 4 2 4 3 2 2 2 6" xfId="43378"/>
    <cellStyle name="Normal 4 2 4 3 2 2 3" xfId="43379"/>
    <cellStyle name="Normal 4 2 4 3 2 2 3 2" xfId="43380"/>
    <cellStyle name="Normal 4 2 4 3 2 2 3 2 2" xfId="43381"/>
    <cellStyle name="Normal 4 2 4 3 2 2 3 2 3" xfId="43382"/>
    <cellStyle name="Normal 4 2 4 3 2 2 3 3" xfId="43383"/>
    <cellStyle name="Normal 4 2 4 3 2 2 3 4" xfId="43384"/>
    <cellStyle name="Normal 4 2 4 3 2 2 3 5" xfId="43385"/>
    <cellStyle name="Normal 4 2 4 3 2 2 3 6" xfId="43386"/>
    <cellStyle name="Normal 4 2 4 3 2 2 4" xfId="43387"/>
    <cellStyle name="Normal 4 2 4 3 2 2 4 2" xfId="43388"/>
    <cellStyle name="Normal 4 2 4 3 2 2 4 3" xfId="43389"/>
    <cellStyle name="Normal 4 2 4 3 2 2 5" xfId="43390"/>
    <cellStyle name="Normal 4 2 4 3 2 2 6" xfId="43391"/>
    <cellStyle name="Normal 4 2 4 3 2 2 7" xfId="43392"/>
    <cellStyle name="Normal 4 2 4 3 2 2 8" xfId="43393"/>
    <cellStyle name="Normal 4 2 4 3 2 3" xfId="43394"/>
    <cellStyle name="Normal 4 2 4 3 2 3 2" xfId="43395"/>
    <cellStyle name="Normal 4 2 4 3 2 3 2 2" xfId="43396"/>
    <cellStyle name="Normal 4 2 4 3 2 3 2 2 2" xfId="43397"/>
    <cellStyle name="Normal 4 2 4 3 2 3 2 2 3" xfId="43398"/>
    <cellStyle name="Normal 4 2 4 3 2 3 2 3" xfId="43399"/>
    <cellStyle name="Normal 4 2 4 3 2 3 2 4" xfId="43400"/>
    <cellStyle name="Normal 4 2 4 3 2 3 2 5" xfId="43401"/>
    <cellStyle name="Normal 4 2 4 3 2 3 2 6" xfId="43402"/>
    <cellStyle name="Normal 4 2 4 3 2 3 3" xfId="43403"/>
    <cellStyle name="Normal 4 2 4 3 2 3 3 2" xfId="43404"/>
    <cellStyle name="Normal 4 2 4 3 2 3 3 3" xfId="43405"/>
    <cellStyle name="Normal 4 2 4 3 2 3 4" xfId="43406"/>
    <cellStyle name="Normal 4 2 4 3 2 3 5" xfId="43407"/>
    <cellStyle name="Normal 4 2 4 3 2 3 6" xfId="43408"/>
    <cellStyle name="Normal 4 2 4 3 2 3 7" xfId="43409"/>
    <cellStyle name="Normal 4 2 4 3 2 4" xfId="43410"/>
    <cellStyle name="Normal 4 2 4 3 2 4 2" xfId="43411"/>
    <cellStyle name="Normal 4 2 4 3 2 4 2 2" xfId="43412"/>
    <cellStyle name="Normal 4 2 4 3 2 4 2 3" xfId="43413"/>
    <cellStyle name="Normal 4 2 4 3 2 4 3" xfId="43414"/>
    <cellStyle name="Normal 4 2 4 3 2 4 4" xfId="43415"/>
    <cellStyle name="Normal 4 2 4 3 2 4 5" xfId="43416"/>
    <cellStyle name="Normal 4 2 4 3 2 4 6" xfId="43417"/>
    <cellStyle name="Normal 4 2 4 3 2 5" xfId="43418"/>
    <cellStyle name="Normal 4 2 4 3 2 5 2" xfId="43419"/>
    <cellStyle name="Normal 4 2 4 3 2 5 2 2" xfId="43420"/>
    <cellStyle name="Normal 4 2 4 3 2 5 2 3" xfId="43421"/>
    <cellStyle name="Normal 4 2 4 3 2 5 3" xfId="43422"/>
    <cellStyle name="Normal 4 2 4 3 2 5 4" xfId="43423"/>
    <cellStyle name="Normal 4 2 4 3 2 5 5" xfId="43424"/>
    <cellStyle name="Normal 4 2 4 3 2 5 6" xfId="43425"/>
    <cellStyle name="Normal 4 2 4 3 2 6" xfId="43426"/>
    <cellStyle name="Normal 4 2 4 3 2 6 2" xfId="43427"/>
    <cellStyle name="Normal 4 2 4 3 2 6 3" xfId="43428"/>
    <cellStyle name="Normal 4 2 4 3 2 7" xfId="43429"/>
    <cellStyle name="Normal 4 2 4 3 2 8" xfId="43430"/>
    <cellStyle name="Normal 4 2 4 3 2 9" xfId="43431"/>
    <cellStyle name="Normal 4 2 4 3 3" xfId="43432"/>
    <cellStyle name="Normal 4 2 4 3 3 2" xfId="43433"/>
    <cellStyle name="Normal 4 2 4 3 3 2 2" xfId="43434"/>
    <cellStyle name="Normal 4 2 4 3 3 2 2 2" xfId="43435"/>
    <cellStyle name="Normal 4 2 4 3 3 2 2 2 2" xfId="43436"/>
    <cellStyle name="Normal 4 2 4 3 3 2 2 2 3" xfId="43437"/>
    <cellStyle name="Normal 4 2 4 3 3 2 2 3" xfId="43438"/>
    <cellStyle name="Normal 4 2 4 3 3 2 2 4" xfId="43439"/>
    <cellStyle name="Normal 4 2 4 3 3 2 2 5" xfId="43440"/>
    <cellStyle name="Normal 4 2 4 3 3 2 2 6" xfId="43441"/>
    <cellStyle name="Normal 4 2 4 3 3 2 3" xfId="43442"/>
    <cellStyle name="Normal 4 2 4 3 3 2 3 2" xfId="43443"/>
    <cellStyle name="Normal 4 2 4 3 3 2 3 3" xfId="43444"/>
    <cellStyle name="Normal 4 2 4 3 3 2 4" xfId="43445"/>
    <cellStyle name="Normal 4 2 4 3 3 2 5" xfId="43446"/>
    <cellStyle name="Normal 4 2 4 3 3 2 6" xfId="43447"/>
    <cellStyle name="Normal 4 2 4 3 3 2 7" xfId="43448"/>
    <cellStyle name="Normal 4 2 4 3 3 3" xfId="43449"/>
    <cellStyle name="Normal 4 2 4 3 3 3 2" xfId="43450"/>
    <cellStyle name="Normal 4 2 4 3 3 3 2 2" xfId="43451"/>
    <cellStyle name="Normal 4 2 4 3 3 3 2 3" xfId="43452"/>
    <cellStyle name="Normal 4 2 4 3 3 3 3" xfId="43453"/>
    <cellStyle name="Normal 4 2 4 3 3 3 4" xfId="43454"/>
    <cellStyle name="Normal 4 2 4 3 3 3 5" xfId="43455"/>
    <cellStyle name="Normal 4 2 4 3 3 3 6" xfId="43456"/>
    <cellStyle name="Normal 4 2 4 3 3 4" xfId="43457"/>
    <cellStyle name="Normal 4 2 4 3 3 4 2" xfId="43458"/>
    <cellStyle name="Normal 4 2 4 3 3 4 2 2" xfId="43459"/>
    <cellStyle name="Normal 4 2 4 3 3 4 2 3" xfId="43460"/>
    <cellStyle name="Normal 4 2 4 3 3 4 3" xfId="43461"/>
    <cellStyle name="Normal 4 2 4 3 3 4 4" xfId="43462"/>
    <cellStyle name="Normal 4 2 4 3 3 4 5" xfId="43463"/>
    <cellStyle name="Normal 4 2 4 3 3 4 6" xfId="43464"/>
    <cellStyle name="Normal 4 2 4 3 3 5" xfId="43465"/>
    <cellStyle name="Normal 4 2 4 3 3 5 2" xfId="43466"/>
    <cellStyle name="Normal 4 2 4 3 3 5 3" xfId="43467"/>
    <cellStyle name="Normal 4 2 4 3 3 6" xfId="43468"/>
    <cellStyle name="Normal 4 2 4 3 3 7" xfId="43469"/>
    <cellStyle name="Normal 4 2 4 3 3 8" xfId="43470"/>
    <cellStyle name="Normal 4 2 4 3 3 9" xfId="43471"/>
    <cellStyle name="Normal 4 2 4 3 4" xfId="43472"/>
    <cellStyle name="Normal 4 2 4 3 4 2" xfId="43473"/>
    <cellStyle name="Normal 4 2 4 3 4 2 2" xfId="43474"/>
    <cellStyle name="Normal 4 2 4 3 4 2 2 2" xfId="43475"/>
    <cellStyle name="Normal 4 2 4 3 4 2 2 3" xfId="43476"/>
    <cellStyle name="Normal 4 2 4 3 4 2 3" xfId="43477"/>
    <cellStyle name="Normal 4 2 4 3 4 2 4" xfId="43478"/>
    <cellStyle name="Normal 4 2 4 3 4 2 5" xfId="43479"/>
    <cellStyle name="Normal 4 2 4 3 4 2 6" xfId="43480"/>
    <cellStyle name="Normal 4 2 4 3 4 3" xfId="43481"/>
    <cellStyle name="Normal 4 2 4 3 4 3 2" xfId="43482"/>
    <cellStyle name="Normal 4 2 4 3 4 3 3" xfId="43483"/>
    <cellStyle name="Normal 4 2 4 3 4 4" xfId="43484"/>
    <cellStyle name="Normal 4 2 4 3 4 5" xfId="43485"/>
    <cellStyle name="Normal 4 2 4 3 4 6" xfId="43486"/>
    <cellStyle name="Normal 4 2 4 3 4 7" xfId="43487"/>
    <cellStyle name="Normal 4 2 4 3 5" xfId="43488"/>
    <cellStyle name="Normal 4 2 4 3 5 2" xfId="43489"/>
    <cellStyle name="Normal 4 2 4 3 5 2 2" xfId="43490"/>
    <cellStyle name="Normal 4 2 4 3 5 2 3" xfId="43491"/>
    <cellStyle name="Normal 4 2 4 3 5 3" xfId="43492"/>
    <cellStyle name="Normal 4 2 4 3 5 4" xfId="43493"/>
    <cellStyle name="Normal 4 2 4 3 5 5" xfId="43494"/>
    <cellStyle name="Normal 4 2 4 3 5 6" xfId="43495"/>
    <cellStyle name="Normal 4 2 4 3 6" xfId="43496"/>
    <cellStyle name="Normal 4 2 4 3 6 2" xfId="43497"/>
    <cellStyle name="Normal 4 2 4 3 6 2 2" xfId="43498"/>
    <cellStyle name="Normal 4 2 4 3 6 2 3" xfId="43499"/>
    <cellStyle name="Normal 4 2 4 3 6 3" xfId="43500"/>
    <cellStyle name="Normal 4 2 4 3 6 4" xfId="43501"/>
    <cellStyle name="Normal 4 2 4 3 6 5" xfId="43502"/>
    <cellStyle name="Normal 4 2 4 3 6 6" xfId="43503"/>
    <cellStyle name="Normal 4 2 4 3 7" xfId="43504"/>
    <cellStyle name="Normal 4 2 4 3 7 2" xfId="43505"/>
    <cellStyle name="Normal 4 2 4 3 7 2 2" xfId="43506"/>
    <cellStyle name="Normal 4 2 4 3 7 2 3" xfId="43507"/>
    <cellStyle name="Normal 4 2 4 3 7 3" xfId="43508"/>
    <cellStyle name="Normal 4 2 4 3 7 4" xfId="43509"/>
    <cellStyle name="Normal 4 2 4 3 7 5" xfId="43510"/>
    <cellStyle name="Normal 4 2 4 3 7 6" xfId="43511"/>
    <cellStyle name="Normal 4 2 4 3 8" xfId="43512"/>
    <cellStyle name="Normal 4 2 4 3 8 2" xfId="43513"/>
    <cellStyle name="Normal 4 2 4 3 8 2 2" xfId="43514"/>
    <cellStyle name="Normal 4 2 4 3 8 2 3" xfId="43515"/>
    <cellStyle name="Normal 4 2 4 3 8 3" xfId="43516"/>
    <cellStyle name="Normal 4 2 4 3 8 4" xfId="43517"/>
    <cellStyle name="Normal 4 2 4 3 8 5" xfId="43518"/>
    <cellStyle name="Normal 4 2 4 3 8 6" xfId="43519"/>
    <cellStyle name="Normal 4 2 4 3 9" xfId="43520"/>
    <cellStyle name="Normal 4 2 4 3 9 2" xfId="43521"/>
    <cellStyle name="Normal 4 2 4 3 9 3" xfId="43522"/>
    <cellStyle name="Normal 4 2 4 4" xfId="43523"/>
    <cellStyle name="Normal 4 2 4 4 10" xfId="43524"/>
    <cellStyle name="Normal 4 2 4 4 2" xfId="43525"/>
    <cellStyle name="Normal 4 2 4 4 2 2" xfId="43526"/>
    <cellStyle name="Normal 4 2 4 4 2 2 2" xfId="43527"/>
    <cellStyle name="Normal 4 2 4 4 2 2 2 2" xfId="43528"/>
    <cellStyle name="Normal 4 2 4 4 2 2 2 3" xfId="43529"/>
    <cellStyle name="Normal 4 2 4 4 2 2 3" xfId="43530"/>
    <cellStyle name="Normal 4 2 4 4 2 2 4" xfId="43531"/>
    <cellStyle name="Normal 4 2 4 4 2 2 5" xfId="43532"/>
    <cellStyle name="Normal 4 2 4 4 2 2 6" xfId="43533"/>
    <cellStyle name="Normal 4 2 4 4 2 3" xfId="43534"/>
    <cellStyle name="Normal 4 2 4 4 2 3 2" xfId="43535"/>
    <cellStyle name="Normal 4 2 4 4 2 3 2 2" xfId="43536"/>
    <cellStyle name="Normal 4 2 4 4 2 3 2 3" xfId="43537"/>
    <cellStyle name="Normal 4 2 4 4 2 3 3" xfId="43538"/>
    <cellStyle name="Normal 4 2 4 4 2 3 4" xfId="43539"/>
    <cellStyle name="Normal 4 2 4 4 2 3 5" xfId="43540"/>
    <cellStyle name="Normal 4 2 4 4 2 3 6" xfId="43541"/>
    <cellStyle name="Normal 4 2 4 4 2 4" xfId="43542"/>
    <cellStyle name="Normal 4 2 4 4 2 4 2" xfId="43543"/>
    <cellStyle name="Normal 4 2 4 4 2 4 3" xfId="43544"/>
    <cellStyle name="Normal 4 2 4 4 2 5" xfId="43545"/>
    <cellStyle name="Normal 4 2 4 4 2 6" xfId="43546"/>
    <cellStyle name="Normal 4 2 4 4 2 7" xfId="43547"/>
    <cellStyle name="Normal 4 2 4 4 2 8" xfId="43548"/>
    <cellStyle name="Normal 4 2 4 4 3" xfId="43549"/>
    <cellStyle name="Normal 4 2 4 4 3 2" xfId="43550"/>
    <cellStyle name="Normal 4 2 4 4 3 2 2" xfId="43551"/>
    <cellStyle name="Normal 4 2 4 4 3 2 2 2" xfId="43552"/>
    <cellStyle name="Normal 4 2 4 4 3 2 2 3" xfId="43553"/>
    <cellStyle name="Normal 4 2 4 4 3 2 3" xfId="43554"/>
    <cellStyle name="Normal 4 2 4 4 3 2 4" xfId="43555"/>
    <cellStyle name="Normal 4 2 4 4 3 2 5" xfId="43556"/>
    <cellStyle name="Normal 4 2 4 4 3 2 6" xfId="43557"/>
    <cellStyle name="Normal 4 2 4 4 3 3" xfId="43558"/>
    <cellStyle name="Normal 4 2 4 4 3 3 2" xfId="43559"/>
    <cellStyle name="Normal 4 2 4 4 3 3 3" xfId="43560"/>
    <cellStyle name="Normal 4 2 4 4 3 4" xfId="43561"/>
    <cellStyle name="Normal 4 2 4 4 3 5" xfId="43562"/>
    <cellStyle name="Normal 4 2 4 4 3 6" xfId="43563"/>
    <cellStyle name="Normal 4 2 4 4 3 7" xfId="43564"/>
    <cellStyle name="Normal 4 2 4 4 4" xfId="43565"/>
    <cellStyle name="Normal 4 2 4 4 4 2" xfId="43566"/>
    <cellStyle name="Normal 4 2 4 4 4 2 2" xfId="43567"/>
    <cellStyle name="Normal 4 2 4 4 4 2 3" xfId="43568"/>
    <cellStyle name="Normal 4 2 4 4 4 3" xfId="43569"/>
    <cellStyle name="Normal 4 2 4 4 4 4" xfId="43570"/>
    <cellStyle name="Normal 4 2 4 4 4 5" xfId="43571"/>
    <cellStyle name="Normal 4 2 4 4 4 6" xfId="43572"/>
    <cellStyle name="Normal 4 2 4 4 5" xfId="43573"/>
    <cellStyle name="Normal 4 2 4 4 5 2" xfId="43574"/>
    <cellStyle name="Normal 4 2 4 4 5 2 2" xfId="43575"/>
    <cellStyle name="Normal 4 2 4 4 5 2 3" xfId="43576"/>
    <cellStyle name="Normal 4 2 4 4 5 3" xfId="43577"/>
    <cellStyle name="Normal 4 2 4 4 5 4" xfId="43578"/>
    <cellStyle name="Normal 4 2 4 4 5 5" xfId="43579"/>
    <cellStyle name="Normal 4 2 4 4 5 6" xfId="43580"/>
    <cellStyle name="Normal 4 2 4 4 6" xfId="43581"/>
    <cellStyle name="Normal 4 2 4 4 6 2" xfId="43582"/>
    <cellStyle name="Normal 4 2 4 4 6 3" xfId="43583"/>
    <cellStyle name="Normal 4 2 4 4 7" xfId="43584"/>
    <cellStyle name="Normal 4 2 4 4 8" xfId="43585"/>
    <cellStyle name="Normal 4 2 4 4 9" xfId="43586"/>
    <cellStyle name="Normal 4 2 4 5" xfId="43587"/>
    <cellStyle name="Normal 4 2 4 5 2" xfId="43588"/>
    <cellStyle name="Normal 4 2 4 5 2 2" xfId="43589"/>
    <cellStyle name="Normal 4 2 4 5 2 2 2" xfId="43590"/>
    <cellStyle name="Normal 4 2 4 5 2 2 2 2" xfId="43591"/>
    <cellStyle name="Normal 4 2 4 5 2 2 2 3" xfId="43592"/>
    <cellStyle name="Normal 4 2 4 5 2 2 3" xfId="43593"/>
    <cellStyle name="Normal 4 2 4 5 2 2 4" xfId="43594"/>
    <cellStyle name="Normal 4 2 4 5 2 2 5" xfId="43595"/>
    <cellStyle name="Normal 4 2 4 5 2 2 6" xfId="43596"/>
    <cellStyle name="Normal 4 2 4 5 2 3" xfId="43597"/>
    <cellStyle name="Normal 4 2 4 5 2 3 2" xfId="43598"/>
    <cellStyle name="Normal 4 2 4 5 2 3 3" xfId="43599"/>
    <cellStyle name="Normal 4 2 4 5 2 4" xfId="43600"/>
    <cellStyle name="Normal 4 2 4 5 2 5" xfId="43601"/>
    <cellStyle name="Normal 4 2 4 5 2 6" xfId="43602"/>
    <cellStyle name="Normal 4 2 4 5 2 7" xfId="43603"/>
    <cellStyle name="Normal 4 2 4 5 3" xfId="43604"/>
    <cellStyle name="Normal 4 2 4 5 3 2" xfId="43605"/>
    <cellStyle name="Normal 4 2 4 5 3 2 2" xfId="43606"/>
    <cellStyle name="Normal 4 2 4 5 3 2 3" xfId="43607"/>
    <cellStyle name="Normal 4 2 4 5 3 3" xfId="43608"/>
    <cellStyle name="Normal 4 2 4 5 3 4" xfId="43609"/>
    <cellStyle name="Normal 4 2 4 5 3 5" xfId="43610"/>
    <cellStyle name="Normal 4 2 4 5 3 6" xfId="43611"/>
    <cellStyle name="Normal 4 2 4 5 4" xfId="43612"/>
    <cellStyle name="Normal 4 2 4 5 4 2" xfId="43613"/>
    <cellStyle name="Normal 4 2 4 5 4 2 2" xfId="43614"/>
    <cellStyle name="Normal 4 2 4 5 4 2 3" xfId="43615"/>
    <cellStyle name="Normal 4 2 4 5 4 3" xfId="43616"/>
    <cellStyle name="Normal 4 2 4 5 4 4" xfId="43617"/>
    <cellStyle name="Normal 4 2 4 5 4 5" xfId="43618"/>
    <cellStyle name="Normal 4 2 4 5 4 6" xfId="43619"/>
    <cellStyle name="Normal 4 2 4 5 5" xfId="43620"/>
    <cellStyle name="Normal 4 2 4 5 5 2" xfId="43621"/>
    <cellStyle name="Normal 4 2 4 5 5 3" xfId="43622"/>
    <cellStyle name="Normal 4 2 4 5 6" xfId="43623"/>
    <cellStyle name="Normal 4 2 4 5 7" xfId="43624"/>
    <cellStyle name="Normal 4 2 4 5 8" xfId="43625"/>
    <cellStyle name="Normal 4 2 4 5 9" xfId="43626"/>
    <cellStyle name="Normal 4 2 4 6" xfId="43627"/>
    <cellStyle name="Normal 4 2 4 6 2" xfId="43628"/>
    <cellStyle name="Normal 4 2 4 6 2 2" xfId="43629"/>
    <cellStyle name="Normal 4 2 4 6 2 2 2" xfId="43630"/>
    <cellStyle name="Normal 4 2 4 6 2 2 3" xfId="43631"/>
    <cellStyle name="Normal 4 2 4 6 2 3" xfId="43632"/>
    <cellStyle name="Normal 4 2 4 6 2 4" xfId="43633"/>
    <cellStyle name="Normal 4 2 4 6 2 5" xfId="43634"/>
    <cellStyle name="Normal 4 2 4 6 2 6" xfId="43635"/>
    <cellStyle name="Normal 4 2 4 6 3" xfId="43636"/>
    <cellStyle name="Normal 4 2 4 6 3 2" xfId="43637"/>
    <cellStyle name="Normal 4 2 4 6 3 3" xfId="43638"/>
    <cellStyle name="Normal 4 2 4 6 4" xfId="43639"/>
    <cellStyle name="Normal 4 2 4 6 5" xfId="43640"/>
    <cellStyle name="Normal 4 2 4 6 6" xfId="43641"/>
    <cellStyle name="Normal 4 2 4 6 7" xfId="43642"/>
    <cellStyle name="Normal 4 2 4 7" xfId="43643"/>
    <cellStyle name="Normal 4 2 4 7 2" xfId="43644"/>
    <cellStyle name="Normal 4 2 4 7 2 2" xfId="43645"/>
    <cellStyle name="Normal 4 2 4 7 2 3" xfId="43646"/>
    <cellStyle name="Normal 4 2 4 7 3" xfId="43647"/>
    <cellStyle name="Normal 4 2 4 7 4" xfId="43648"/>
    <cellStyle name="Normal 4 2 4 7 5" xfId="43649"/>
    <cellStyle name="Normal 4 2 4 7 6" xfId="43650"/>
    <cellStyle name="Normal 4 2 4 8" xfId="43651"/>
    <cellStyle name="Normal 4 2 4 8 2" xfId="43652"/>
    <cellStyle name="Normal 4 2 4 8 2 2" xfId="43653"/>
    <cellStyle name="Normal 4 2 4 8 2 3" xfId="43654"/>
    <cellStyle name="Normal 4 2 4 8 3" xfId="43655"/>
    <cellStyle name="Normal 4 2 4 8 4" xfId="43656"/>
    <cellStyle name="Normal 4 2 4 8 5" xfId="43657"/>
    <cellStyle name="Normal 4 2 4 8 6" xfId="43658"/>
    <cellStyle name="Normal 4 2 4 9" xfId="43659"/>
    <cellStyle name="Normal 4 2 4 9 2" xfId="43660"/>
    <cellStyle name="Normal 4 2 4 9 2 2" xfId="43661"/>
    <cellStyle name="Normal 4 2 4 9 2 3" xfId="43662"/>
    <cellStyle name="Normal 4 2 4 9 3" xfId="43663"/>
    <cellStyle name="Normal 4 2 4 9 4" xfId="43664"/>
    <cellStyle name="Normal 4 2 4 9 5" xfId="43665"/>
    <cellStyle name="Normal 4 2 4 9 6" xfId="43666"/>
    <cellStyle name="Normal 4 2 5" xfId="43667"/>
    <cellStyle name="Normal 4 2 5 10" xfId="43668"/>
    <cellStyle name="Normal 4 2 5 10 2" xfId="43669"/>
    <cellStyle name="Normal 4 2 5 10 3" xfId="43670"/>
    <cellStyle name="Normal 4 2 5 11" xfId="43671"/>
    <cellStyle name="Normal 4 2 5 12" xfId="43672"/>
    <cellStyle name="Normal 4 2 5 13" xfId="43673"/>
    <cellStyle name="Normal 4 2 5 14" xfId="43674"/>
    <cellStyle name="Normal 4 2 5 2" xfId="43675"/>
    <cellStyle name="Normal 4 2 5 2 10" xfId="43676"/>
    <cellStyle name="Normal 4 2 5 2 10 2" xfId="43677"/>
    <cellStyle name="Normal 4 2 5 2 10 3" xfId="43678"/>
    <cellStyle name="Normal 4 2 5 2 11" xfId="43679"/>
    <cellStyle name="Normal 4 2 5 2 12" xfId="43680"/>
    <cellStyle name="Normal 4 2 5 2 13" xfId="43681"/>
    <cellStyle name="Normal 4 2 5 2 14" xfId="43682"/>
    <cellStyle name="Normal 4 2 5 2 2" xfId="43683"/>
    <cellStyle name="Normal 4 2 5 2 2 10" xfId="43684"/>
    <cellStyle name="Normal 4 2 5 2 2 2" xfId="43685"/>
    <cellStyle name="Normal 4 2 5 2 2 2 2" xfId="43686"/>
    <cellStyle name="Normal 4 2 5 2 2 2 2 2" xfId="43687"/>
    <cellStyle name="Normal 4 2 5 2 2 2 2 2 2" xfId="43688"/>
    <cellStyle name="Normal 4 2 5 2 2 2 2 2 3" xfId="43689"/>
    <cellStyle name="Normal 4 2 5 2 2 2 2 3" xfId="43690"/>
    <cellStyle name="Normal 4 2 5 2 2 2 2 4" xfId="43691"/>
    <cellStyle name="Normal 4 2 5 2 2 2 2 5" xfId="43692"/>
    <cellStyle name="Normal 4 2 5 2 2 2 2 6" xfId="43693"/>
    <cellStyle name="Normal 4 2 5 2 2 2 3" xfId="43694"/>
    <cellStyle name="Normal 4 2 5 2 2 2 3 2" xfId="43695"/>
    <cellStyle name="Normal 4 2 5 2 2 2 3 2 2" xfId="43696"/>
    <cellStyle name="Normal 4 2 5 2 2 2 3 2 3" xfId="43697"/>
    <cellStyle name="Normal 4 2 5 2 2 2 3 3" xfId="43698"/>
    <cellStyle name="Normal 4 2 5 2 2 2 3 4" xfId="43699"/>
    <cellStyle name="Normal 4 2 5 2 2 2 3 5" xfId="43700"/>
    <cellStyle name="Normal 4 2 5 2 2 2 3 6" xfId="43701"/>
    <cellStyle name="Normal 4 2 5 2 2 2 4" xfId="43702"/>
    <cellStyle name="Normal 4 2 5 2 2 2 4 2" xfId="43703"/>
    <cellStyle name="Normal 4 2 5 2 2 2 4 3" xfId="43704"/>
    <cellStyle name="Normal 4 2 5 2 2 2 5" xfId="43705"/>
    <cellStyle name="Normal 4 2 5 2 2 2 6" xfId="43706"/>
    <cellStyle name="Normal 4 2 5 2 2 2 7" xfId="43707"/>
    <cellStyle name="Normal 4 2 5 2 2 2 8" xfId="43708"/>
    <cellStyle name="Normal 4 2 5 2 2 3" xfId="43709"/>
    <cellStyle name="Normal 4 2 5 2 2 3 2" xfId="43710"/>
    <cellStyle name="Normal 4 2 5 2 2 3 2 2" xfId="43711"/>
    <cellStyle name="Normal 4 2 5 2 2 3 2 2 2" xfId="43712"/>
    <cellStyle name="Normal 4 2 5 2 2 3 2 2 3" xfId="43713"/>
    <cellStyle name="Normal 4 2 5 2 2 3 2 3" xfId="43714"/>
    <cellStyle name="Normal 4 2 5 2 2 3 2 4" xfId="43715"/>
    <cellStyle name="Normal 4 2 5 2 2 3 2 5" xfId="43716"/>
    <cellStyle name="Normal 4 2 5 2 2 3 2 6" xfId="43717"/>
    <cellStyle name="Normal 4 2 5 2 2 3 3" xfId="43718"/>
    <cellStyle name="Normal 4 2 5 2 2 3 3 2" xfId="43719"/>
    <cellStyle name="Normal 4 2 5 2 2 3 3 3" xfId="43720"/>
    <cellStyle name="Normal 4 2 5 2 2 3 4" xfId="43721"/>
    <cellStyle name="Normal 4 2 5 2 2 3 5" xfId="43722"/>
    <cellStyle name="Normal 4 2 5 2 2 3 6" xfId="43723"/>
    <cellStyle name="Normal 4 2 5 2 2 3 7" xfId="43724"/>
    <cellStyle name="Normal 4 2 5 2 2 4" xfId="43725"/>
    <cellStyle name="Normal 4 2 5 2 2 4 2" xfId="43726"/>
    <cellStyle name="Normal 4 2 5 2 2 4 2 2" xfId="43727"/>
    <cellStyle name="Normal 4 2 5 2 2 4 2 3" xfId="43728"/>
    <cellStyle name="Normal 4 2 5 2 2 4 3" xfId="43729"/>
    <cellStyle name="Normal 4 2 5 2 2 4 4" xfId="43730"/>
    <cellStyle name="Normal 4 2 5 2 2 4 5" xfId="43731"/>
    <cellStyle name="Normal 4 2 5 2 2 4 6" xfId="43732"/>
    <cellStyle name="Normal 4 2 5 2 2 5" xfId="43733"/>
    <cellStyle name="Normal 4 2 5 2 2 5 2" xfId="43734"/>
    <cellStyle name="Normal 4 2 5 2 2 5 2 2" xfId="43735"/>
    <cellStyle name="Normal 4 2 5 2 2 5 2 3" xfId="43736"/>
    <cellStyle name="Normal 4 2 5 2 2 5 3" xfId="43737"/>
    <cellStyle name="Normal 4 2 5 2 2 5 4" xfId="43738"/>
    <cellStyle name="Normal 4 2 5 2 2 5 5" xfId="43739"/>
    <cellStyle name="Normal 4 2 5 2 2 5 6" xfId="43740"/>
    <cellStyle name="Normal 4 2 5 2 2 6" xfId="43741"/>
    <cellStyle name="Normal 4 2 5 2 2 6 2" xfId="43742"/>
    <cellStyle name="Normal 4 2 5 2 2 6 3" xfId="43743"/>
    <cellStyle name="Normal 4 2 5 2 2 7" xfId="43744"/>
    <cellStyle name="Normal 4 2 5 2 2 8" xfId="43745"/>
    <cellStyle name="Normal 4 2 5 2 2 9" xfId="43746"/>
    <cellStyle name="Normal 4 2 5 2 3" xfId="43747"/>
    <cellStyle name="Normal 4 2 5 2 3 2" xfId="43748"/>
    <cellStyle name="Normal 4 2 5 2 3 2 2" xfId="43749"/>
    <cellStyle name="Normal 4 2 5 2 3 2 2 2" xfId="43750"/>
    <cellStyle name="Normal 4 2 5 2 3 2 2 2 2" xfId="43751"/>
    <cellStyle name="Normal 4 2 5 2 3 2 2 2 3" xfId="43752"/>
    <cellStyle name="Normal 4 2 5 2 3 2 2 3" xfId="43753"/>
    <cellStyle name="Normal 4 2 5 2 3 2 2 4" xfId="43754"/>
    <cellStyle name="Normal 4 2 5 2 3 2 2 5" xfId="43755"/>
    <cellStyle name="Normal 4 2 5 2 3 2 2 6" xfId="43756"/>
    <cellStyle name="Normal 4 2 5 2 3 2 3" xfId="43757"/>
    <cellStyle name="Normal 4 2 5 2 3 2 3 2" xfId="43758"/>
    <cellStyle name="Normal 4 2 5 2 3 2 3 3" xfId="43759"/>
    <cellStyle name="Normal 4 2 5 2 3 2 4" xfId="43760"/>
    <cellStyle name="Normal 4 2 5 2 3 2 5" xfId="43761"/>
    <cellStyle name="Normal 4 2 5 2 3 2 6" xfId="43762"/>
    <cellStyle name="Normal 4 2 5 2 3 2 7" xfId="43763"/>
    <cellStyle name="Normal 4 2 5 2 3 3" xfId="43764"/>
    <cellStyle name="Normal 4 2 5 2 3 3 2" xfId="43765"/>
    <cellStyle name="Normal 4 2 5 2 3 3 2 2" xfId="43766"/>
    <cellStyle name="Normal 4 2 5 2 3 3 2 3" xfId="43767"/>
    <cellStyle name="Normal 4 2 5 2 3 3 3" xfId="43768"/>
    <cellStyle name="Normal 4 2 5 2 3 3 4" xfId="43769"/>
    <cellStyle name="Normal 4 2 5 2 3 3 5" xfId="43770"/>
    <cellStyle name="Normal 4 2 5 2 3 3 6" xfId="43771"/>
    <cellStyle name="Normal 4 2 5 2 3 4" xfId="43772"/>
    <cellStyle name="Normal 4 2 5 2 3 4 2" xfId="43773"/>
    <cellStyle name="Normal 4 2 5 2 3 4 2 2" xfId="43774"/>
    <cellStyle name="Normal 4 2 5 2 3 4 2 3" xfId="43775"/>
    <cellStyle name="Normal 4 2 5 2 3 4 3" xfId="43776"/>
    <cellStyle name="Normal 4 2 5 2 3 4 4" xfId="43777"/>
    <cellStyle name="Normal 4 2 5 2 3 4 5" xfId="43778"/>
    <cellStyle name="Normal 4 2 5 2 3 4 6" xfId="43779"/>
    <cellStyle name="Normal 4 2 5 2 3 5" xfId="43780"/>
    <cellStyle name="Normal 4 2 5 2 3 5 2" xfId="43781"/>
    <cellStyle name="Normal 4 2 5 2 3 5 3" xfId="43782"/>
    <cellStyle name="Normal 4 2 5 2 3 6" xfId="43783"/>
    <cellStyle name="Normal 4 2 5 2 3 7" xfId="43784"/>
    <cellStyle name="Normal 4 2 5 2 3 8" xfId="43785"/>
    <cellStyle name="Normal 4 2 5 2 3 9" xfId="43786"/>
    <cellStyle name="Normal 4 2 5 2 4" xfId="43787"/>
    <cellStyle name="Normal 4 2 5 2 5" xfId="43788"/>
    <cellStyle name="Normal 4 2 5 2 5 2" xfId="43789"/>
    <cellStyle name="Normal 4 2 5 2 5 2 2" xfId="43790"/>
    <cellStyle name="Normal 4 2 5 2 5 2 2 2" xfId="43791"/>
    <cellStyle name="Normal 4 2 5 2 5 2 2 3" xfId="43792"/>
    <cellStyle name="Normal 4 2 5 2 5 2 3" xfId="43793"/>
    <cellStyle name="Normal 4 2 5 2 5 2 4" xfId="43794"/>
    <cellStyle name="Normal 4 2 5 2 5 2 5" xfId="43795"/>
    <cellStyle name="Normal 4 2 5 2 5 2 6" xfId="43796"/>
    <cellStyle name="Normal 4 2 5 2 5 3" xfId="43797"/>
    <cellStyle name="Normal 4 2 5 2 5 3 2" xfId="43798"/>
    <cellStyle name="Normal 4 2 5 2 5 3 3" xfId="43799"/>
    <cellStyle name="Normal 4 2 5 2 5 4" xfId="43800"/>
    <cellStyle name="Normal 4 2 5 2 5 5" xfId="43801"/>
    <cellStyle name="Normal 4 2 5 2 5 6" xfId="43802"/>
    <cellStyle name="Normal 4 2 5 2 5 7" xfId="43803"/>
    <cellStyle name="Normal 4 2 5 2 6" xfId="43804"/>
    <cellStyle name="Normal 4 2 5 2 6 2" xfId="43805"/>
    <cellStyle name="Normal 4 2 5 2 6 2 2" xfId="43806"/>
    <cellStyle name="Normal 4 2 5 2 6 2 3" xfId="43807"/>
    <cellStyle name="Normal 4 2 5 2 6 3" xfId="43808"/>
    <cellStyle name="Normal 4 2 5 2 6 4" xfId="43809"/>
    <cellStyle name="Normal 4 2 5 2 6 5" xfId="43810"/>
    <cellStyle name="Normal 4 2 5 2 6 6" xfId="43811"/>
    <cellStyle name="Normal 4 2 5 2 7" xfId="43812"/>
    <cellStyle name="Normal 4 2 5 2 7 2" xfId="43813"/>
    <cellStyle name="Normal 4 2 5 2 7 2 2" xfId="43814"/>
    <cellStyle name="Normal 4 2 5 2 7 2 3" xfId="43815"/>
    <cellStyle name="Normal 4 2 5 2 7 3" xfId="43816"/>
    <cellStyle name="Normal 4 2 5 2 7 4" xfId="43817"/>
    <cellStyle name="Normal 4 2 5 2 7 5" xfId="43818"/>
    <cellStyle name="Normal 4 2 5 2 7 6" xfId="43819"/>
    <cellStyle name="Normal 4 2 5 2 8" xfId="43820"/>
    <cellStyle name="Normal 4 2 5 2 8 2" xfId="43821"/>
    <cellStyle name="Normal 4 2 5 2 8 2 2" xfId="43822"/>
    <cellStyle name="Normal 4 2 5 2 8 2 3" xfId="43823"/>
    <cellStyle name="Normal 4 2 5 2 8 3" xfId="43824"/>
    <cellStyle name="Normal 4 2 5 2 8 4" xfId="43825"/>
    <cellStyle name="Normal 4 2 5 2 8 5" xfId="43826"/>
    <cellStyle name="Normal 4 2 5 2 8 6" xfId="43827"/>
    <cellStyle name="Normal 4 2 5 2 9" xfId="43828"/>
    <cellStyle name="Normal 4 2 5 2 9 2" xfId="43829"/>
    <cellStyle name="Normal 4 2 5 2 9 2 2" xfId="43830"/>
    <cellStyle name="Normal 4 2 5 2 9 2 3" xfId="43831"/>
    <cellStyle name="Normal 4 2 5 2 9 3" xfId="43832"/>
    <cellStyle name="Normal 4 2 5 2 9 4" xfId="43833"/>
    <cellStyle name="Normal 4 2 5 2 9 5" xfId="43834"/>
    <cellStyle name="Normal 4 2 5 2 9 6" xfId="43835"/>
    <cellStyle name="Normal 4 2 5 3" xfId="43836"/>
    <cellStyle name="Normal 4 2 5 3 10" xfId="43837"/>
    <cellStyle name="Normal 4 2 5 3 2" xfId="43838"/>
    <cellStyle name="Normal 4 2 5 3 2 2" xfId="43839"/>
    <cellStyle name="Normal 4 2 5 3 2 2 2" xfId="43840"/>
    <cellStyle name="Normal 4 2 5 3 2 2 2 2" xfId="43841"/>
    <cellStyle name="Normal 4 2 5 3 2 2 2 3" xfId="43842"/>
    <cellStyle name="Normal 4 2 5 3 2 2 3" xfId="43843"/>
    <cellStyle name="Normal 4 2 5 3 2 2 4" xfId="43844"/>
    <cellStyle name="Normal 4 2 5 3 2 2 5" xfId="43845"/>
    <cellStyle name="Normal 4 2 5 3 2 2 6" xfId="43846"/>
    <cellStyle name="Normal 4 2 5 3 2 3" xfId="43847"/>
    <cellStyle name="Normal 4 2 5 3 2 3 2" xfId="43848"/>
    <cellStyle name="Normal 4 2 5 3 2 3 2 2" xfId="43849"/>
    <cellStyle name="Normal 4 2 5 3 2 3 2 3" xfId="43850"/>
    <cellStyle name="Normal 4 2 5 3 2 3 3" xfId="43851"/>
    <cellStyle name="Normal 4 2 5 3 2 3 4" xfId="43852"/>
    <cellStyle name="Normal 4 2 5 3 2 3 5" xfId="43853"/>
    <cellStyle name="Normal 4 2 5 3 2 3 6" xfId="43854"/>
    <cellStyle name="Normal 4 2 5 3 2 4" xfId="43855"/>
    <cellStyle name="Normal 4 2 5 3 2 4 2" xfId="43856"/>
    <cellStyle name="Normal 4 2 5 3 2 4 3" xfId="43857"/>
    <cellStyle name="Normal 4 2 5 3 2 5" xfId="43858"/>
    <cellStyle name="Normal 4 2 5 3 2 6" xfId="43859"/>
    <cellStyle name="Normal 4 2 5 3 2 7" xfId="43860"/>
    <cellStyle name="Normal 4 2 5 3 2 8" xfId="43861"/>
    <cellStyle name="Normal 4 2 5 3 3" xfId="43862"/>
    <cellStyle name="Normal 4 2 5 3 3 2" xfId="43863"/>
    <cellStyle name="Normal 4 2 5 3 3 2 2" xfId="43864"/>
    <cellStyle name="Normal 4 2 5 3 3 2 2 2" xfId="43865"/>
    <cellStyle name="Normal 4 2 5 3 3 2 2 3" xfId="43866"/>
    <cellStyle name="Normal 4 2 5 3 3 2 3" xfId="43867"/>
    <cellStyle name="Normal 4 2 5 3 3 2 4" xfId="43868"/>
    <cellStyle name="Normal 4 2 5 3 3 2 5" xfId="43869"/>
    <cellStyle name="Normal 4 2 5 3 3 2 6" xfId="43870"/>
    <cellStyle name="Normal 4 2 5 3 3 3" xfId="43871"/>
    <cellStyle name="Normal 4 2 5 3 3 3 2" xfId="43872"/>
    <cellStyle name="Normal 4 2 5 3 3 3 3" xfId="43873"/>
    <cellStyle name="Normal 4 2 5 3 3 4" xfId="43874"/>
    <cellStyle name="Normal 4 2 5 3 3 5" xfId="43875"/>
    <cellStyle name="Normal 4 2 5 3 3 6" xfId="43876"/>
    <cellStyle name="Normal 4 2 5 3 3 7" xfId="43877"/>
    <cellStyle name="Normal 4 2 5 3 4" xfId="43878"/>
    <cellStyle name="Normal 4 2 5 3 4 2" xfId="43879"/>
    <cellStyle name="Normal 4 2 5 3 4 2 2" xfId="43880"/>
    <cellStyle name="Normal 4 2 5 3 4 2 3" xfId="43881"/>
    <cellStyle name="Normal 4 2 5 3 4 3" xfId="43882"/>
    <cellStyle name="Normal 4 2 5 3 4 4" xfId="43883"/>
    <cellStyle name="Normal 4 2 5 3 4 5" xfId="43884"/>
    <cellStyle name="Normal 4 2 5 3 4 6" xfId="43885"/>
    <cellStyle name="Normal 4 2 5 3 5" xfId="43886"/>
    <cellStyle name="Normal 4 2 5 3 5 2" xfId="43887"/>
    <cellStyle name="Normal 4 2 5 3 5 2 2" xfId="43888"/>
    <cellStyle name="Normal 4 2 5 3 5 2 3" xfId="43889"/>
    <cellStyle name="Normal 4 2 5 3 5 3" xfId="43890"/>
    <cellStyle name="Normal 4 2 5 3 5 4" xfId="43891"/>
    <cellStyle name="Normal 4 2 5 3 5 5" xfId="43892"/>
    <cellStyle name="Normal 4 2 5 3 5 6" xfId="43893"/>
    <cellStyle name="Normal 4 2 5 3 6" xfId="43894"/>
    <cellStyle name="Normal 4 2 5 3 6 2" xfId="43895"/>
    <cellStyle name="Normal 4 2 5 3 6 3" xfId="43896"/>
    <cellStyle name="Normal 4 2 5 3 7" xfId="43897"/>
    <cellStyle name="Normal 4 2 5 3 8" xfId="43898"/>
    <cellStyle name="Normal 4 2 5 3 9" xfId="43899"/>
    <cellStyle name="Normal 4 2 5 4" xfId="43900"/>
    <cellStyle name="Normal 4 2 5 4 2" xfId="43901"/>
    <cellStyle name="Normal 4 2 5 4 2 2" xfId="43902"/>
    <cellStyle name="Normal 4 2 5 4 2 2 2" xfId="43903"/>
    <cellStyle name="Normal 4 2 5 4 2 2 2 2" xfId="43904"/>
    <cellStyle name="Normal 4 2 5 4 2 2 2 3" xfId="43905"/>
    <cellStyle name="Normal 4 2 5 4 2 2 3" xfId="43906"/>
    <cellStyle name="Normal 4 2 5 4 2 2 4" xfId="43907"/>
    <cellStyle name="Normal 4 2 5 4 2 2 5" xfId="43908"/>
    <cellStyle name="Normal 4 2 5 4 2 2 6" xfId="43909"/>
    <cellStyle name="Normal 4 2 5 4 2 3" xfId="43910"/>
    <cellStyle name="Normal 4 2 5 4 2 3 2" xfId="43911"/>
    <cellStyle name="Normal 4 2 5 4 2 3 3" xfId="43912"/>
    <cellStyle name="Normal 4 2 5 4 2 4" xfId="43913"/>
    <cellStyle name="Normal 4 2 5 4 2 5" xfId="43914"/>
    <cellStyle name="Normal 4 2 5 4 2 6" xfId="43915"/>
    <cellStyle name="Normal 4 2 5 4 2 7" xfId="43916"/>
    <cellStyle name="Normal 4 2 5 4 3" xfId="43917"/>
    <cellStyle name="Normal 4 2 5 4 3 2" xfId="43918"/>
    <cellStyle name="Normal 4 2 5 4 3 2 2" xfId="43919"/>
    <cellStyle name="Normal 4 2 5 4 3 2 3" xfId="43920"/>
    <cellStyle name="Normal 4 2 5 4 3 3" xfId="43921"/>
    <cellStyle name="Normal 4 2 5 4 3 4" xfId="43922"/>
    <cellStyle name="Normal 4 2 5 4 3 5" xfId="43923"/>
    <cellStyle name="Normal 4 2 5 4 3 6" xfId="43924"/>
    <cellStyle name="Normal 4 2 5 4 4" xfId="43925"/>
    <cellStyle name="Normal 4 2 5 4 4 2" xfId="43926"/>
    <cellStyle name="Normal 4 2 5 4 4 2 2" xfId="43927"/>
    <cellStyle name="Normal 4 2 5 4 4 2 3" xfId="43928"/>
    <cellStyle name="Normal 4 2 5 4 4 3" xfId="43929"/>
    <cellStyle name="Normal 4 2 5 4 4 4" xfId="43930"/>
    <cellStyle name="Normal 4 2 5 4 4 5" xfId="43931"/>
    <cellStyle name="Normal 4 2 5 4 4 6" xfId="43932"/>
    <cellStyle name="Normal 4 2 5 4 5" xfId="43933"/>
    <cellStyle name="Normal 4 2 5 4 5 2" xfId="43934"/>
    <cellStyle name="Normal 4 2 5 4 5 3" xfId="43935"/>
    <cellStyle name="Normal 4 2 5 4 6" xfId="43936"/>
    <cellStyle name="Normal 4 2 5 4 7" xfId="43937"/>
    <cellStyle name="Normal 4 2 5 4 8" xfId="43938"/>
    <cellStyle name="Normal 4 2 5 4 9" xfId="43939"/>
    <cellStyle name="Normal 4 2 5 5" xfId="43940"/>
    <cellStyle name="Normal 4 2 5 5 2" xfId="43941"/>
    <cellStyle name="Normal 4 2 5 5 2 2" xfId="43942"/>
    <cellStyle name="Normal 4 2 5 5 2 2 2" xfId="43943"/>
    <cellStyle name="Normal 4 2 5 5 2 2 3" xfId="43944"/>
    <cellStyle name="Normal 4 2 5 5 2 3" xfId="43945"/>
    <cellStyle name="Normal 4 2 5 5 2 4" xfId="43946"/>
    <cellStyle name="Normal 4 2 5 5 2 5" xfId="43947"/>
    <cellStyle name="Normal 4 2 5 5 2 6" xfId="43948"/>
    <cellStyle name="Normal 4 2 5 5 3" xfId="43949"/>
    <cellStyle name="Normal 4 2 5 5 3 2" xfId="43950"/>
    <cellStyle name="Normal 4 2 5 5 3 3" xfId="43951"/>
    <cellStyle name="Normal 4 2 5 5 4" xfId="43952"/>
    <cellStyle name="Normal 4 2 5 5 5" xfId="43953"/>
    <cellStyle name="Normal 4 2 5 5 6" xfId="43954"/>
    <cellStyle name="Normal 4 2 5 5 7" xfId="43955"/>
    <cellStyle name="Normal 4 2 5 6" xfId="43956"/>
    <cellStyle name="Normal 4 2 5 6 2" xfId="43957"/>
    <cellStyle name="Normal 4 2 5 6 2 2" xfId="43958"/>
    <cellStyle name="Normal 4 2 5 6 2 3" xfId="43959"/>
    <cellStyle name="Normal 4 2 5 6 3" xfId="43960"/>
    <cellStyle name="Normal 4 2 5 6 4" xfId="43961"/>
    <cellStyle name="Normal 4 2 5 6 5" xfId="43962"/>
    <cellStyle name="Normal 4 2 5 6 6" xfId="43963"/>
    <cellStyle name="Normal 4 2 5 7" xfId="43964"/>
    <cellStyle name="Normal 4 2 5 7 2" xfId="43965"/>
    <cellStyle name="Normal 4 2 5 7 2 2" xfId="43966"/>
    <cellStyle name="Normal 4 2 5 7 2 3" xfId="43967"/>
    <cellStyle name="Normal 4 2 5 7 3" xfId="43968"/>
    <cellStyle name="Normal 4 2 5 7 4" xfId="43969"/>
    <cellStyle name="Normal 4 2 5 7 5" xfId="43970"/>
    <cellStyle name="Normal 4 2 5 7 6" xfId="43971"/>
    <cellStyle name="Normal 4 2 5 8" xfId="43972"/>
    <cellStyle name="Normal 4 2 5 8 2" xfId="43973"/>
    <cellStyle name="Normal 4 2 5 8 2 2" xfId="43974"/>
    <cellStyle name="Normal 4 2 5 8 2 3" xfId="43975"/>
    <cellStyle name="Normal 4 2 5 8 3" xfId="43976"/>
    <cellStyle name="Normal 4 2 5 8 4" xfId="43977"/>
    <cellStyle name="Normal 4 2 5 8 5" xfId="43978"/>
    <cellStyle name="Normal 4 2 5 8 6" xfId="43979"/>
    <cellStyle name="Normal 4 2 5 9" xfId="43980"/>
    <cellStyle name="Normal 4 2 5 9 2" xfId="43981"/>
    <cellStyle name="Normal 4 2 5 9 2 2" xfId="43982"/>
    <cellStyle name="Normal 4 2 5 9 2 3" xfId="43983"/>
    <cellStyle name="Normal 4 2 5 9 3" xfId="43984"/>
    <cellStyle name="Normal 4 2 5 9 4" xfId="43985"/>
    <cellStyle name="Normal 4 2 5 9 5" xfId="43986"/>
    <cellStyle name="Normal 4 2 5 9 6" xfId="43987"/>
    <cellStyle name="Normal 4 2 6" xfId="43988"/>
    <cellStyle name="Normal 4 2 6 10" xfId="43989"/>
    <cellStyle name="Normal 4 2 6 10 2" xfId="43990"/>
    <cellStyle name="Normal 4 2 6 10 2 2" xfId="43991"/>
    <cellStyle name="Normal 4 2 6 10 2 3" xfId="43992"/>
    <cellStyle name="Normal 4 2 6 10 3" xfId="43993"/>
    <cellStyle name="Normal 4 2 6 10 4" xfId="43994"/>
    <cellStyle name="Normal 4 2 6 10 5" xfId="43995"/>
    <cellStyle name="Normal 4 2 6 10 6" xfId="43996"/>
    <cellStyle name="Normal 4 2 6 11" xfId="43997"/>
    <cellStyle name="Normal 4 2 6 11 2" xfId="43998"/>
    <cellStyle name="Normal 4 2 6 11 3" xfId="43999"/>
    <cellStyle name="Normal 4 2 6 12" xfId="44000"/>
    <cellStyle name="Normal 4 2 6 13" xfId="44001"/>
    <cellStyle name="Normal 4 2 6 14" xfId="44002"/>
    <cellStyle name="Normal 4 2 6 15" xfId="44003"/>
    <cellStyle name="Normal 4 2 6 2" xfId="44004"/>
    <cellStyle name="Normal 4 2 6 2 10" xfId="44005"/>
    <cellStyle name="Normal 4 2 6 2 11" xfId="44006"/>
    <cellStyle name="Normal 4 2 6 2 12" xfId="44007"/>
    <cellStyle name="Normal 4 2 6 2 13" xfId="44008"/>
    <cellStyle name="Normal 4 2 6 2 2" xfId="44009"/>
    <cellStyle name="Normal 4 2 6 2 2 10" xfId="44010"/>
    <cellStyle name="Normal 4 2 6 2 2 2" xfId="44011"/>
    <cellStyle name="Normal 4 2 6 2 2 2 2" xfId="44012"/>
    <cellStyle name="Normal 4 2 6 2 2 2 2 2" xfId="44013"/>
    <cellStyle name="Normal 4 2 6 2 2 2 2 2 2" xfId="44014"/>
    <cellStyle name="Normal 4 2 6 2 2 2 2 2 3" xfId="44015"/>
    <cellStyle name="Normal 4 2 6 2 2 2 2 3" xfId="44016"/>
    <cellStyle name="Normal 4 2 6 2 2 2 2 4" xfId="44017"/>
    <cellStyle name="Normal 4 2 6 2 2 2 2 5" xfId="44018"/>
    <cellStyle name="Normal 4 2 6 2 2 2 2 6" xfId="44019"/>
    <cellStyle name="Normal 4 2 6 2 2 2 3" xfId="44020"/>
    <cellStyle name="Normal 4 2 6 2 2 2 3 2" xfId="44021"/>
    <cellStyle name="Normal 4 2 6 2 2 2 3 2 2" xfId="44022"/>
    <cellStyle name="Normal 4 2 6 2 2 2 3 2 3" xfId="44023"/>
    <cellStyle name="Normal 4 2 6 2 2 2 3 3" xfId="44024"/>
    <cellStyle name="Normal 4 2 6 2 2 2 3 4" xfId="44025"/>
    <cellStyle name="Normal 4 2 6 2 2 2 3 5" xfId="44026"/>
    <cellStyle name="Normal 4 2 6 2 2 2 3 6" xfId="44027"/>
    <cellStyle name="Normal 4 2 6 2 2 2 4" xfId="44028"/>
    <cellStyle name="Normal 4 2 6 2 2 2 4 2" xfId="44029"/>
    <cellStyle name="Normal 4 2 6 2 2 2 4 3" xfId="44030"/>
    <cellStyle name="Normal 4 2 6 2 2 2 5" xfId="44031"/>
    <cellStyle name="Normal 4 2 6 2 2 2 6" xfId="44032"/>
    <cellStyle name="Normal 4 2 6 2 2 2 7" xfId="44033"/>
    <cellStyle name="Normal 4 2 6 2 2 2 8" xfId="44034"/>
    <cellStyle name="Normal 4 2 6 2 2 3" xfId="44035"/>
    <cellStyle name="Normal 4 2 6 2 2 3 2" xfId="44036"/>
    <cellStyle name="Normal 4 2 6 2 2 3 2 2" xfId="44037"/>
    <cellStyle name="Normal 4 2 6 2 2 3 2 2 2" xfId="44038"/>
    <cellStyle name="Normal 4 2 6 2 2 3 2 2 3" xfId="44039"/>
    <cellStyle name="Normal 4 2 6 2 2 3 2 3" xfId="44040"/>
    <cellStyle name="Normal 4 2 6 2 2 3 2 4" xfId="44041"/>
    <cellStyle name="Normal 4 2 6 2 2 3 2 5" xfId="44042"/>
    <cellStyle name="Normal 4 2 6 2 2 3 2 6" xfId="44043"/>
    <cellStyle name="Normal 4 2 6 2 2 3 3" xfId="44044"/>
    <cellStyle name="Normal 4 2 6 2 2 3 3 2" xfId="44045"/>
    <cellStyle name="Normal 4 2 6 2 2 3 3 3" xfId="44046"/>
    <cellStyle name="Normal 4 2 6 2 2 3 4" xfId="44047"/>
    <cellStyle name="Normal 4 2 6 2 2 3 5" xfId="44048"/>
    <cellStyle name="Normal 4 2 6 2 2 3 6" xfId="44049"/>
    <cellStyle name="Normal 4 2 6 2 2 3 7" xfId="44050"/>
    <cellStyle name="Normal 4 2 6 2 2 4" xfId="44051"/>
    <cellStyle name="Normal 4 2 6 2 2 4 2" xfId="44052"/>
    <cellStyle name="Normal 4 2 6 2 2 4 2 2" xfId="44053"/>
    <cellStyle name="Normal 4 2 6 2 2 4 2 3" xfId="44054"/>
    <cellStyle name="Normal 4 2 6 2 2 4 3" xfId="44055"/>
    <cellStyle name="Normal 4 2 6 2 2 4 4" xfId="44056"/>
    <cellStyle name="Normal 4 2 6 2 2 4 5" xfId="44057"/>
    <cellStyle name="Normal 4 2 6 2 2 4 6" xfId="44058"/>
    <cellStyle name="Normal 4 2 6 2 2 5" xfId="44059"/>
    <cellStyle name="Normal 4 2 6 2 2 5 2" xfId="44060"/>
    <cellStyle name="Normal 4 2 6 2 2 5 2 2" xfId="44061"/>
    <cellStyle name="Normal 4 2 6 2 2 5 2 3" xfId="44062"/>
    <cellStyle name="Normal 4 2 6 2 2 5 3" xfId="44063"/>
    <cellStyle name="Normal 4 2 6 2 2 5 4" xfId="44064"/>
    <cellStyle name="Normal 4 2 6 2 2 5 5" xfId="44065"/>
    <cellStyle name="Normal 4 2 6 2 2 5 6" xfId="44066"/>
    <cellStyle name="Normal 4 2 6 2 2 6" xfId="44067"/>
    <cellStyle name="Normal 4 2 6 2 2 6 2" xfId="44068"/>
    <cellStyle name="Normal 4 2 6 2 2 6 3" xfId="44069"/>
    <cellStyle name="Normal 4 2 6 2 2 7" xfId="44070"/>
    <cellStyle name="Normal 4 2 6 2 2 8" xfId="44071"/>
    <cellStyle name="Normal 4 2 6 2 2 9" xfId="44072"/>
    <cellStyle name="Normal 4 2 6 2 3" xfId="44073"/>
    <cellStyle name="Normal 4 2 6 2 3 2" xfId="44074"/>
    <cellStyle name="Normal 4 2 6 2 3 2 2" xfId="44075"/>
    <cellStyle name="Normal 4 2 6 2 3 2 2 2" xfId="44076"/>
    <cellStyle name="Normal 4 2 6 2 3 2 2 2 2" xfId="44077"/>
    <cellStyle name="Normal 4 2 6 2 3 2 2 2 3" xfId="44078"/>
    <cellStyle name="Normal 4 2 6 2 3 2 2 3" xfId="44079"/>
    <cellStyle name="Normal 4 2 6 2 3 2 2 4" xfId="44080"/>
    <cellStyle name="Normal 4 2 6 2 3 2 2 5" xfId="44081"/>
    <cellStyle name="Normal 4 2 6 2 3 2 2 6" xfId="44082"/>
    <cellStyle name="Normal 4 2 6 2 3 2 3" xfId="44083"/>
    <cellStyle name="Normal 4 2 6 2 3 2 3 2" xfId="44084"/>
    <cellStyle name="Normal 4 2 6 2 3 2 3 3" xfId="44085"/>
    <cellStyle name="Normal 4 2 6 2 3 2 4" xfId="44086"/>
    <cellStyle name="Normal 4 2 6 2 3 2 5" xfId="44087"/>
    <cellStyle name="Normal 4 2 6 2 3 2 6" xfId="44088"/>
    <cellStyle name="Normal 4 2 6 2 3 2 7" xfId="44089"/>
    <cellStyle name="Normal 4 2 6 2 3 3" xfId="44090"/>
    <cellStyle name="Normal 4 2 6 2 3 3 2" xfId="44091"/>
    <cellStyle name="Normal 4 2 6 2 3 3 2 2" xfId="44092"/>
    <cellStyle name="Normal 4 2 6 2 3 3 2 3" xfId="44093"/>
    <cellStyle name="Normal 4 2 6 2 3 3 3" xfId="44094"/>
    <cellStyle name="Normal 4 2 6 2 3 3 4" xfId="44095"/>
    <cellStyle name="Normal 4 2 6 2 3 3 5" xfId="44096"/>
    <cellStyle name="Normal 4 2 6 2 3 3 6" xfId="44097"/>
    <cellStyle name="Normal 4 2 6 2 3 4" xfId="44098"/>
    <cellStyle name="Normal 4 2 6 2 3 4 2" xfId="44099"/>
    <cellStyle name="Normal 4 2 6 2 3 4 2 2" xfId="44100"/>
    <cellStyle name="Normal 4 2 6 2 3 4 2 3" xfId="44101"/>
    <cellStyle name="Normal 4 2 6 2 3 4 3" xfId="44102"/>
    <cellStyle name="Normal 4 2 6 2 3 4 4" xfId="44103"/>
    <cellStyle name="Normal 4 2 6 2 3 4 5" xfId="44104"/>
    <cellStyle name="Normal 4 2 6 2 3 4 6" xfId="44105"/>
    <cellStyle name="Normal 4 2 6 2 3 5" xfId="44106"/>
    <cellStyle name="Normal 4 2 6 2 3 5 2" xfId="44107"/>
    <cellStyle name="Normal 4 2 6 2 3 5 3" xfId="44108"/>
    <cellStyle name="Normal 4 2 6 2 3 6" xfId="44109"/>
    <cellStyle name="Normal 4 2 6 2 3 7" xfId="44110"/>
    <cellStyle name="Normal 4 2 6 2 3 8" xfId="44111"/>
    <cellStyle name="Normal 4 2 6 2 3 9" xfId="44112"/>
    <cellStyle name="Normal 4 2 6 2 4" xfId="44113"/>
    <cellStyle name="Normal 4 2 6 2 4 2" xfId="44114"/>
    <cellStyle name="Normal 4 2 6 2 4 2 2" xfId="44115"/>
    <cellStyle name="Normal 4 2 6 2 4 2 2 2" xfId="44116"/>
    <cellStyle name="Normal 4 2 6 2 4 2 2 3" xfId="44117"/>
    <cellStyle name="Normal 4 2 6 2 4 2 3" xfId="44118"/>
    <cellStyle name="Normal 4 2 6 2 4 2 4" xfId="44119"/>
    <cellStyle name="Normal 4 2 6 2 4 2 5" xfId="44120"/>
    <cellStyle name="Normal 4 2 6 2 4 2 6" xfId="44121"/>
    <cellStyle name="Normal 4 2 6 2 4 3" xfId="44122"/>
    <cellStyle name="Normal 4 2 6 2 4 3 2" xfId="44123"/>
    <cellStyle name="Normal 4 2 6 2 4 3 3" xfId="44124"/>
    <cellStyle name="Normal 4 2 6 2 4 4" xfId="44125"/>
    <cellStyle name="Normal 4 2 6 2 4 5" xfId="44126"/>
    <cellStyle name="Normal 4 2 6 2 4 6" xfId="44127"/>
    <cellStyle name="Normal 4 2 6 2 4 7" xfId="44128"/>
    <cellStyle name="Normal 4 2 6 2 5" xfId="44129"/>
    <cellStyle name="Normal 4 2 6 2 5 2" xfId="44130"/>
    <cellStyle name="Normal 4 2 6 2 5 2 2" xfId="44131"/>
    <cellStyle name="Normal 4 2 6 2 5 2 3" xfId="44132"/>
    <cellStyle name="Normal 4 2 6 2 5 3" xfId="44133"/>
    <cellStyle name="Normal 4 2 6 2 5 4" xfId="44134"/>
    <cellStyle name="Normal 4 2 6 2 5 5" xfId="44135"/>
    <cellStyle name="Normal 4 2 6 2 5 6" xfId="44136"/>
    <cellStyle name="Normal 4 2 6 2 6" xfId="44137"/>
    <cellStyle name="Normal 4 2 6 2 6 2" xfId="44138"/>
    <cellStyle name="Normal 4 2 6 2 6 2 2" xfId="44139"/>
    <cellStyle name="Normal 4 2 6 2 6 2 3" xfId="44140"/>
    <cellStyle name="Normal 4 2 6 2 6 3" xfId="44141"/>
    <cellStyle name="Normal 4 2 6 2 6 4" xfId="44142"/>
    <cellStyle name="Normal 4 2 6 2 6 5" xfId="44143"/>
    <cellStyle name="Normal 4 2 6 2 6 6" xfId="44144"/>
    <cellStyle name="Normal 4 2 6 2 7" xfId="44145"/>
    <cellStyle name="Normal 4 2 6 2 7 2" xfId="44146"/>
    <cellStyle name="Normal 4 2 6 2 7 2 2" xfId="44147"/>
    <cellStyle name="Normal 4 2 6 2 7 2 3" xfId="44148"/>
    <cellStyle name="Normal 4 2 6 2 7 3" xfId="44149"/>
    <cellStyle name="Normal 4 2 6 2 7 4" xfId="44150"/>
    <cellStyle name="Normal 4 2 6 2 7 5" xfId="44151"/>
    <cellStyle name="Normal 4 2 6 2 7 6" xfId="44152"/>
    <cellStyle name="Normal 4 2 6 2 8" xfId="44153"/>
    <cellStyle name="Normal 4 2 6 2 8 2" xfId="44154"/>
    <cellStyle name="Normal 4 2 6 2 8 2 2" xfId="44155"/>
    <cellStyle name="Normal 4 2 6 2 8 2 3" xfId="44156"/>
    <cellStyle name="Normal 4 2 6 2 8 3" xfId="44157"/>
    <cellStyle name="Normal 4 2 6 2 8 4" xfId="44158"/>
    <cellStyle name="Normal 4 2 6 2 8 5" xfId="44159"/>
    <cellStyle name="Normal 4 2 6 2 8 6" xfId="44160"/>
    <cellStyle name="Normal 4 2 6 2 9" xfId="44161"/>
    <cellStyle name="Normal 4 2 6 2 9 2" xfId="44162"/>
    <cellStyle name="Normal 4 2 6 2 9 3" xfId="44163"/>
    <cellStyle name="Normal 4 2 6 3" xfId="44164"/>
    <cellStyle name="Normal 4 2 6 3 10" xfId="44165"/>
    <cellStyle name="Normal 4 2 6 3 2" xfId="44166"/>
    <cellStyle name="Normal 4 2 6 3 2 2" xfId="44167"/>
    <cellStyle name="Normal 4 2 6 3 2 2 2" xfId="44168"/>
    <cellStyle name="Normal 4 2 6 3 2 2 2 2" xfId="44169"/>
    <cellStyle name="Normal 4 2 6 3 2 2 2 3" xfId="44170"/>
    <cellStyle name="Normal 4 2 6 3 2 2 3" xfId="44171"/>
    <cellStyle name="Normal 4 2 6 3 2 2 4" xfId="44172"/>
    <cellStyle name="Normal 4 2 6 3 2 2 5" xfId="44173"/>
    <cellStyle name="Normal 4 2 6 3 2 2 6" xfId="44174"/>
    <cellStyle name="Normal 4 2 6 3 2 3" xfId="44175"/>
    <cellStyle name="Normal 4 2 6 3 2 3 2" xfId="44176"/>
    <cellStyle name="Normal 4 2 6 3 2 3 2 2" xfId="44177"/>
    <cellStyle name="Normal 4 2 6 3 2 3 2 3" xfId="44178"/>
    <cellStyle name="Normal 4 2 6 3 2 3 3" xfId="44179"/>
    <cellStyle name="Normal 4 2 6 3 2 3 4" xfId="44180"/>
    <cellStyle name="Normal 4 2 6 3 2 3 5" xfId="44181"/>
    <cellStyle name="Normal 4 2 6 3 2 3 6" xfId="44182"/>
    <cellStyle name="Normal 4 2 6 3 2 4" xfId="44183"/>
    <cellStyle name="Normal 4 2 6 3 2 4 2" xfId="44184"/>
    <cellStyle name="Normal 4 2 6 3 2 4 3" xfId="44185"/>
    <cellStyle name="Normal 4 2 6 3 2 5" xfId="44186"/>
    <cellStyle name="Normal 4 2 6 3 2 6" xfId="44187"/>
    <cellStyle name="Normal 4 2 6 3 2 7" xfId="44188"/>
    <cellStyle name="Normal 4 2 6 3 2 8" xfId="44189"/>
    <cellStyle name="Normal 4 2 6 3 3" xfId="44190"/>
    <cellStyle name="Normal 4 2 6 3 3 2" xfId="44191"/>
    <cellStyle name="Normal 4 2 6 3 3 2 2" xfId="44192"/>
    <cellStyle name="Normal 4 2 6 3 3 2 2 2" xfId="44193"/>
    <cellStyle name="Normal 4 2 6 3 3 2 2 3" xfId="44194"/>
    <cellStyle name="Normal 4 2 6 3 3 2 3" xfId="44195"/>
    <cellStyle name="Normal 4 2 6 3 3 2 4" xfId="44196"/>
    <cellStyle name="Normal 4 2 6 3 3 2 5" xfId="44197"/>
    <cellStyle name="Normal 4 2 6 3 3 2 6" xfId="44198"/>
    <cellStyle name="Normal 4 2 6 3 3 3" xfId="44199"/>
    <cellStyle name="Normal 4 2 6 3 3 3 2" xfId="44200"/>
    <cellStyle name="Normal 4 2 6 3 3 3 3" xfId="44201"/>
    <cellStyle name="Normal 4 2 6 3 3 4" xfId="44202"/>
    <cellStyle name="Normal 4 2 6 3 3 5" xfId="44203"/>
    <cellStyle name="Normal 4 2 6 3 3 6" xfId="44204"/>
    <cellStyle name="Normal 4 2 6 3 3 7" xfId="44205"/>
    <cellStyle name="Normal 4 2 6 3 4" xfId="44206"/>
    <cellStyle name="Normal 4 2 6 3 4 2" xfId="44207"/>
    <cellStyle name="Normal 4 2 6 3 4 2 2" xfId="44208"/>
    <cellStyle name="Normal 4 2 6 3 4 2 3" xfId="44209"/>
    <cellStyle name="Normal 4 2 6 3 4 3" xfId="44210"/>
    <cellStyle name="Normal 4 2 6 3 4 4" xfId="44211"/>
    <cellStyle name="Normal 4 2 6 3 4 5" xfId="44212"/>
    <cellStyle name="Normal 4 2 6 3 4 6" xfId="44213"/>
    <cellStyle name="Normal 4 2 6 3 5" xfId="44214"/>
    <cellStyle name="Normal 4 2 6 3 5 2" xfId="44215"/>
    <cellStyle name="Normal 4 2 6 3 5 2 2" xfId="44216"/>
    <cellStyle name="Normal 4 2 6 3 5 2 3" xfId="44217"/>
    <cellStyle name="Normal 4 2 6 3 5 3" xfId="44218"/>
    <cellStyle name="Normal 4 2 6 3 5 4" xfId="44219"/>
    <cellStyle name="Normal 4 2 6 3 5 5" xfId="44220"/>
    <cellStyle name="Normal 4 2 6 3 5 6" xfId="44221"/>
    <cellStyle name="Normal 4 2 6 3 6" xfId="44222"/>
    <cellStyle name="Normal 4 2 6 3 6 2" xfId="44223"/>
    <cellStyle name="Normal 4 2 6 3 6 3" xfId="44224"/>
    <cellStyle name="Normal 4 2 6 3 7" xfId="44225"/>
    <cellStyle name="Normal 4 2 6 3 8" xfId="44226"/>
    <cellStyle name="Normal 4 2 6 3 9" xfId="44227"/>
    <cellStyle name="Normal 4 2 6 4" xfId="44228"/>
    <cellStyle name="Normal 4 2 6 4 2" xfId="44229"/>
    <cellStyle name="Normal 4 2 6 4 2 2" xfId="44230"/>
    <cellStyle name="Normal 4 2 6 4 2 2 2" xfId="44231"/>
    <cellStyle name="Normal 4 2 6 4 2 2 2 2" xfId="44232"/>
    <cellStyle name="Normal 4 2 6 4 2 2 2 3" xfId="44233"/>
    <cellStyle name="Normal 4 2 6 4 2 2 3" xfId="44234"/>
    <cellStyle name="Normal 4 2 6 4 2 2 4" xfId="44235"/>
    <cellStyle name="Normal 4 2 6 4 2 2 5" xfId="44236"/>
    <cellStyle name="Normal 4 2 6 4 2 2 6" xfId="44237"/>
    <cellStyle name="Normal 4 2 6 4 2 3" xfId="44238"/>
    <cellStyle name="Normal 4 2 6 4 2 3 2" xfId="44239"/>
    <cellStyle name="Normal 4 2 6 4 2 3 3" xfId="44240"/>
    <cellStyle name="Normal 4 2 6 4 2 4" xfId="44241"/>
    <cellStyle name="Normal 4 2 6 4 2 5" xfId="44242"/>
    <cellStyle name="Normal 4 2 6 4 2 6" xfId="44243"/>
    <cellStyle name="Normal 4 2 6 4 2 7" xfId="44244"/>
    <cellStyle name="Normal 4 2 6 4 3" xfId="44245"/>
    <cellStyle name="Normal 4 2 6 4 3 2" xfId="44246"/>
    <cellStyle name="Normal 4 2 6 4 3 2 2" xfId="44247"/>
    <cellStyle name="Normal 4 2 6 4 3 2 3" xfId="44248"/>
    <cellStyle name="Normal 4 2 6 4 3 3" xfId="44249"/>
    <cellStyle name="Normal 4 2 6 4 3 4" xfId="44250"/>
    <cellStyle name="Normal 4 2 6 4 3 5" xfId="44251"/>
    <cellStyle name="Normal 4 2 6 4 3 6" xfId="44252"/>
    <cellStyle name="Normal 4 2 6 4 4" xfId="44253"/>
    <cellStyle name="Normal 4 2 6 4 4 2" xfId="44254"/>
    <cellStyle name="Normal 4 2 6 4 4 2 2" xfId="44255"/>
    <cellStyle name="Normal 4 2 6 4 4 2 3" xfId="44256"/>
    <cellStyle name="Normal 4 2 6 4 4 3" xfId="44257"/>
    <cellStyle name="Normal 4 2 6 4 4 4" xfId="44258"/>
    <cellStyle name="Normal 4 2 6 4 4 5" xfId="44259"/>
    <cellStyle name="Normal 4 2 6 4 4 6" xfId="44260"/>
    <cellStyle name="Normal 4 2 6 4 5" xfId="44261"/>
    <cellStyle name="Normal 4 2 6 4 5 2" xfId="44262"/>
    <cellStyle name="Normal 4 2 6 4 5 3" xfId="44263"/>
    <cellStyle name="Normal 4 2 6 4 6" xfId="44264"/>
    <cellStyle name="Normal 4 2 6 4 7" xfId="44265"/>
    <cellStyle name="Normal 4 2 6 4 8" xfId="44266"/>
    <cellStyle name="Normal 4 2 6 4 9" xfId="44267"/>
    <cellStyle name="Normal 4 2 6 5" xfId="44268"/>
    <cellStyle name="Normal 4 2 6 6" xfId="44269"/>
    <cellStyle name="Normal 4 2 6 6 2" xfId="44270"/>
    <cellStyle name="Normal 4 2 6 6 2 2" xfId="44271"/>
    <cellStyle name="Normal 4 2 6 6 2 2 2" xfId="44272"/>
    <cellStyle name="Normal 4 2 6 6 2 2 3" xfId="44273"/>
    <cellStyle name="Normal 4 2 6 6 2 3" xfId="44274"/>
    <cellStyle name="Normal 4 2 6 6 2 4" xfId="44275"/>
    <cellStyle name="Normal 4 2 6 6 2 5" xfId="44276"/>
    <cellStyle name="Normal 4 2 6 6 2 6" xfId="44277"/>
    <cellStyle name="Normal 4 2 6 6 3" xfId="44278"/>
    <cellStyle name="Normal 4 2 6 6 3 2" xfId="44279"/>
    <cellStyle name="Normal 4 2 6 6 3 3" xfId="44280"/>
    <cellStyle name="Normal 4 2 6 6 4" xfId="44281"/>
    <cellStyle name="Normal 4 2 6 6 5" xfId="44282"/>
    <cellStyle name="Normal 4 2 6 6 6" xfId="44283"/>
    <cellStyle name="Normal 4 2 6 6 7" xfId="44284"/>
    <cellStyle name="Normal 4 2 6 7" xfId="44285"/>
    <cellStyle name="Normal 4 2 6 7 2" xfId="44286"/>
    <cellStyle name="Normal 4 2 6 7 2 2" xfId="44287"/>
    <cellStyle name="Normal 4 2 6 7 2 3" xfId="44288"/>
    <cellStyle name="Normal 4 2 6 7 3" xfId="44289"/>
    <cellStyle name="Normal 4 2 6 7 4" xfId="44290"/>
    <cellStyle name="Normal 4 2 6 7 5" xfId="44291"/>
    <cellStyle name="Normal 4 2 6 7 6" xfId="44292"/>
    <cellStyle name="Normal 4 2 6 8" xfId="44293"/>
    <cellStyle name="Normal 4 2 6 8 2" xfId="44294"/>
    <cellStyle name="Normal 4 2 6 8 2 2" xfId="44295"/>
    <cellStyle name="Normal 4 2 6 8 2 3" xfId="44296"/>
    <cellStyle name="Normal 4 2 6 8 3" xfId="44297"/>
    <cellStyle name="Normal 4 2 6 8 4" xfId="44298"/>
    <cellStyle name="Normal 4 2 6 8 5" xfId="44299"/>
    <cellStyle name="Normal 4 2 6 8 6" xfId="44300"/>
    <cellStyle name="Normal 4 2 6 9" xfId="44301"/>
    <cellStyle name="Normal 4 2 6 9 2" xfId="44302"/>
    <cellStyle name="Normal 4 2 6 9 2 2" xfId="44303"/>
    <cellStyle name="Normal 4 2 6 9 2 3" xfId="44304"/>
    <cellStyle name="Normal 4 2 6 9 3" xfId="44305"/>
    <cellStyle name="Normal 4 2 6 9 4" xfId="44306"/>
    <cellStyle name="Normal 4 2 6 9 5" xfId="44307"/>
    <cellStyle name="Normal 4 2 6 9 6" xfId="44308"/>
    <cellStyle name="Normal 4 2 7" xfId="44309"/>
    <cellStyle name="Normal 4 2 8" xfId="44310"/>
    <cellStyle name="Normal 4 2 9" xfId="44311"/>
    <cellStyle name="Normal 4 2 9 2" xfId="44312"/>
    <cellStyle name="Normal 4 2 9 2 2" xfId="44313"/>
    <cellStyle name="Normal 4 2 9 2 2 2" xfId="44314"/>
    <cellStyle name="Normal 4 2 9 2 2 2 2" xfId="44315"/>
    <cellStyle name="Normal 4 2 9 2 2 2 3" xfId="44316"/>
    <cellStyle name="Normal 4 2 9 2 2 3" xfId="44317"/>
    <cellStyle name="Normal 4 2 9 2 2 4" xfId="44318"/>
    <cellStyle name="Normal 4 2 9 2 2 5" xfId="44319"/>
    <cellStyle name="Normal 4 2 9 2 2 6" xfId="44320"/>
    <cellStyle name="Normal 4 2 9 2 3" xfId="44321"/>
    <cellStyle name="Normal 4 2 9 2 3 2" xfId="44322"/>
    <cellStyle name="Normal 4 2 9 2 3 3" xfId="44323"/>
    <cellStyle name="Normal 4 2 9 2 4" xfId="44324"/>
    <cellStyle name="Normal 4 2 9 2 5" xfId="44325"/>
    <cellStyle name="Normal 4 2 9 2 6" xfId="44326"/>
    <cellStyle name="Normal 4 2 9 2 7" xfId="44327"/>
    <cellStyle name="Normal 4 2 9 3" xfId="44328"/>
    <cellStyle name="Normal 4 2 9 3 2" xfId="44329"/>
    <cellStyle name="Normal 4 2 9 3 2 2" xfId="44330"/>
    <cellStyle name="Normal 4 2 9 3 2 3" xfId="44331"/>
    <cellStyle name="Normal 4 2 9 3 3" xfId="44332"/>
    <cellStyle name="Normal 4 2 9 3 4" xfId="44333"/>
    <cellStyle name="Normal 4 2 9 3 5" xfId="44334"/>
    <cellStyle name="Normal 4 2 9 3 6" xfId="44335"/>
    <cellStyle name="Normal 4 2 9 4" xfId="44336"/>
    <cellStyle name="Normal 4 2 9 4 2" xfId="44337"/>
    <cellStyle name="Normal 4 2 9 4 2 2" xfId="44338"/>
    <cellStyle name="Normal 4 2 9 4 2 3" xfId="44339"/>
    <cellStyle name="Normal 4 2 9 4 3" xfId="44340"/>
    <cellStyle name="Normal 4 2 9 4 4" xfId="44341"/>
    <cellStyle name="Normal 4 2 9 4 5" xfId="44342"/>
    <cellStyle name="Normal 4 2 9 4 6" xfId="44343"/>
    <cellStyle name="Normal 4 2 9 5" xfId="44344"/>
    <cellStyle name="Normal 4 2 9 5 2" xfId="44345"/>
    <cellStyle name="Normal 4 2 9 5 3" xfId="44346"/>
    <cellStyle name="Normal 4 2 9 6" xfId="44347"/>
    <cellStyle name="Normal 4 2 9 7" xfId="44348"/>
    <cellStyle name="Normal 4 2 9 8" xfId="44349"/>
    <cellStyle name="Normal 4 2 9 9" xfId="44350"/>
    <cellStyle name="Normal 4 3" xfId="424"/>
    <cellStyle name="Normal 4 3 10" xfId="44351"/>
    <cellStyle name="Normal 4 3 10 2" xfId="44352"/>
    <cellStyle name="Normal 4 3 10 2 2" xfId="44353"/>
    <cellStyle name="Normal 4 3 10 2 3" xfId="44354"/>
    <cellStyle name="Normal 4 3 10 3" xfId="44355"/>
    <cellStyle name="Normal 4 3 10 4" xfId="44356"/>
    <cellStyle name="Normal 4 3 10 5" xfId="44357"/>
    <cellStyle name="Normal 4 3 10 6" xfId="44358"/>
    <cellStyle name="Normal 4 3 11" xfId="44359"/>
    <cellStyle name="Normal 4 3 11 2" xfId="44360"/>
    <cellStyle name="Normal 4 3 11 2 2" xfId="44361"/>
    <cellStyle name="Normal 4 3 11 2 3" xfId="44362"/>
    <cellStyle name="Normal 4 3 11 3" xfId="44363"/>
    <cellStyle name="Normal 4 3 11 4" xfId="44364"/>
    <cellStyle name="Normal 4 3 11 5" xfId="44365"/>
    <cellStyle name="Normal 4 3 11 6" xfId="44366"/>
    <cellStyle name="Normal 4 3 12" xfId="44367"/>
    <cellStyle name="Normal 4 3 12 2" xfId="44368"/>
    <cellStyle name="Normal 4 3 12 2 2" xfId="44369"/>
    <cellStyle name="Normal 4 3 12 2 3" xfId="44370"/>
    <cellStyle name="Normal 4 3 12 3" xfId="44371"/>
    <cellStyle name="Normal 4 3 12 4" xfId="44372"/>
    <cellStyle name="Normal 4 3 12 5" xfId="44373"/>
    <cellStyle name="Normal 4 3 12 6" xfId="44374"/>
    <cellStyle name="Normal 4 3 13" xfId="44375"/>
    <cellStyle name="Normal 4 3 13 2" xfId="44376"/>
    <cellStyle name="Normal 4 3 13 2 2" xfId="44377"/>
    <cellStyle name="Normal 4 3 13 2 3" xfId="44378"/>
    <cellStyle name="Normal 4 3 13 3" xfId="44379"/>
    <cellStyle name="Normal 4 3 13 4" xfId="44380"/>
    <cellStyle name="Normal 4 3 13 5" xfId="44381"/>
    <cellStyle name="Normal 4 3 13 6" xfId="44382"/>
    <cellStyle name="Normal 4 3 14" xfId="44383"/>
    <cellStyle name="Normal 4 3 14 2" xfId="44384"/>
    <cellStyle name="Normal 4 3 14 3" xfId="44385"/>
    <cellStyle name="Normal 4 3 15" xfId="44386"/>
    <cellStyle name="Normal 4 3 16" xfId="44387"/>
    <cellStyle name="Normal 4 3 17" xfId="44388"/>
    <cellStyle name="Normal 4 3 18" xfId="44389"/>
    <cellStyle name="Normal 4 3 2" xfId="425"/>
    <cellStyle name="Normal 4 3 2 10" xfId="44390"/>
    <cellStyle name="Normal 4 3 2 10 2" xfId="44391"/>
    <cellStyle name="Normal 4 3 2 10 2 2" xfId="44392"/>
    <cellStyle name="Normal 4 3 2 10 2 3" xfId="44393"/>
    <cellStyle name="Normal 4 3 2 10 3" xfId="44394"/>
    <cellStyle name="Normal 4 3 2 10 4" xfId="44395"/>
    <cellStyle name="Normal 4 3 2 10 5" xfId="44396"/>
    <cellStyle name="Normal 4 3 2 10 6" xfId="44397"/>
    <cellStyle name="Normal 4 3 2 11" xfId="44398"/>
    <cellStyle name="Normal 4 3 2 11 2" xfId="44399"/>
    <cellStyle name="Normal 4 3 2 11 3" xfId="44400"/>
    <cellStyle name="Normal 4 3 2 12" xfId="44401"/>
    <cellStyle name="Normal 4 3 2 13" xfId="44402"/>
    <cellStyle name="Normal 4 3 2 14" xfId="44403"/>
    <cellStyle name="Normal 4 3 2 15" xfId="44404"/>
    <cellStyle name="Normal 4 3 2 2" xfId="44405"/>
    <cellStyle name="Normal 4 3 2 2 10" xfId="44406"/>
    <cellStyle name="Normal 4 3 2 2 10 2" xfId="44407"/>
    <cellStyle name="Normal 4 3 2 2 10 3" xfId="44408"/>
    <cellStyle name="Normal 4 3 2 2 11" xfId="44409"/>
    <cellStyle name="Normal 4 3 2 2 12" xfId="44410"/>
    <cellStyle name="Normal 4 3 2 2 13" xfId="44411"/>
    <cellStyle name="Normal 4 3 2 2 14" xfId="44412"/>
    <cellStyle name="Normal 4 3 2 2 2" xfId="44413"/>
    <cellStyle name="Normal 4 3 2 2 2 10" xfId="44414"/>
    <cellStyle name="Normal 4 3 2 2 2 11" xfId="44415"/>
    <cellStyle name="Normal 4 3 2 2 2 12" xfId="44416"/>
    <cellStyle name="Normal 4 3 2 2 2 13" xfId="44417"/>
    <cellStyle name="Normal 4 3 2 2 2 2" xfId="44418"/>
    <cellStyle name="Normal 4 3 2 2 2 2 10" xfId="44419"/>
    <cellStyle name="Normal 4 3 2 2 2 2 2" xfId="44420"/>
    <cellStyle name="Normal 4 3 2 2 2 2 2 2" xfId="44421"/>
    <cellStyle name="Normal 4 3 2 2 2 2 2 2 2" xfId="44422"/>
    <cellStyle name="Normal 4 3 2 2 2 2 2 2 2 2" xfId="44423"/>
    <cellStyle name="Normal 4 3 2 2 2 2 2 2 2 3" xfId="44424"/>
    <cellStyle name="Normal 4 3 2 2 2 2 2 2 3" xfId="44425"/>
    <cellStyle name="Normal 4 3 2 2 2 2 2 2 4" xfId="44426"/>
    <cellStyle name="Normal 4 3 2 2 2 2 2 2 5" xfId="44427"/>
    <cellStyle name="Normal 4 3 2 2 2 2 2 2 6" xfId="44428"/>
    <cellStyle name="Normal 4 3 2 2 2 2 2 3" xfId="44429"/>
    <cellStyle name="Normal 4 3 2 2 2 2 2 3 2" xfId="44430"/>
    <cellStyle name="Normal 4 3 2 2 2 2 2 3 2 2" xfId="44431"/>
    <cellStyle name="Normal 4 3 2 2 2 2 2 3 2 3" xfId="44432"/>
    <cellStyle name="Normal 4 3 2 2 2 2 2 3 3" xfId="44433"/>
    <cellStyle name="Normal 4 3 2 2 2 2 2 3 4" xfId="44434"/>
    <cellStyle name="Normal 4 3 2 2 2 2 2 3 5" xfId="44435"/>
    <cellStyle name="Normal 4 3 2 2 2 2 2 3 6" xfId="44436"/>
    <cellStyle name="Normal 4 3 2 2 2 2 2 4" xfId="44437"/>
    <cellStyle name="Normal 4 3 2 2 2 2 2 4 2" xfId="44438"/>
    <cellStyle name="Normal 4 3 2 2 2 2 2 4 3" xfId="44439"/>
    <cellStyle name="Normal 4 3 2 2 2 2 2 5" xfId="44440"/>
    <cellStyle name="Normal 4 3 2 2 2 2 2 6" xfId="44441"/>
    <cellStyle name="Normal 4 3 2 2 2 2 2 7" xfId="44442"/>
    <cellStyle name="Normal 4 3 2 2 2 2 2 8" xfId="44443"/>
    <cellStyle name="Normal 4 3 2 2 2 2 3" xfId="44444"/>
    <cellStyle name="Normal 4 3 2 2 2 2 3 2" xfId="44445"/>
    <cellStyle name="Normal 4 3 2 2 2 2 3 2 2" xfId="44446"/>
    <cellStyle name="Normal 4 3 2 2 2 2 3 2 2 2" xfId="44447"/>
    <cellStyle name="Normal 4 3 2 2 2 2 3 2 2 3" xfId="44448"/>
    <cellStyle name="Normal 4 3 2 2 2 2 3 2 3" xfId="44449"/>
    <cellStyle name="Normal 4 3 2 2 2 2 3 2 4" xfId="44450"/>
    <cellStyle name="Normal 4 3 2 2 2 2 3 2 5" xfId="44451"/>
    <cellStyle name="Normal 4 3 2 2 2 2 3 2 6" xfId="44452"/>
    <cellStyle name="Normal 4 3 2 2 2 2 3 3" xfId="44453"/>
    <cellStyle name="Normal 4 3 2 2 2 2 3 3 2" xfId="44454"/>
    <cellStyle name="Normal 4 3 2 2 2 2 3 3 3" xfId="44455"/>
    <cellStyle name="Normal 4 3 2 2 2 2 3 4" xfId="44456"/>
    <cellStyle name="Normal 4 3 2 2 2 2 3 5" xfId="44457"/>
    <cellStyle name="Normal 4 3 2 2 2 2 3 6" xfId="44458"/>
    <cellStyle name="Normal 4 3 2 2 2 2 3 7" xfId="44459"/>
    <cellStyle name="Normal 4 3 2 2 2 2 4" xfId="44460"/>
    <cellStyle name="Normal 4 3 2 2 2 2 4 2" xfId="44461"/>
    <cellStyle name="Normal 4 3 2 2 2 2 4 2 2" xfId="44462"/>
    <cellStyle name="Normal 4 3 2 2 2 2 4 2 3" xfId="44463"/>
    <cellStyle name="Normal 4 3 2 2 2 2 4 3" xfId="44464"/>
    <cellStyle name="Normal 4 3 2 2 2 2 4 4" xfId="44465"/>
    <cellStyle name="Normal 4 3 2 2 2 2 4 5" xfId="44466"/>
    <cellStyle name="Normal 4 3 2 2 2 2 4 6" xfId="44467"/>
    <cellStyle name="Normal 4 3 2 2 2 2 5" xfId="44468"/>
    <cellStyle name="Normal 4 3 2 2 2 2 5 2" xfId="44469"/>
    <cellStyle name="Normal 4 3 2 2 2 2 5 2 2" xfId="44470"/>
    <cellStyle name="Normal 4 3 2 2 2 2 5 2 3" xfId="44471"/>
    <cellStyle name="Normal 4 3 2 2 2 2 5 3" xfId="44472"/>
    <cellStyle name="Normal 4 3 2 2 2 2 5 4" xfId="44473"/>
    <cellStyle name="Normal 4 3 2 2 2 2 5 5" xfId="44474"/>
    <cellStyle name="Normal 4 3 2 2 2 2 5 6" xfId="44475"/>
    <cellStyle name="Normal 4 3 2 2 2 2 6" xfId="44476"/>
    <cellStyle name="Normal 4 3 2 2 2 2 6 2" xfId="44477"/>
    <cellStyle name="Normal 4 3 2 2 2 2 6 3" xfId="44478"/>
    <cellStyle name="Normal 4 3 2 2 2 2 7" xfId="44479"/>
    <cellStyle name="Normal 4 3 2 2 2 2 8" xfId="44480"/>
    <cellStyle name="Normal 4 3 2 2 2 2 9" xfId="44481"/>
    <cellStyle name="Normal 4 3 2 2 2 3" xfId="44482"/>
    <cellStyle name="Normal 4 3 2 2 2 3 2" xfId="44483"/>
    <cellStyle name="Normal 4 3 2 2 2 3 2 2" xfId="44484"/>
    <cellStyle name="Normal 4 3 2 2 2 3 2 2 2" xfId="44485"/>
    <cellStyle name="Normal 4 3 2 2 2 3 2 2 2 2" xfId="44486"/>
    <cellStyle name="Normal 4 3 2 2 2 3 2 2 2 3" xfId="44487"/>
    <cellStyle name="Normal 4 3 2 2 2 3 2 2 3" xfId="44488"/>
    <cellStyle name="Normal 4 3 2 2 2 3 2 2 4" xfId="44489"/>
    <cellStyle name="Normal 4 3 2 2 2 3 2 2 5" xfId="44490"/>
    <cellStyle name="Normal 4 3 2 2 2 3 2 2 6" xfId="44491"/>
    <cellStyle name="Normal 4 3 2 2 2 3 2 3" xfId="44492"/>
    <cellStyle name="Normal 4 3 2 2 2 3 2 3 2" xfId="44493"/>
    <cellStyle name="Normal 4 3 2 2 2 3 2 3 3" xfId="44494"/>
    <cellStyle name="Normal 4 3 2 2 2 3 2 4" xfId="44495"/>
    <cellStyle name="Normal 4 3 2 2 2 3 2 5" xfId="44496"/>
    <cellStyle name="Normal 4 3 2 2 2 3 2 6" xfId="44497"/>
    <cellStyle name="Normal 4 3 2 2 2 3 2 7" xfId="44498"/>
    <cellStyle name="Normal 4 3 2 2 2 3 3" xfId="44499"/>
    <cellStyle name="Normal 4 3 2 2 2 3 3 2" xfId="44500"/>
    <cellStyle name="Normal 4 3 2 2 2 3 3 2 2" xfId="44501"/>
    <cellStyle name="Normal 4 3 2 2 2 3 3 2 3" xfId="44502"/>
    <cellStyle name="Normal 4 3 2 2 2 3 3 3" xfId="44503"/>
    <cellStyle name="Normal 4 3 2 2 2 3 3 4" xfId="44504"/>
    <cellStyle name="Normal 4 3 2 2 2 3 3 5" xfId="44505"/>
    <cellStyle name="Normal 4 3 2 2 2 3 3 6" xfId="44506"/>
    <cellStyle name="Normal 4 3 2 2 2 3 4" xfId="44507"/>
    <cellStyle name="Normal 4 3 2 2 2 3 4 2" xfId="44508"/>
    <cellStyle name="Normal 4 3 2 2 2 3 4 2 2" xfId="44509"/>
    <cellStyle name="Normal 4 3 2 2 2 3 4 2 3" xfId="44510"/>
    <cellStyle name="Normal 4 3 2 2 2 3 4 3" xfId="44511"/>
    <cellStyle name="Normal 4 3 2 2 2 3 4 4" xfId="44512"/>
    <cellStyle name="Normal 4 3 2 2 2 3 4 5" xfId="44513"/>
    <cellStyle name="Normal 4 3 2 2 2 3 4 6" xfId="44514"/>
    <cellStyle name="Normal 4 3 2 2 2 3 5" xfId="44515"/>
    <cellStyle name="Normal 4 3 2 2 2 3 5 2" xfId="44516"/>
    <cellStyle name="Normal 4 3 2 2 2 3 5 3" xfId="44517"/>
    <cellStyle name="Normal 4 3 2 2 2 3 6" xfId="44518"/>
    <cellStyle name="Normal 4 3 2 2 2 3 7" xfId="44519"/>
    <cellStyle name="Normal 4 3 2 2 2 3 8" xfId="44520"/>
    <cellStyle name="Normal 4 3 2 2 2 3 9" xfId="44521"/>
    <cellStyle name="Normal 4 3 2 2 2 4" xfId="44522"/>
    <cellStyle name="Normal 4 3 2 2 2 4 2" xfId="44523"/>
    <cellStyle name="Normal 4 3 2 2 2 4 2 2" xfId="44524"/>
    <cellStyle name="Normal 4 3 2 2 2 4 2 2 2" xfId="44525"/>
    <cellStyle name="Normal 4 3 2 2 2 4 2 2 3" xfId="44526"/>
    <cellStyle name="Normal 4 3 2 2 2 4 2 3" xfId="44527"/>
    <cellStyle name="Normal 4 3 2 2 2 4 2 4" xfId="44528"/>
    <cellStyle name="Normal 4 3 2 2 2 4 2 5" xfId="44529"/>
    <cellStyle name="Normal 4 3 2 2 2 4 2 6" xfId="44530"/>
    <cellStyle name="Normal 4 3 2 2 2 4 3" xfId="44531"/>
    <cellStyle name="Normal 4 3 2 2 2 4 3 2" xfId="44532"/>
    <cellStyle name="Normal 4 3 2 2 2 4 3 3" xfId="44533"/>
    <cellStyle name="Normal 4 3 2 2 2 4 4" xfId="44534"/>
    <cellStyle name="Normal 4 3 2 2 2 4 5" xfId="44535"/>
    <cellStyle name="Normal 4 3 2 2 2 4 6" xfId="44536"/>
    <cellStyle name="Normal 4 3 2 2 2 4 7" xfId="44537"/>
    <cellStyle name="Normal 4 3 2 2 2 5" xfId="44538"/>
    <cellStyle name="Normal 4 3 2 2 2 5 2" xfId="44539"/>
    <cellStyle name="Normal 4 3 2 2 2 5 2 2" xfId="44540"/>
    <cellStyle name="Normal 4 3 2 2 2 5 2 3" xfId="44541"/>
    <cellStyle name="Normal 4 3 2 2 2 5 3" xfId="44542"/>
    <cellStyle name="Normal 4 3 2 2 2 5 4" xfId="44543"/>
    <cellStyle name="Normal 4 3 2 2 2 5 5" xfId="44544"/>
    <cellStyle name="Normal 4 3 2 2 2 5 6" xfId="44545"/>
    <cellStyle name="Normal 4 3 2 2 2 6" xfId="44546"/>
    <cellStyle name="Normal 4 3 2 2 2 6 2" xfId="44547"/>
    <cellStyle name="Normal 4 3 2 2 2 6 2 2" xfId="44548"/>
    <cellStyle name="Normal 4 3 2 2 2 6 2 3" xfId="44549"/>
    <cellStyle name="Normal 4 3 2 2 2 6 3" xfId="44550"/>
    <cellStyle name="Normal 4 3 2 2 2 6 4" xfId="44551"/>
    <cellStyle name="Normal 4 3 2 2 2 6 5" xfId="44552"/>
    <cellStyle name="Normal 4 3 2 2 2 6 6" xfId="44553"/>
    <cellStyle name="Normal 4 3 2 2 2 7" xfId="44554"/>
    <cellStyle name="Normal 4 3 2 2 2 7 2" xfId="44555"/>
    <cellStyle name="Normal 4 3 2 2 2 7 2 2" xfId="44556"/>
    <cellStyle name="Normal 4 3 2 2 2 7 2 3" xfId="44557"/>
    <cellStyle name="Normal 4 3 2 2 2 7 3" xfId="44558"/>
    <cellStyle name="Normal 4 3 2 2 2 7 4" xfId="44559"/>
    <cellStyle name="Normal 4 3 2 2 2 7 5" xfId="44560"/>
    <cellStyle name="Normal 4 3 2 2 2 7 6" xfId="44561"/>
    <cellStyle name="Normal 4 3 2 2 2 8" xfId="44562"/>
    <cellStyle name="Normal 4 3 2 2 2 8 2" xfId="44563"/>
    <cellStyle name="Normal 4 3 2 2 2 8 2 2" xfId="44564"/>
    <cellStyle name="Normal 4 3 2 2 2 8 2 3" xfId="44565"/>
    <cellStyle name="Normal 4 3 2 2 2 8 3" xfId="44566"/>
    <cellStyle name="Normal 4 3 2 2 2 8 4" xfId="44567"/>
    <cellStyle name="Normal 4 3 2 2 2 8 5" xfId="44568"/>
    <cellStyle name="Normal 4 3 2 2 2 8 6" xfId="44569"/>
    <cellStyle name="Normal 4 3 2 2 2 9" xfId="44570"/>
    <cellStyle name="Normal 4 3 2 2 2 9 2" xfId="44571"/>
    <cellStyle name="Normal 4 3 2 2 2 9 3" xfId="44572"/>
    <cellStyle name="Normal 4 3 2 2 3" xfId="44573"/>
    <cellStyle name="Normal 4 3 2 2 3 10" xfId="44574"/>
    <cellStyle name="Normal 4 3 2 2 3 2" xfId="44575"/>
    <cellStyle name="Normal 4 3 2 2 3 2 2" xfId="44576"/>
    <cellStyle name="Normal 4 3 2 2 3 2 2 2" xfId="44577"/>
    <cellStyle name="Normal 4 3 2 2 3 2 2 2 2" xfId="44578"/>
    <cellStyle name="Normal 4 3 2 2 3 2 2 2 3" xfId="44579"/>
    <cellStyle name="Normal 4 3 2 2 3 2 2 3" xfId="44580"/>
    <cellStyle name="Normal 4 3 2 2 3 2 2 4" xfId="44581"/>
    <cellStyle name="Normal 4 3 2 2 3 2 2 5" xfId="44582"/>
    <cellStyle name="Normal 4 3 2 2 3 2 2 6" xfId="44583"/>
    <cellStyle name="Normal 4 3 2 2 3 2 3" xfId="44584"/>
    <cellStyle name="Normal 4 3 2 2 3 2 3 2" xfId="44585"/>
    <cellStyle name="Normal 4 3 2 2 3 2 3 2 2" xfId="44586"/>
    <cellStyle name="Normal 4 3 2 2 3 2 3 2 3" xfId="44587"/>
    <cellStyle name="Normal 4 3 2 2 3 2 3 3" xfId="44588"/>
    <cellStyle name="Normal 4 3 2 2 3 2 3 4" xfId="44589"/>
    <cellStyle name="Normal 4 3 2 2 3 2 3 5" xfId="44590"/>
    <cellStyle name="Normal 4 3 2 2 3 2 3 6" xfId="44591"/>
    <cellStyle name="Normal 4 3 2 2 3 2 4" xfId="44592"/>
    <cellStyle name="Normal 4 3 2 2 3 2 4 2" xfId="44593"/>
    <cellStyle name="Normal 4 3 2 2 3 2 4 3" xfId="44594"/>
    <cellStyle name="Normal 4 3 2 2 3 2 5" xfId="44595"/>
    <cellStyle name="Normal 4 3 2 2 3 2 6" xfId="44596"/>
    <cellStyle name="Normal 4 3 2 2 3 2 7" xfId="44597"/>
    <cellStyle name="Normal 4 3 2 2 3 2 8" xfId="44598"/>
    <cellStyle name="Normal 4 3 2 2 3 3" xfId="44599"/>
    <cellStyle name="Normal 4 3 2 2 3 3 2" xfId="44600"/>
    <cellStyle name="Normal 4 3 2 2 3 3 2 2" xfId="44601"/>
    <cellStyle name="Normal 4 3 2 2 3 3 2 2 2" xfId="44602"/>
    <cellStyle name="Normal 4 3 2 2 3 3 2 2 3" xfId="44603"/>
    <cellStyle name="Normal 4 3 2 2 3 3 2 3" xfId="44604"/>
    <cellStyle name="Normal 4 3 2 2 3 3 2 4" xfId="44605"/>
    <cellStyle name="Normal 4 3 2 2 3 3 2 5" xfId="44606"/>
    <cellStyle name="Normal 4 3 2 2 3 3 2 6" xfId="44607"/>
    <cellStyle name="Normal 4 3 2 2 3 3 3" xfId="44608"/>
    <cellStyle name="Normal 4 3 2 2 3 3 3 2" xfId="44609"/>
    <cellStyle name="Normal 4 3 2 2 3 3 3 3" xfId="44610"/>
    <cellStyle name="Normal 4 3 2 2 3 3 4" xfId="44611"/>
    <cellStyle name="Normal 4 3 2 2 3 3 5" xfId="44612"/>
    <cellStyle name="Normal 4 3 2 2 3 3 6" xfId="44613"/>
    <cellStyle name="Normal 4 3 2 2 3 3 7" xfId="44614"/>
    <cellStyle name="Normal 4 3 2 2 3 4" xfId="44615"/>
    <cellStyle name="Normal 4 3 2 2 3 4 2" xfId="44616"/>
    <cellStyle name="Normal 4 3 2 2 3 4 2 2" xfId="44617"/>
    <cellStyle name="Normal 4 3 2 2 3 4 2 3" xfId="44618"/>
    <cellStyle name="Normal 4 3 2 2 3 4 3" xfId="44619"/>
    <cellStyle name="Normal 4 3 2 2 3 4 4" xfId="44620"/>
    <cellStyle name="Normal 4 3 2 2 3 4 5" xfId="44621"/>
    <cellStyle name="Normal 4 3 2 2 3 4 6" xfId="44622"/>
    <cellStyle name="Normal 4 3 2 2 3 5" xfId="44623"/>
    <cellStyle name="Normal 4 3 2 2 3 5 2" xfId="44624"/>
    <cellStyle name="Normal 4 3 2 2 3 5 2 2" xfId="44625"/>
    <cellStyle name="Normal 4 3 2 2 3 5 2 3" xfId="44626"/>
    <cellStyle name="Normal 4 3 2 2 3 5 3" xfId="44627"/>
    <cellStyle name="Normal 4 3 2 2 3 5 4" xfId="44628"/>
    <cellStyle name="Normal 4 3 2 2 3 5 5" xfId="44629"/>
    <cellStyle name="Normal 4 3 2 2 3 5 6" xfId="44630"/>
    <cellStyle name="Normal 4 3 2 2 3 6" xfId="44631"/>
    <cellStyle name="Normal 4 3 2 2 3 6 2" xfId="44632"/>
    <cellStyle name="Normal 4 3 2 2 3 6 3" xfId="44633"/>
    <cellStyle name="Normal 4 3 2 2 3 7" xfId="44634"/>
    <cellStyle name="Normal 4 3 2 2 3 8" xfId="44635"/>
    <cellStyle name="Normal 4 3 2 2 3 9" xfId="44636"/>
    <cellStyle name="Normal 4 3 2 2 4" xfId="44637"/>
    <cellStyle name="Normal 4 3 2 2 4 2" xfId="44638"/>
    <cellStyle name="Normal 4 3 2 2 4 2 2" xfId="44639"/>
    <cellStyle name="Normal 4 3 2 2 4 2 2 2" xfId="44640"/>
    <cellStyle name="Normal 4 3 2 2 4 2 2 2 2" xfId="44641"/>
    <cellStyle name="Normal 4 3 2 2 4 2 2 2 3" xfId="44642"/>
    <cellStyle name="Normal 4 3 2 2 4 2 2 3" xfId="44643"/>
    <cellStyle name="Normal 4 3 2 2 4 2 2 4" xfId="44644"/>
    <cellStyle name="Normal 4 3 2 2 4 2 2 5" xfId="44645"/>
    <cellStyle name="Normal 4 3 2 2 4 2 2 6" xfId="44646"/>
    <cellStyle name="Normal 4 3 2 2 4 2 3" xfId="44647"/>
    <cellStyle name="Normal 4 3 2 2 4 2 3 2" xfId="44648"/>
    <cellStyle name="Normal 4 3 2 2 4 2 3 3" xfId="44649"/>
    <cellStyle name="Normal 4 3 2 2 4 2 4" xfId="44650"/>
    <cellStyle name="Normal 4 3 2 2 4 2 5" xfId="44651"/>
    <cellStyle name="Normal 4 3 2 2 4 2 6" xfId="44652"/>
    <cellStyle name="Normal 4 3 2 2 4 2 7" xfId="44653"/>
    <cellStyle name="Normal 4 3 2 2 4 3" xfId="44654"/>
    <cellStyle name="Normal 4 3 2 2 4 3 2" xfId="44655"/>
    <cellStyle name="Normal 4 3 2 2 4 3 2 2" xfId="44656"/>
    <cellStyle name="Normal 4 3 2 2 4 3 2 3" xfId="44657"/>
    <cellStyle name="Normal 4 3 2 2 4 3 3" xfId="44658"/>
    <cellStyle name="Normal 4 3 2 2 4 3 4" xfId="44659"/>
    <cellStyle name="Normal 4 3 2 2 4 3 5" xfId="44660"/>
    <cellStyle name="Normal 4 3 2 2 4 3 6" xfId="44661"/>
    <cellStyle name="Normal 4 3 2 2 4 4" xfId="44662"/>
    <cellStyle name="Normal 4 3 2 2 4 4 2" xfId="44663"/>
    <cellStyle name="Normal 4 3 2 2 4 4 2 2" xfId="44664"/>
    <cellStyle name="Normal 4 3 2 2 4 4 2 3" xfId="44665"/>
    <cellStyle name="Normal 4 3 2 2 4 4 3" xfId="44666"/>
    <cellStyle name="Normal 4 3 2 2 4 4 4" xfId="44667"/>
    <cellStyle name="Normal 4 3 2 2 4 4 5" xfId="44668"/>
    <cellStyle name="Normal 4 3 2 2 4 4 6" xfId="44669"/>
    <cellStyle name="Normal 4 3 2 2 4 5" xfId="44670"/>
    <cellStyle name="Normal 4 3 2 2 4 5 2" xfId="44671"/>
    <cellStyle name="Normal 4 3 2 2 4 5 3" xfId="44672"/>
    <cellStyle name="Normal 4 3 2 2 4 6" xfId="44673"/>
    <cellStyle name="Normal 4 3 2 2 4 7" xfId="44674"/>
    <cellStyle name="Normal 4 3 2 2 4 8" xfId="44675"/>
    <cellStyle name="Normal 4 3 2 2 4 9" xfId="44676"/>
    <cellStyle name="Normal 4 3 2 2 5" xfId="44677"/>
    <cellStyle name="Normal 4 3 2 2 5 2" xfId="44678"/>
    <cellStyle name="Normal 4 3 2 2 5 2 2" xfId="44679"/>
    <cellStyle name="Normal 4 3 2 2 5 2 2 2" xfId="44680"/>
    <cellStyle name="Normal 4 3 2 2 5 2 2 3" xfId="44681"/>
    <cellStyle name="Normal 4 3 2 2 5 2 3" xfId="44682"/>
    <cellStyle name="Normal 4 3 2 2 5 2 4" xfId="44683"/>
    <cellStyle name="Normal 4 3 2 2 5 2 5" xfId="44684"/>
    <cellStyle name="Normal 4 3 2 2 5 2 6" xfId="44685"/>
    <cellStyle name="Normal 4 3 2 2 5 3" xfId="44686"/>
    <cellStyle name="Normal 4 3 2 2 5 3 2" xfId="44687"/>
    <cellStyle name="Normal 4 3 2 2 5 3 3" xfId="44688"/>
    <cellStyle name="Normal 4 3 2 2 5 4" xfId="44689"/>
    <cellStyle name="Normal 4 3 2 2 5 5" xfId="44690"/>
    <cellStyle name="Normal 4 3 2 2 5 6" xfId="44691"/>
    <cellStyle name="Normal 4 3 2 2 5 7" xfId="44692"/>
    <cellStyle name="Normal 4 3 2 2 6" xfId="44693"/>
    <cellStyle name="Normal 4 3 2 2 6 2" xfId="44694"/>
    <cellStyle name="Normal 4 3 2 2 6 2 2" xfId="44695"/>
    <cellStyle name="Normal 4 3 2 2 6 2 3" xfId="44696"/>
    <cellStyle name="Normal 4 3 2 2 6 3" xfId="44697"/>
    <cellStyle name="Normal 4 3 2 2 6 4" xfId="44698"/>
    <cellStyle name="Normal 4 3 2 2 6 5" xfId="44699"/>
    <cellStyle name="Normal 4 3 2 2 6 6" xfId="44700"/>
    <cellStyle name="Normal 4 3 2 2 7" xfId="44701"/>
    <cellStyle name="Normal 4 3 2 2 7 2" xfId="44702"/>
    <cellStyle name="Normal 4 3 2 2 7 2 2" xfId="44703"/>
    <cellStyle name="Normal 4 3 2 2 7 2 3" xfId="44704"/>
    <cellStyle name="Normal 4 3 2 2 7 3" xfId="44705"/>
    <cellStyle name="Normal 4 3 2 2 7 4" xfId="44706"/>
    <cellStyle name="Normal 4 3 2 2 7 5" xfId="44707"/>
    <cellStyle name="Normal 4 3 2 2 7 6" xfId="44708"/>
    <cellStyle name="Normal 4 3 2 2 8" xfId="44709"/>
    <cellStyle name="Normal 4 3 2 2 8 2" xfId="44710"/>
    <cellStyle name="Normal 4 3 2 2 8 2 2" xfId="44711"/>
    <cellStyle name="Normal 4 3 2 2 8 2 3" xfId="44712"/>
    <cellStyle name="Normal 4 3 2 2 8 3" xfId="44713"/>
    <cellStyle name="Normal 4 3 2 2 8 4" xfId="44714"/>
    <cellStyle name="Normal 4 3 2 2 8 5" xfId="44715"/>
    <cellStyle name="Normal 4 3 2 2 8 6" xfId="44716"/>
    <cellStyle name="Normal 4 3 2 2 9" xfId="44717"/>
    <cellStyle name="Normal 4 3 2 2 9 2" xfId="44718"/>
    <cellStyle name="Normal 4 3 2 2 9 2 2" xfId="44719"/>
    <cellStyle name="Normal 4 3 2 2 9 2 3" xfId="44720"/>
    <cellStyle name="Normal 4 3 2 2 9 3" xfId="44721"/>
    <cellStyle name="Normal 4 3 2 2 9 4" xfId="44722"/>
    <cellStyle name="Normal 4 3 2 2 9 5" xfId="44723"/>
    <cellStyle name="Normal 4 3 2 2 9 6" xfId="44724"/>
    <cellStyle name="Normal 4 3 2 3" xfId="44725"/>
    <cellStyle name="Normal 4 3 2 3 10" xfId="44726"/>
    <cellStyle name="Normal 4 3 2 3 11" xfId="44727"/>
    <cellStyle name="Normal 4 3 2 3 12" xfId="44728"/>
    <cellStyle name="Normal 4 3 2 3 13" xfId="44729"/>
    <cellStyle name="Normal 4 3 2 3 2" xfId="44730"/>
    <cellStyle name="Normal 4 3 2 3 2 10" xfId="44731"/>
    <cellStyle name="Normal 4 3 2 3 2 2" xfId="44732"/>
    <cellStyle name="Normal 4 3 2 3 2 2 2" xfId="44733"/>
    <cellStyle name="Normal 4 3 2 3 2 2 2 2" xfId="44734"/>
    <cellStyle name="Normal 4 3 2 3 2 2 2 2 2" xfId="44735"/>
    <cellStyle name="Normal 4 3 2 3 2 2 2 2 3" xfId="44736"/>
    <cellStyle name="Normal 4 3 2 3 2 2 2 3" xfId="44737"/>
    <cellStyle name="Normal 4 3 2 3 2 2 2 4" xfId="44738"/>
    <cellStyle name="Normal 4 3 2 3 2 2 2 5" xfId="44739"/>
    <cellStyle name="Normal 4 3 2 3 2 2 2 6" xfId="44740"/>
    <cellStyle name="Normal 4 3 2 3 2 2 3" xfId="44741"/>
    <cellStyle name="Normal 4 3 2 3 2 2 3 2" xfId="44742"/>
    <cellStyle name="Normal 4 3 2 3 2 2 3 2 2" xfId="44743"/>
    <cellStyle name="Normal 4 3 2 3 2 2 3 2 3" xfId="44744"/>
    <cellStyle name="Normal 4 3 2 3 2 2 3 3" xfId="44745"/>
    <cellStyle name="Normal 4 3 2 3 2 2 3 4" xfId="44746"/>
    <cellStyle name="Normal 4 3 2 3 2 2 3 5" xfId="44747"/>
    <cellStyle name="Normal 4 3 2 3 2 2 3 6" xfId="44748"/>
    <cellStyle name="Normal 4 3 2 3 2 2 4" xfId="44749"/>
    <cellStyle name="Normal 4 3 2 3 2 2 4 2" xfId="44750"/>
    <cellStyle name="Normal 4 3 2 3 2 2 4 3" xfId="44751"/>
    <cellStyle name="Normal 4 3 2 3 2 2 5" xfId="44752"/>
    <cellStyle name="Normal 4 3 2 3 2 2 6" xfId="44753"/>
    <cellStyle name="Normal 4 3 2 3 2 2 7" xfId="44754"/>
    <cellStyle name="Normal 4 3 2 3 2 2 8" xfId="44755"/>
    <cellStyle name="Normal 4 3 2 3 2 3" xfId="44756"/>
    <cellStyle name="Normal 4 3 2 3 2 3 2" xfId="44757"/>
    <cellStyle name="Normal 4 3 2 3 2 3 2 2" xfId="44758"/>
    <cellStyle name="Normal 4 3 2 3 2 3 2 2 2" xfId="44759"/>
    <cellStyle name="Normal 4 3 2 3 2 3 2 2 3" xfId="44760"/>
    <cellStyle name="Normal 4 3 2 3 2 3 2 3" xfId="44761"/>
    <cellStyle name="Normal 4 3 2 3 2 3 2 4" xfId="44762"/>
    <cellStyle name="Normal 4 3 2 3 2 3 2 5" xfId="44763"/>
    <cellStyle name="Normal 4 3 2 3 2 3 2 6" xfId="44764"/>
    <cellStyle name="Normal 4 3 2 3 2 3 3" xfId="44765"/>
    <cellStyle name="Normal 4 3 2 3 2 3 3 2" xfId="44766"/>
    <cellStyle name="Normal 4 3 2 3 2 3 3 3" xfId="44767"/>
    <cellStyle name="Normal 4 3 2 3 2 3 4" xfId="44768"/>
    <cellStyle name="Normal 4 3 2 3 2 3 5" xfId="44769"/>
    <cellStyle name="Normal 4 3 2 3 2 3 6" xfId="44770"/>
    <cellStyle name="Normal 4 3 2 3 2 3 7" xfId="44771"/>
    <cellStyle name="Normal 4 3 2 3 2 4" xfId="44772"/>
    <cellStyle name="Normal 4 3 2 3 2 4 2" xfId="44773"/>
    <cellStyle name="Normal 4 3 2 3 2 4 2 2" xfId="44774"/>
    <cellStyle name="Normal 4 3 2 3 2 4 2 3" xfId="44775"/>
    <cellStyle name="Normal 4 3 2 3 2 4 3" xfId="44776"/>
    <cellStyle name="Normal 4 3 2 3 2 4 4" xfId="44777"/>
    <cellStyle name="Normal 4 3 2 3 2 4 5" xfId="44778"/>
    <cellStyle name="Normal 4 3 2 3 2 4 6" xfId="44779"/>
    <cellStyle name="Normal 4 3 2 3 2 5" xfId="44780"/>
    <cellStyle name="Normal 4 3 2 3 2 5 2" xfId="44781"/>
    <cellStyle name="Normal 4 3 2 3 2 5 2 2" xfId="44782"/>
    <cellStyle name="Normal 4 3 2 3 2 5 2 3" xfId="44783"/>
    <cellStyle name="Normal 4 3 2 3 2 5 3" xfId="44784"/>
    <cellStyle name="Normal 4 3 2 3 2 5 4" xfId="44785"/>
    <cellStyle name="Normal 4 3 2 3 2 5 5" xfId="44786"/>
    <cellStyle name="Normal 4 3 2 3 2 5 6" xfId="44787"/>
    <cellStyle name="Normal 4 3 2 3 2 6" xfId="44788"/>
    <cellStyle name="Normal 4 3 2 3 2 6 2" xfId="44789"/>
    <cellStyle name="Normal 4 3 2 3 2 6 3" xfId="44790"/>
    <cellStyle name="Normal 4 3 2 3 2 7" xfId="44791"/>
    <cellStyle name="Normal 4 3 2 3 2 8" xfId="44792"/>
    <cellStyle name="Normal 4 3 2 3 2 9" xfId="44793"/>
    <cellStyle name="Normal 4 3 2 3 3" xfId="44794"/>
    <cellStyle name="Normal 4 3 2 3 3 2" xfId="44795"/>
    <cellStyle name="Normal 4 3 2 3 3 2 2" xfId="44796"/>
    <cellStyle name="Normal 4 3 2 3 3 2 2 2" xfId="44797"/>
    <cellStyle name="Normal 4 3 2 3 3 2 2 2 2" xfId="44798"/>
    <cellStyle name="Normal 4 3 2 3 3 2 2 2 3" xfId="44799"/>
    <cellStyle name="Normal 4 3 2 3 3 2 2 3" xfId="44800"/>
    <cellStyle name="Normal 4 3 2 3 3 2 2 4" xfId="44801"/>
    <cellStyle name="Normal 4 3 2 3 3 2 2 5" xfId="44802"/>
    <cellStyle name="Normal 4 3 2 3 3 2 2 6" xfId="44803"/>
    <cellStyle name="Normal 4 3 2 3 3 2 3" xfId="44804"/>
    <cellStyle name="Normal 4 3 2 3 3 2 3 2" xfId="44805"/>
    <cellStyle name="Normal 4 3 2 3 3 2 3 3" xfId="44806"/>
    <cellStyle name="Normal 4 3 2 3 3 2 4" xfId="44807"/>
    <cellStyle name="Normal 4 3 2 3 3 2 5" xfId="44808"/>
    <cellStyle name="Normal 4 3 2 3 3 2 6" xfId="44809"/>
    <cellStyle name="Normal 4 3 2 3 3 2 7" xfId="44810"/>
    <cellStyle name="Normal 4 3 2 3 3 3" xfId="44811"/>
    <cellStyle name="Normal 4 3 2 3 3 3 2" xfId="44812"/>
    <cellStyle name="Normal 4 3 2 3 3 3 2 2" xfId="44813"/>
    <cellStyle name="Normal 4 3 2 3 3 3 2 3" xfId="44814"/>
    <cellStyle name="Normal 4 3 2 3 3 3 3" xfId="44815"/>
    <cellStyle name="Normal 4 3 2 3 3 3 4" xfId="44816"/>
    <cellStyle name="Normal 4 3 2 3 3 3 5" xfId="44817"/>
    <cellStyle name="Normal 4 3 2 3 3 3 6" xfId="44818"/>
    <cellStyle name="Normal 4 3 2 3 3 4" xfId="44819"/>
    <cellStyle name="Normal 4 3 2 3 3 4 2" xfId="44820"/>
    <cellStyle name="Normal 4 3 2 3 3 4 2 2" xfId="44821"/>
    <cellStyle name="Normal 4 3 2 3 3 4 2 3" xfId="44822"/>
    <cellStyle name="Normal 4 3 2 3 3 4 3" xfId="44823"/>
    <cellStyle name="Normal 4 3 2 3 3 4 4" xfId="44824"/>
    <cellStyle name="Normal 4 3 2 3 3 4 5" xfId="44825"/>
    <cellStyle name="Normal 4 3 2 3 3 4 6" xfId="44826"/>
    <cellStyle name="Normal 4 3 2 3 3 5" xfId="44827"/>
    <cellStyle name="Normal 4 3 2 3 3 5 2" xfId="44828"/>
    <cellStyle name="Normal 4 3 2 3 3 5 3" xfId="44829"/>
    <cellStyle name="Normal 4 3 2 3 3 6" xfId="44830"/>
    <cellStyle name="Normal 4 3 2 3 3 7" xfId="44831"/>
    <cellStyle name="Normal 4 3 2 3 3 8" xfId="44832"/>
    <cellStyle name="Normal 4 3 2 3 3 9" xfId="44833"/>
    <cellStyle name="Normal 4 3 2 3 4" xfId="44834"/>
    <cellStyle name="Normal 4 3 2 3 4 2" xfId="44835"/>
    <cellStyle name="Normal 4 3 2 3 4 2 2" xfId="44836"/>
    <cellStyle name="Normal 4 3 2 3 4 2 2 2" xfId="44837"/>
    <cellStyle name="Normal 4 3 2 3 4 2 2 3" xfId="44838"/>
    <cellStyle name="Normal 4 3 2 3 4 2 3" xfId="44839"/>
    <cellStyle name="Normal 4 3 2 3 4 2 4" xfId="44840"/>
    <cellStyle name="Normal 4 3 2 3 4 2 5" xfId="44841"/>
    <cellStyle name="Normal 4 3 2 3 4 2 6" xfId="44842"/>
    <cellStyle name="Normal 4 3 2 3 4 3" xfId="44843"/>
    <cellStyle name="Normal 4 3 2 3 4 3 2" xfId="44844"/>
    <cellStyle name="Normal 4 3 2 3 4 3 3" xfId="44845"/>
    <cellStyle name="Normal 4 3 2 3 4 4" xfId="44846"/>
    <cellStyle name="Normal 4 3 2 3 4 5" xfId="44847"/>
    <cellStyle name="Normal 4 3 2 3 4 6" xfId="44848"/>
    <cellStyle name="Normal 4 3 2 3 4 7" xfId="44849"/>
    <cellStyle name="Normal 4 3 2 3 5" xfId="44850"/>
    <cellStyle name="Normal 4 3 2 3 5 2" xfId="44851"/>
    <cellStyle name="Normal 4 3 2 3 5 2 2" xfId="44852"/>
    <cellStyle name="Normal 4 3 2 3 5 2 3" xfId="44853"/>
    <cellStyle name="Normal 4 3 2 3 5 3" xfId="44854"/>
    <cellStyle name="Normal 4 3 2 3 5 4" xfId="44855"/>
    <cellStyle name="Normal 4 3 2 3 5 5" xfId="44856"/>
    <cellStyle name="Normal 4 3 2 3 5 6" xfId="44857"/>
    <cellStyle name="Normal 4 3 2 3 6" xfId="44858"/>
    <cellStyle name="Normal 4 3 2 3 6 2" xfId="44859"/>
    <cellStyle name="Normal 4 3 2 3 6 2 2" xfId="44860"/>
    <cellStyle name="Normal 4 3 2 3 6 2 3" xfId="44861"/>
    <cellStyle name="Normal 4 3 2 3 6 3" xfId="44862"/>
    <cellStyle name="Normal 4 3 2 3 6 4" xfId="44863"/>
    <cellStyle name="Normal 4 3 2 3 6 5" xfId="44864"/>
    <cellStyle name="Normal 4 3 2 3 6 6" xfId="44865"/>
    <cellStyle name="Normal 4 3 2 3 7" xfId="44866"/>
    <cellStyle name="Normal 4 3 2 3 7 2" xfId="44867"/>
    <cellStyle name="Normal 4 3 2 3 7 2 2" xfId="44868"/>
    <cellStyle name="Normal 4 3 2 3 7 2 3" xfId="44869"/>
    <cellStyle name="Normal 4 3 2 3 7 3" xfId="44870"/>
    <cellStyle name="Normal 4 3 2 3 7 4" xfId="44871"/>
    <cellStyle name="Normal 4 3 2 3 7 5" xfId="44872"/>
    <cellStyle name="Normal 4 3 2 3 7 6" xfId="44873"/>
    <cellStyle name="Normal 4 3 2 3 8" xfId="44874"/>
    <cellStyle name="Normal 4 3 2 3 8 2" xfId="44875"/>
    <cellStyle name="Normal 4 3 2 3 8 2 2" xfId="44876"/>
    <cellStyle name="Normal 4 3 2 3 8 2 3" xfId="44877"/>
    <cellStyle name="Normal 4 3 2 3 8 3" xfId="44878"/>
    <cellStyle name="Normal 4 3 2 3 8 4" xfId="44879"/>
    <cellStyle name="Normal 4 3 2 3 8 5" xfId="44880"/>
    <cellStyle name="Normal 4 3 2 3 8 6" xfId="44881"/>
    <cellStyle name="Normal 4 3 2 3 9" xfId="44882"/>
    <cellStyle name="Normal 4 3 2 3 9 2" xfId="44883"/>
    <cellStyle name="Normal 4 3 2 3 9 3" xfId="44884"/>
    <cellStyle name="Normal 4 3 2 4" xfId="44885"/>
    <cellStyle name="Normal 4 3 2 4 10" xfId="44886"/>
    <cellStyle name="Normal 4 3 2 4 2" xfId="44887"/>
    <cellStyle name="Normal 4 3 2 4 2 2" xfId="44888"/>
    <cellStyle name="Normal 4 3 2 4 2 2 2" xfId="44889"/>
    <cellStyle name="Normal 4 3 2 4 2 2 2 2" xfId="44890"/>
    <cellStyle name="Normal 4 3 2 4 2 2 2 3" xfId="44891"/>
    <cellStyle name="Normal 4 3 2 4 2 2 3" xfId="44892"/>
    <cellStyle name="Normal 4 3 2 4 2 2 4" xfId="44893"/>
    <cellStyle name="Normal 4 3 2 4 2 2 5" xfId="44894"/>
    <cellStyle name="Normal 4 3 2 4 2 2 6" xfId="44895"/>
    <cellStyle name="Normal 4 3 2 4 2 3" xfId="44896"/>
    <cellStyle name="Normal 4 3 2 4 2 3 2" xfId="44897"/>
    <cellStyle name="Normal 4 3 2 4 2 3 2 2" xfId="44898"/>
    <cellStyle name="Normal 4 3 2 4 2 3 2 3" xfId="44899"/>
    <cellStyle name="Normal 4 3 2 4 2 3 3" xfId="44900"/>
    <cellStyle name="Normal 4 3 2 4 2 3 4" xfId="44901"/>
    <cellStyle name="Normal 4 3 2 4 2 3 5" xfId="44902"/>
    <cellStyle name="Normal 4 3 2 4 2 3 6" xfId="44903"/>
    <cellStyle name="Normal 4 3 2 4 2 4" xfId="44904"/>
    <cellStyle name="Normal 4 3 2 4 2 4 2" xfId="44905"/>
    <cellStyle name="Normal 4 3 2 4 2 4 3" xfId="44906"/>
    <cellStyle name="Normal 4 3 2 4 2 5" xfId="44907"/>
    <cellStyle name="Normal 4 3 2 4 2 6" xfId="44908"/>
    <cellStyle name="Normal 4 3 2 4 2 7" xfId="44909"/>
    <cellStyle name="Normal 4 3 2 4 2 8" xfId="44910"/>
    <cellStyle name="Normal 4 3 2 4 3" xfId="44911"/>
    <cellStyle name="Normal 4 3 2 4 3 2" xfId="44912"/>
    <cellStyle name="Normal 4 3 2 4 3 2 2" xfId="44913"/>
    <cellStyle name="Normal 4 3 2 4 3 2 2 2" xfId="44914"/>
    <cellStyle name="Normal 4 3 2 4 3 2 2 3" xfId="44915"/>
    <cellStyle name="Normal 4 3 2 4 3 2 3" xfId="44916"/>
    <cellStyle name="Normal 4 3 2 4 3 2 4" xfId="44917"/>
    <cellStyle name="Normal 4 3 2 4 3 2 5" xfId="44918"/>
    <cellStyle name="Normal 4 3 2 4 3 2 6" xfId="44919"/>
    <cellStyle name="Normal 4 3 2 4 3 3" xfId="44920"/>
    <cellStyle name="Normal 4 3 2 4 3 3 2" xfId="44921"/>
    <cellStyle name="Normal 4 3 2 4 3 3 3" xfId="44922"/>
    <cellStyle name="Normal 4 3 2 4 3 4" xfId="44923"/>
    <cellStyle name="Normal 4 3 2 4 3 5" xfId="44924"/>
    <cellStyle name="Normal 4 3 2 4 3 6" xfId="44925"/>
    <cellStyle name="Normal 4 3 2 4 3 7" xfId="44926"/>
    <cellStyle name="Normal 4 3 2 4 4" xfId="44927"/>
    <cellStyle name="Normal 4 3 2 4 4 2" xfId="44928"/>
    <cellStyle name="Normal 4 3 2 4 4 2 2" xfId="44929"/>
    <cellStyle name="Normal 4 3 2 4 4 2 3" xfId="44930"/>
    <cellStyle name="Normal 4 3 2 4 4 3" xfId="44931"/>
    <cellStyle name="Normal 4 3 2 4 4 4" xfId="44932"/>
    <cellStyle name="Normal 4 3 2 4 4 5" xfId="44933"/>
    <cellStyle name="Normal 4 3 2 4 4 6" xfId="44934"/>
    <cellStyle name="Normal 4 3 2 4 5" xfId="44935"/>
    <cellStyle name="Normal 4 3 2 4 5 2" xfId="44936"/>
    <cellStyle name="Normal 4 3 2 4 5 2 2" xfId="44937"/>
    <cellStyle name="Normal 4 3 2 4 5 2 3" xfId="44938"/>
    <cellStyle name="Normal 4 3 2 4 5 3" xfId="44939"/>
    <cellStyle name="Normal 4 3 2 4 5 4" xfId="44940"/>
    <cellStyle name="Normal 4 3 2 4 5 5" xfId="44941"/>
    <cellStyle name="Normal 4 3 2 4 5 6" xfId="44942"/>
    <cellStyle name="Normal 4 3 2 4 6" xfId="44943"/>
    <cellStyle name="Normal 4 3 2 4 6 2" xfId="44944"/>
    <cellStyle name="Normal 4 3 2 4 6 3" xfId="44945"/>
    <cellStyle name="Normal 4 3 2 4 7" xfId="44946"/>
    <cellStyle name="Normal 4 3 2 4 8" xfId="44947"/>
    <cellStyle name="Normal 4 3 2 4 9" xfId="44948"/>
    <cellStyle name="Normal 4 3 2 5" xfId="44949"/>
    <cellStyle name="Normal 4 3 2 5 2" xfId="44950"/>
    <cellStyle name="Normal 4 3 2 5 2 2" xfId="44951"/>
    <cellStyle name="Normal 4 3 2 5 2 2 2" xfId="44952"/>
    <cellStyle name="Normal 4 3 2 5 2 2 2 2" xfId="44953"/>
    <cellStyle name="Normal 4 3 2 5 2 2 2 3" xfId="44954"/>
    <cellStyle name="Normal 4 3 2 5 2 2 3" xfId="44955"/>
    <cellStyle name="Normal 4 3 2 5 2 2 4" xfId="44956"/>
    <cellStyle name="Normal 4 3 2 5 2 2 5" xfId="44957"/>
    <cellStyle name="Normal 4 3 2 5 2 2 6" xfId="44958"/>
    <cellStyle name="Normal 4 3 2 5 2 3" xfId="44959"/>
    <cellStyle name="Normal 4 3 2 5 2 3 2" xfId="44960"/>
    <cellStyle name="Normal 4 3 2 5 2 3 3" xfId="44961"/>
    <cellStyle name="Normal 4 3 2 5 2 4" xfId="44962"/>
    <cellStyle name="Normal 4 3 2 5 2 5" xfId="44963"/>
    <cellStyle name="Normal 4 3 2 5 2 6" xfId="44964"/>
    <cellStyle name="Normal 4 3 2 5 2 7" xfId="44965"/>
    <cellStyle name="Normal 4 3 2 5 3" xfId="44966"/>
    <cellStyle name="Normal 4 3 2 5 3 2" xfId="44967"/>
    <cellStyle name="Normal 4 3 2 5 3 2 2" xfId="44968"/>
    <cellStyle name="Normal 4 3 2 5 3 2 3" xfId="44969"/>
    <cellStyle name="Normal 4 3 2 5 3 3" xfId="44970"/>
    <cellStyle name="Normal 4 3 2 5 3 4" xfId="44971"/>
    <cellStyle name="Normal 4 3 2 5 3 5" xfId="44972"/>
    <cellStyle name="Normal 4 3 2 5 3 6" xfId="44973"/>
    <cellStyle name="Normal 4 3 2 5 4" xfId="44974"/>
    <cellStyle name="Normal 4 3 2 5 4 2" xfId="44975"/>
    <cellStyle name="Normal 4 3 2 5 4 2 2" xfId="44976"/>
    <cellStyle name="Normal 4 3 2 5 4 2 3" xfId="44977"/>
    <cellStyle name="Normal 4 3 2 5 4 3" xfId="44978"/>
    <cellStyle name="Normal 4 3 2 5 4 4" xfId="44979"/>
    <cellStyle name="Normal 4 3 2 5 4 5" xfId="44980"/>
    <cellStyle name="Normal 4 3 2 5 4 6" xfId="44981"/>
    <cellStyle name="Normal 4 3 2 5 5" xfId="44982"/>
    <cellStyle name="Normal 4 3 2 5 5 2" xfId="44983"/>
    <cellStyle name="Normal 4 3 2 5 5 3" xfId="44984"/>
    <cellStyle name="Normal 4 3 2 5 6" xfId="44985"/>
    <cellStyle name="Normal 4 3 2 5 7" xfId="44986"/>
    <cellStyle name="Normal 4 3 2 5 8" xfId="44987"/>
    <cellStyle name="Normal 4 3 2 5 9" xfId="44988"/>
    <cellStyle name="Normal 4 3 2 6" xfId="44989"/>
    <cellStyle name="Normal 4 3 2 6 2" xfId="44990"/>
    <cellStyle name="Normal 4 3 2 6 2 2" xfId="44991"/>
    <cellStyle name="Normal 4 3 2 6 2 2 2" xfId="44992"/>
    <cellStyle name="Normal 4 3 2 6 2 2 3" xfId="44993"/>
    <cellStyle name="Normal 4 3 2 6 2 3" xfId="44994"/>
    <cellStyle name="Normal 4 3 2 6 2 4" xfId="44995"/>
    <cellStyle name="Normal 4 3 2 6 2 5" xfId="44996"/>
    <cellStyle name="Normal 4 3 2 6 2 6" xfId="44997"/>
    <cellStyle name="Normal 4 3 2 6 3" xfId="44998"/>
    <cellStyle name="Normal 4 3 2 6 3 2" xfId="44999"/>
    <cellStyle name="Normal 4 3 2 6 3 3" xfId="45000"/>
    <cellStyle name="Normal 4 3 2 6 4" xfId="45001"/>
    <cellStyle name="Normal 4 3 2 6 5" xfId="45002"/>
    <cellStyle name="Normal 4 3 2 6 6" xfId="45003"/>
    <cellStyle name="Normal 4 3 2 6 7" xfId="45004"/>
    <cellStyle name="Normal 4 3 2 7" xfId="45005"/>
    <cellStyle name="Normal 4 3 2 7 2" xfId="45006"/>
    <cellStyle name="Normal 4 3 2 7 2 2" xfId="45007"/>
    <cellStyle name="Normal 4 3 2 7 2 3" xfId="45008"/>
    <cellStyle name="Normal 4 3 2 7 3" xfId="45009"/>
    <cellStyle name="Normal 4 3 2 7 4" xfId="45010"/>
    <cellStyle name="Normal 4 3 2 7 5" xfId="45011"/>
    <cellStyle name="Normal 4 3 2 7 6" xfId="45012"/>
    <cellStyle name="Normal 4 3 2 8" xfId="45013"/>
    <cellStyle name="Normal 4 3 2 8 2" xfId="45014"/>
    <cellStyle name="Normal 4 3 2 8 2 2" xfId="45015"/>
    <cellStyle name="Normal 4 3 2 8 2 3" xfId="45016"/>
    <cellStyle name="Normal 4 3 2 8 3" xfId="45017"/>
    <cellStyle name="Normal 4 3 2 8 4" xfId="45018"/>
    <cellStyle name="Normal 4 3 2 8 5" xfId="45019"/>
    <cellStyle name="Normal 4 3 2 8 6" xfId="45020"/>
    <cellStyle name="Normal 4 3 2 9" xfId="45021"/>
    <cellStyle name="Normal 4 3 2 9 2" xfId="45022"/>
    <cellStyle name="Normal 4 3 2 9 2 2" xfId="45023"/>
    <cellStyle name="Normal 4 3 2 9 2 3" xfId="45024"/>
    <cellStyle name="Normal 4 3 2 9 3" xfId="45025"/>
    <cellStyle name="Normal 4 3 2 9 4" xfId="45026"/>
    <cellStyle name="Normal 4 3 2 9 5" xfId="45027"/>
    <cellStyle name="Normal 4 3 2 9 6" xfId="45028"/>
    <cellStyle name="Normal 4 3 3" xfId="45029"/>
    <cellStyle name="Normal 4 3 4" xfId="45030"/>
    <cellStyle name="Normal 4 3 4 10" xfId="45031"/>
    <cellStyle name="Normal 4 3 4 10 2" xfId="45032"/>
    <cellStyle name="Normal 4 3 4 10 3" xfId="45033"/>
    <cellStyle name="Normal 4 3 4 11" xfId="45034"/>
    <cellStyle name="Normal 4 3 4 12" xfId="45035"/>
    <cellStyle name="Normal 4 3 4 13" xfId="45036"/>
    <cellStyle name="Normal 4 3 4 14" xfId="45037"/>
    <cellStyle name="Normal 4 3 4 2" xfId="45038"/>
    <cellStyle name="Normal 4 3 4 2 10" xfId="45039"/>
    <cellStyle name="Normal 4 3 4 2 11" xfId="45040"/>
    <cellStyle name="Normal 4 3 4 2 12" xfId="45041"/>
    <cellStyle name="Normal 4 3 4 2 13" xfId="45042"/>
    <cellStyle name="Normal 4 3 4 2 2" xfId="45043"/>
    <cellStyle name="Normal 4 3 4 2 2 10" xfId="45044"/>
    <cellStyle name="Normal 4 3 4 2 2 2" xfId="45045"/>
    <cellStyle name="Normal 4 3 4 2 2 2 2" xfId="45046"/>
    <cellStyle name="Normal 4 3 4 2 2 2 2 2" xfId="45047"/>
    <cellStyle name="Normal 4 3 4 2 2 2 2 2 2" xfId="45048"/>
    <cellStyle name="Normal 4 3 4 2 2 2 2 2 3" xfId="45049"/>
    <cellStyle name="Normal 4 3 4 2 2 2 2 3" xfId="45050"/>
    <cellStyle name="Normal 4 3 4 2 2 2 2 4" xfId="45051"/>
    <cellStyle name="Normal 4 3 4 2 2 2 2 5" xfId="45052"/>
    <cellStyle name="Normal 4 3 4 2 2 2 2 6" xfId="45053"/>
    <cellStyle name="Normal 4 3 4 2 2 2 3" xfId="45054"/>
    <cellStyle name="Normal 4 3 4 2 2 2 3 2" xfId="45055"/>
    <cellStyle name="Normal 4 3 4 2 2 2 3 2 2" xfId="45056"/>
    <cellStyle name="Normal 4 3 4 2 2 2 3 2 3" xfId="45057"/>
    <cellStyle name="Normal 4 3 4 2 2 2 3 3" xfId="45058"/>
    <cellStyle name="Normal 4 3 4 2 2 2 3 4" xfId="45059"/>
    <cellStyle name="Normal 4 3 4 2 2 2 3 5" xfId="45060"/>
    <cellStyle name="Normal 4 3 4 2 2 2 3 6" xfId="45061"/>
    <cellStyle name="Normal 4 3 4 2 2 2 4" xfId="45062"/>
    <cellStyle name="Normal 4 3 4 2 2 2 4 2" xfId="45063"/>
    <cellStyle name="Normal 4 3 4 2 2 2 4 3" xfId="45064"/>
    <cellStyle name="Normal 4 3 4 2 2 2 5" xfId="45065"/>
    <cellStyle name="Normal 4 3 4 2 2 2 6" xfId="45066"/>
    <cellStyle name="Normal 4 3 4 2 2 2 7" xfId="45067"/>
    <cellStyle name="Normal 4 3 4 2 2 2 8" xfId="45068"/>
    <cellStyle name="Normal 4 3 4 2 2 3" xfId="45069"/>
    <cellStyle name="Normal 4 3 4 2 2 3 2" xfId="45070"/>
    <cellStyle name="Normal 4 3 4 2 2 3 2 2" xfId="45071"/>
    <cellStyle name="Normal 4 3 4 2 2 3 2 2 2" xfId="45072"/>
    <cellStyle name="Normal 4 3 4 2 2 3 2 2 3" xfId="45073"/>
    <cellStyle name="Normal 4 3 4 2 2 3 2 3" xfId="45074"/>
    <cellStyle name="Normal 4 3 4 2 2 3 2 4" xfId="45075"/>
    <cellStyle name="Normal 4 3 4 2 2 3 2 5" xfId="45076"/>
    <cellStyle name="Normal 4 3 4 2 2 3 2 6" xfId="45077"/>
    <cellStyle name="Normal 4 3 4 2 2 3 3" xfId="45078"/>
    <cellStyle name="Normal 4 3 4 2 2 3 3 2" xfId="45079"/>
    <cellStyle name="Normal 4 3 4 2 2 3 3 3" xfId="45080"/>
    <cellStyle name="Normal 4 3 4 2 2 3 4" xfId="45081"/>
    <cellStyle name="Normal 4 3 4 2 2 3 5" xfId="45082"/>
    <cellStyle name="Normal 4 3 4 2 2 3 6" xfId="45083"/>
    <cellStyle name="Normal 4 3 4 2 2 3 7" xfId="45084"/>
    <cellStyle name="Normal 4 3 4 2 2 4" xfId="45085"/>
    <cellStyle name="Normal 4 3 4 2 2 4 2" xfId="45086"/>
    <cellStyle name="Normal 4 3 4 2 2 4 2 2" xfId="45087"/>
    <cellStyle name="Normal 4 3 4 2 2 4 2 3" xfId="45088"/>
    <cellStyle name="Normal 4 3 4 2 2 4 3" xfId="45089"/>
    <cellStyle name="Normal 4 3 4 2 2 4 4" xfId="45090"/>
    <cellStyle name="Normal 4 3 4 2 2 4 5" xfId="45091"/>
    <cellStyle name="Normal 4 3 4 2 2 4 6" xfId="45092"/>
    <cellStyle name="Normal 4 3 4 2 2 5" xfId="45093"/>
    <cellStyle name="Normal 4 3 4 2 2 5 2" xfId="45094"/>
    <cellStyle name="Normal 4 3 4 2 2 5 2 2" xfId="45095"/>
    <cellStyle name="Normal 4 3 4 2 2 5 2 3" xfId="45096"/>
    <cellStyle name="Normal 4 3 4 2 2 5 3" xfId="45097"/>
    <cellStyle name="Normal 4 3 4 2 2 5 4" xfId="45098"/>
    <cellStyle name="Normal 4 3 4 2 2 5 5" xfId="45099"/>
    <cellStyle name="Normal 4 3 4 2 2 5 6" xfId="45100"/>
    <cellStyle name="Normal 4 3 4 2 2 6" xfId="45101"/>
    <cellStyle name="Normal 4 3 4 2 2 6 2" xfId="45102"/>
    <cellStyle name="Normal 4 3 4 2 2 6 3" xfId="45103"/>
    <cellStyle name="Normal 4 3 4 2 2 7" xfId="45104"/>
    <cellStyle name="Normal 4 3 4 2 2 8" xfId="45105"/>
    <cellStyle name="Normal 4 3 4 2 2 9" xfId="45106"/>
    <cellStyle name="Normal 4 3 4 2 3" xfId="45107"/>
    <cellStyle name="Normal 4 3 4 2 3 2" xfId="45108"/>
    <cellStyle name="Normal 4 3 4 2 3 2 2" xfId="45109"/>
    <cellStyle name="Normal 4 3 4 2 3 2 2 2" xfId="45110"/>
    <cellStyle name="Normal 4 3 4 2 3 2 2 2 2" xfId="45111"/>
    <cellStyle name="Normal 4 3 4 2 3 2 2 2 3" xfId="45112"/>
    <cellStyle name="Normal 4 3 4 2 3 2 2 3" xfId="45113"/>
    <cellStyle name="Normal 4 3 4 2 3 2 2 4" xfId="45114"/>
    <cellStyle name="Normal 4 3 4 2 3 2 2 5" xfId="45115"/>
    <cellStyle name="Normal 4 3 4 2 3 2 2 6" xfId="45116"/>
    <cellStyle name="Normal 4 3 4 2 3 2 3" xfId="45117"/>
    <cellStyle name="Normal 4 3 4 2 3 2 3 2" xfId="45118"/>
    <cellStyle name="Normal 4 3 4 2 3 2 3 3" xfId="45119"/>
    <cellStyle name="Normal 4 3 4 2 3 2 4" xfId="45120"/>
    <cellStyle name="Normal 4 3 4 2 3 2 5" xfId="45121"/>
    <cellStyle name="Normal 4 3 4 2 3 2 6" xfId="45122"/>
    <cellStyle name="Normal 4 3 4 2 3 2 7" xfId="45123"/>
    <cellStyle name="Normal 4 3 4 2 3 3" xfId="45124"/>
    <cellStyle name="Normal 4 3 4 2 3 3 2" xfId="45125"/>
    <cellStyle name="Normal 4 3 4 2 3 3 2 2" xfId="45126"/>
    <cellStyle name="Normal 4 3 4 2 3 3 2 3" xfId="45127"/>
    <cellStyle name="Normal 4 3 4 2 3 3 3" xfId="45128"/>
    <cellStyle name="Normal 4 3 4 2 3 3 4" xfId="45129"/>
    <cellStyle name="Normal 4 3 4 2 3 3 5" xfId="45130"/>
    <cellStyle name="Normal 4 3 4 2 3 3 6" xfId="45131"/>
    <cellStyle name="Normal 4 3 4 2 3 4" xfId="45132"/>
    <cellStyle name="Normal 4 3 4 2 3 4 2" xfId="45133"/>
    <cellStyle name="Normal 4 3 4 2 3 4 2 2" xfId="45134"/>
    <cellStyle name="Normal 4 3 4 2 3 4 2 3" xfId="45135"/>
    <cellStyle name="Normal 4 3 4 2 3 4 3" xfId="45136"/>
    <cellStyle name="Normal 4 3 4 2 3 4 4" xfId="45137"/>
    <cellStyle name="Normal 4 3 4 2 3 4 5" xfId="45138"/>
    <cellStyle name="Normal 4 3 4 2 3 4 6" xfId="45139"/>
    <cellStyle name="Normal 4 3 4 2 3 5" xfId="45140"/>
    <cellStyle name="Normal 4 3 4 2 3 5 2" xfId="45141"/>
    <cellStyle name="Normal 4 3 4 2 3 5 3" xfId="45142"/>
    <cellStyle name="Normal 4 3 4 2 3 6" xfId="45143"/>
    <cellStyle name="Normal 4 3 4 2 3 7" xfId="45144"/>
    <cellStyle name="Normal 4 3 4 2 3 8" xfId="45145"/>
    <cellStyle name="Normal 4 3 4 2 3 9" xfId="45146"/>
    <cellStyle name="Normal 4 3 4 2 4" xfId="45147"/>
    <cellStyle name="Normal 4 3 4 2 4 2" xfId="45148"/>
    <cellStyle name="Normal 4 3 4 2 4 2 2" xfId="45149"/>
    <cellStyle name="Normal 4 3 4 2 4 2 2 2" xfId="45150"/>
    <cellStyle name="Normal 4 3 4 2 4 2 2 3" xfId="45151"/>
    <cellStyle name="Normal 4 3 4 2 4 2 3" xfId="45152"/>
    <cellStyle name="Normal 4 3 4 2 4 2 4" xfId="45153"/>
    <cellStyle name="Normal 4 3 4 2 4 2 5" xfId="45154"/>
    <cellStyle name="Normal 4 3 4 2 4 2 6" xfId="45155"/>
    <cellStyle name="Normal 4 3 4 2 4 3" xfId="45156"/>
    <cellStyle name="Normal 4 3 4 2 4 3 2" xfId="45157"/>
    <cellStyle name="Normal 4 3 4 2 4 3 3" xfId="45158"/>
    <cellStyle name="Normal 4 3 4 2 4 4" xfId="45159"/>
    <cellStyle name="Normal 4 3 4 2 4 5" xfId="45160"/>
    <cellStyle name="Normal 4 3 4 2 4 6" xfId="45161"/>
    <cellStyle name="Normal 4 3 4 2 4 7" xfId="45162"/>
    <cellStyle name="Normal 4 3 4 2 5" xfId="45163"/>
    <cellStyle name="Normal 4 3 4 2 5 2" xfId="45164"/>
    <cellStyle name="Normal 4 3 4 2 5 2 2" xfId="45165"/>
    <cellStyle name="Normal 4 3 4 2 5 2 3" xfId="45166"/>
    <cellStyle name="Normal 4 3 4 2 5 3" xfId="45167"/>
    <cellStyle name="Normal 4 3 4 2 5 4" xfId="45168"/>
    <cellStyle name="Normal 4 3 4 2 5 5" xfId="45169"/>
    <cellStyle name="Normal 4 3 4 2 5 6" xfId="45170"/>
    <cellStyle name="Normal 4 3 4 2 6" xfId="45171"/>
    <cellStyle name="Normal 4 3 4 2 6 2" xfId="45172"/>
    <cellStyle name="Normal 4 3 4 2 6 2 2" xfId="45173"/>
    <cellStyle name="Normal 4 3 4 2 6 2 3" xfId="45174"/>
    <cellStyle name="Normal 4 3 4 2 6 3" xfId="45175"/>
    <cellStyle name="Normal 4 3 4 2 6 4" xfId="45176"/>
    <cellStyle name="Normal 4 3 4 2 6 5" xfId="45177"/>
    <cellStyle name="Normal 4 3 4 2 6 6" xfId="45178"/>
    <cellStyle name="Normal 4 3 4 2 7" xfId="45179"/>
    <cellStyle name="Normal 4 3 4 2 7 2" xfId="45180"/>
    <cellStyle name="Normal 4 3 4 2 7 2 2" xfId="45181"/>
    <cellStyle name="Normal 4 3 4 2 7 2 3" xfId="45182"/>
    <cellStyle name="Normal 4 3 4 2 7 3" xfId="45183"/>
    <cellStyle name="Normal 4 3 4 2 7 4" xfId="45184"/>
    <cellStyle name="Normal 4 3 4 2 7 5" xfId="45185"/>
    <cellStyle name="Normal 4 3 4 2 7 6" xfId="45186"/>
    <cellStyle name="Normal 4 3 4 2 8" xfId="45187"/>
    <cellStyle name="Normal 4 3 4 2 8 2" xfId="45188"/>
    <cellStyle name="Normal 4 3 4 2 8 2 2" xfId="45189"/>
    <cellStyle name="Normal 4 3 4 2 8 2 3" xfId="45190"/>
    <cellStyle name="Normal 4 3 4 2 8 3" xfId="45191"/>
    <cellStyle name="Normal 4 3 4 2 8 4" xfId="45192"/>
    <cellStyle name="Normal 4 3 4 2 8 5" xfId="45193"/>
    <cellStyle name="Normal 4 3 4 2 8 6" xfId="45194"/>
    <cellStyle name="Normal 4 3 4 2 9" xfId="45195"/>
    <cellStyle name="Normal 4 3 4 2 9 2" xfId="45196"/>
    <cellStyle name="Normal 4 3 4 2 9 3" xfId="45197"/>
    <cellStyle name="Normal 4 3 4 3" xfId="45198"/>
    <cellStyle name="Normal 4 3 4 3 10" xfId="45199"/>
    <cellStyle name="Normal 4 3 4 3 2" xfId="45200"/>
    <cellStyle name="Normal 4 3 4 3 2 2" xfId="45201"/>
    <cellStyle name="Normal 4 3 4 3 2 2 2" xfId="45202"/>
    <cellStyle name="Normal 4 3 4 3 2 2 2 2" xfId="45203"/>
    <cellStyle name="Normal 4 3 4 3 2 2 2 3" xfId="45204"/>
    <cellStyle name="Normal 4 3 4 3 2 2 3" xfId="45205"/>
    <cellStyle name="Normal 4 3 4 3 2 2 4" xfId="45206"/>
    <cellStyle name="Normal 4 3 4 3 2 2 5" xfId="45207"/>
    <cellStyle name="Normal 4 3 4 3 2 2 6" xfId="45208"/>
    <cellStyle name="Normal 4 3 4 3 2 3" xfId="45209"/>
    <cellStyle name="Normal 4 3 4 3 2 3 2" xfId="45210"/>
    <cellStyle name="Normal 4 3 4 3 2 3 2 2" xfId="45211"/>
    <cellStyle name="Normal 4 3 4 3 2 3 2 3" xfId="45212"/>
    <cellStyle name="Normal 4 3 4 3 2 3 3" xfId="45213"/>
    <cellStyle name="Normal 4 3 4 3 2 3 4" xfId="45214"/>
    <cellStyle name="Normal 4 3 4 3 2 3 5" xfId="45215"/>
    <cellStyle name="Normal 4 3 4 3 2 3 6" xfId="45216"/>
    <cellStyle name="Normal 4 3 4 3 2 4" xfId="45217"/>
    <cellStyle name="Normal 4 3 4 3 2 4 2" xfId="45218"/>
    <cellStyle name="Normal 4 3 4 3 2 4 3" xfId="45219"/>
    <cellStyle name="Normal 4 3 4 3 2 5" xfId="45220"/>
    <cellStyle name="Normal 4 3 4 3 2 6" xfId="45221"/>
    <cellStyle name="Normal 4 3 4 3 2 7" xfId="45222"/>
    <cellStyle name="Normal 4 3 4 3 2 8" xfId="45223"/>
    <cellStyle name="Normal 4 3 4 3 3" xfId="45224"/>
    <cellStyle name="Normal 4 3 4 3 3 2" xfId="45225"/>
    <cellStyle name="Normal 4 3 4 3 3 2 2" xfId="45226"/>
    <cellStyle name="Normal 4 3 4 3 3 2 2 2" xfId="45227"/>
    <cellStyle name="Normal 4 3 4 3 3 2 2 3" xfId="45228"/>
    <cellStyle name="Normal 4 3 4 3 3 2 3" xfId="45229"/>
    <cellStyle name="Normal 4 3 4 3 3 2 4" xfId="45230"/>
    <cellStyle name="Normal 4 3 4 3 3 2 5" xfId="45231"/>
    <cellStyle name="Normal 4 3 4 3 3 2 6" xfId="45232"/>
    <cellStyle name="Normal 4 3 4 3 3 3" xfId="45233"/>
    <cellStyle name="Normal 4 3 4 3 3 3 2" xfId="45234"/>
    <cellStyle name="Normal 4 3 4 3 3 3 3" xfId="45235"/>
    <cellStyle name="Normal 4 3 4 3 3 4" xfId="45236"/>
    <cellStyle name="Normal 4 3 4 3 3 5" xfId="45237"/>
    <cellStyle name="Normal 4 3 4 3 3 6" xfId="45238"/>
    <cellStyle name="Normal 4 3 4 3 3 7" xfId="45239"/>
    <cellStyle name="Normal 4 3 4 3 4" xfId="45240"/>
    <cellStyle name="Normal 4 3 4 3 4 2" xfId="45241"/>
    <cellStyle name="Normal 4 3 4 3 4 2 2" xfId="45242"/>
    <cellStyle name="Normal 4 3 4 3 4 2 3" xfId="45243"/>
    <cellStyle name="Normal 4 3 4 3 4 3" xfId="45244"/>
    <cellStyle name="Normal 4 3 4 3 4 4" xfId="45245"/>
    <cellStyle name="Normal 4 3 4 3 4 5" xfId="45246"/>
    <cellStyle name="Normal 4 3 4 3 4 6" xfId="45247"/>
    <cellStyle name="Normal 4 3 4 3 5" xfId="45248"/>
    <cellStyle name="Normal 4 3 4 3 5 2" xfId="45249"/>
    <cellStyle name="Normal 4 3 4 3 5 2 2" xfId="45250"/>
    <cellStyle name="Normal 4 3 4 3 5 2 3" xfId="45251"/>
    <cellStyle name="Normal 4 3 4 3 5 3" xfId="45252"/>
    <cellStyle name="Normal 4 3 4 3 5 4" xfId="45253"/>
    <cellStyle name="Normal 4 3 4 3 5 5" xfId="45254"/>
    <cellStyle name="Normal 4 3 4 3 5 6" xfId="45255"/>
    <cellStyle name="Normal 4 3 4 3 6" xfId="45256"/>
    <cellStyle name="Normal 4 3 4 3 6 2" xfId="45257"/>
    <cellStyle name="Normal 4 3 4 3 6 3" xfId="45258"/>
    <cellStyle name="Normal 4 3 4 3 7" xfId="45259"/>
    <cellStyle name="Normal 4 3 4 3 8" xfId="45260"/>
    <cellStyle name="Normal 4 3 4 3 9" xfId="45261"/>
    <cellStyle name="Normal 4 3 4 4" xfId="45262"/>
    <cellStyle name="Normal 4 3 4 4 2" xfId="45263"/>
    <cellStyle name="Normal 4 3 4 4 2 2" xfId="45264"/>
    <cellStyle name="Normal 4 3 4 4 2 2 2" xfId="45265"/>
    <cellStyle name="Normal 4 3 4 4 2 2 2 2" xfId="45266"/>
    <cellStyle name="Normal 4 3 4 4 2 2 2 3" xfId="45267"/>
    <cellStyle name="Normal 4 3 4 4 2 2 3" xfId="45268"/>
    <cellStyle name="Normal 4 3 4 4 2 2 4" xfId="45269"/>
    <cellStyle name="Normal 4 3 4 4 2 2 5" xfId="45270"/>
    <cellStyle name="Normal 4 3 4 4 2 2 6" xfId="45271"/>
    <cellStyle name="Normal 4 3 4 4 2 3" xfId="45272"/>
    <cellStyle name="Normal 4 3 4 4 2 3 2" xfId="45273"/>
    <cellStyle name="Normal 4 3 4 4 2 3 3" xfId="45274"/>
    <cellStyle name="Normal 4 3 4 4 2 4" xfId="45275"/>
    <cellStyle name="Normal 4 3 4 4 2 5" xfId="45276"/>
    <cellStyle name="Normal 4 3 4 4 2 6" xfId="45277"/>
    <cellStyle name="Normal 4 3 4 4 2 7" xfId="45278"/>
    <cellStyle name="Normal 4 3 4 4 3" xfId="45279"/>
    <cellStyle name="Normal 4 3 4 4 3 2" xfId="45280"/>
    <cellStyle name="Normal 4 3 4 4 3 2 2" xfId="45281"/>
    <cellStyle name="Normal 4 3 4 4 3 2 3" xfId="45282"/>
    <cellStyle name="Normal 4 3 4 4 3 3" xfId="45283"/>
    <cellStyle name="Normal 4 3 4 4 3 4" xfId="45284"/>
    <cellStyle name="Normal 4 3 4 4 3 5" xfId="45285"/>
    <cellStyle name="Normal 4 3 4 4 3 6" xfId="45286"/>
    <cellStyle name="Normal 4 3 4 4 4" xfId="45287"/>
    <cellStyle name="Normal 4 3 4 4 4 2" xfId="45288"/>
    <cellStyle name="Normal 4 3 4 4 4 2 2" xfId="45289"/>
    <cellStyle name="Normal 4 3 4 4 4 2 3" xfId="45290"/>
    <cellStyle name="Normal 4 3 4 4 4 3" xfId="45291"/>
    <cellStyle name="Normal 4 3 4 4 4 4" xfId="45292"/>
    <cellStyle name="Normal 4 3 4 4 4 5" xfId="45293"/>
    <cellStyle name="Normal 4 3 4 4 4 6" xfId="45294"/>
    <cellStyle name="Normal 4 3 4 4 5" xfId="45295"/>
    <cellStyle name="Normal 4 3 4 4 5 2" xfId="45296"/>
    <cellStyle name="Normal 4 3 4 4 5 3" xfId="45297"/>
    <cellStyle name="Normal 4 3 4 4 6" xfId="45298"/>
    <cellStyle name="Normal 4 3 4 4 7" xfId="45299"/>
    <cellStyle name="Normal 4 3 4 4 8" xfId="45300"/>
    <cellStyle name="Normal 4 3 4 4 9" xfId="45301"/>
    <cellStyle name="Normal 4 3 4 5" xfId="45302"/>
    <cellStyle name="Normal 4 3 4 5 2" xfId="45303"/>
    <cellStyle name="Normal 4 3 4 5 2 2" xfId="45304"/>
    <cellStyle name="Normal 4 3 4 5 2 2 2" xfId="45305"/>
    <cellStyle name="Normal 4 3 4 5 2 2 3" xfId="45306"/>
    <cellStyle name="Normal 4 3 4 5 2 3" xfId="45307"/>
    <cellStyle name="Normal 4 3 4 5 2 4" xfId="45308"/>
    <cellStyle name="Normal 4 3 4 5 2 5" xfId="45309"/>
    <cellStyle name="Normal 4 3 4 5 2 6" xfId="45310"/>
    <cellStyle name="Normal 4 3 4 5 3" xfId="45311"/>
    <cellStyle name="Normal 4 3 4 5 3 2" xfId="45312"/>
    <cellStyle name="Normal 4 3 4 5 3 3" xfId="45313"/>
    <cellStyle name="Normal 4 3 4 5 4" xfId="45314"/>
    <cellStyle name="Normal 4 3 4 5 5" xfId="45315"/>
    <cellStyle name="Normal 4 3 4 5 6" xfId="45316"/>
    <cellStyle name="Normal 4 3 4 5 7" xfId="45317"/>
    <cellStyle name="Normal 4 3 4 6" xfId="45318"/>
    <cellStyle name="Normal 4 3 4 6 2" xfId="45319"/>
    <cellStyle name="Normal 4 3 4 6 2 2" xfId="45320"/>
    <cellStyle name="Normal 4 3 4 6 2 3" xfId="45321"/>
    <cellStyle name="Normal 4 3 4 6 3" xfId="45322"/>
    <cellStyle name="Normal 4 3 4 6 4" xfId="45323"/>
    <cellStyle name="Normal 4 3 4 6 5" xfId="45324"/>
    <cellStyle name="Normal 4 3 4 6 6" xfId="45325"/>
    <cellStyle name="Normal 4 3 4 7" xfId="45326"/>
    <cellStyle name="Normal 4 3 4 7 2" xfId="45327"/>
    <cellStyle name="Normal 4 3 4 7 2 2" xfId="45328"/>
    <cellStyle name="Normal 4 3 4 7 2 3" xfId="45329"/>
    <cellStyle name="Normal 4 3 4 7 3" xfId="45330"/>
    <cellStyle name="Normal 4 3 4 7 4" xfId="45331"/>
    <cellStyle name="Normal 4 3 4 7 5" xfId="45332"/>
    <cellStyle name="Normal 4 3 4 7 6" xfId="45333"/>
    <cellStyle name="Normal 4 3 4 8" xfId="45334"/>
    <cellStyle name="Normal 4 3 4 8 2" xfId="45335"/>
    <cellStyle name="Normal 4 3 4 8 2 2" xfId="45336"/>
    <cellStyle name="Normal 4 3 4 8 2 3" xfId="45337"/>
    <cellStyle name="Normal 4 3 4 8 3" xfId="45338"/>
    <cellStyle name="Normal 4 3 4 8 4" xfId="45339"/>
    <cellStyle name="Normal 4 3 4 8 5" xfId="45340"/>
    <cellStyle name="Normal 4 3 4 8 6" xfId="45341"/>
    <cellStyle name="Normal 4 3 4 9" xfId="45342"/>
    <cellStyle name="Normal 4 3 4 9 2" xfId="45343"/>
    <cellStyle name="Normal 4 3 4 9 2 2" xfId="45344"/>
    <cellStyle name="Normal 4 3 4 9 2 3" xfId="45345"/>
    <cellStyle name="Normal 4 3 4 9 3" xfId="45346"/>
    <cellStyle name="Normal 4 3 4 9 4" xfId="45347"/>
    <cellStyle name="Normal 4 3 4 9 5" xfId="45348"/>
    <cellStyle name="Normal 4 3 4 9 6" xfId="45349"/>
    <cellStyle name="Normal 4 3 5" xfId="45350"/>
    <cellStyle name="Normal 4 3 5 10" xfId="45351"/>
    <cellStyle name="Normal 4 3 5 10 2" xfId="45352"/>
    <cellStyle name="Normal 4 3 5 10 3" xfId="45353"/>
    <cellStyle name="Normal 4 3 5 11" xfId="45354"/>
    <cellStyle name="Normal 4 3 5 12" xfId="45355"/>
    <cellStyle name="Normal 4 3 5 13" xfId="45356"/>
    <cellStyle name="Normal 4 3 5 14" xfId="45357"/>
    <cellStyle name="Normal 4 3 5 2" xfId="45358"/>
    <cellStyle name="Normal 4 3 5 2 10" xfId="45359"/>
    <cellStyle name="Normal 4 3 5 2 11" xfId="45360"/>
    <cellStyle name="Normal 4 3 5 2 12" xfId="45361"/>
    <cellStyle name="Normal 4 3 5 2 13" xfId="45362"/>
    <cellStyle name="Normal 4 3 5 2 2" xfId="45363"/>
    <cellStyle name="Normal 4 3 5 2 2 10" xfId="45364"/>
    <cellStyle name="Normal 4 3 5 2 2 2" xfId="45365"/>
    <cellStyle name="Normal 4 3 5 2 2 2 2" xfId="45366"/>
    <cellStyle name="Normal 4 3 5 2 2 2 2 2" xfId="45367"/>
    <cellStyle name="Normal 4 3 5 2 2 2 2 2 2" xfId="45368"/>
    <cellStyle name="Normal 4 3 5 2 2 2 2 2 3" xfId="45369"/>
    <cellStyle name="Normal 4 3 5 2 2 2 2 3" xfId="45370"/>
    <cellStyle name="Normal 4 3 5 2 2 2 2 4" xfId="45371"/>
    <cellStyle name="Normal 4 3 5 2 2 2 2 5" xfId="45372"/>
    <cellStyle name="Normal 4 3 5 2 2 2 2 6" xfId="45373"/>
    <cellStyle name="Normal 4 3 5 2 2 2 3" xfId="45374"/>
    <cellStyle name="Normal 4 3 5 2 2 2 3 2" xfId="45375"/>
    <cellStyle name="Normal 4 3 5 2 2 2 3 2 2" xfId="45376"/>
    <cellStyle name="Normal 4 3 5 2 2 2 3 2 3" xfId="45377"/>
    <cellStyle name="Normal 4 3 5 2 2 2 3 3" xfId="45378"/>
    <cellStyle name="Normal 4 3 5 2 2 2 3 4" xfId="45379"/>
    <cellStyle name="Normal 4 3 5 2 2 2 3 5" xfId="45380"/>
    <cellStyle name="Normal 4 3 5 2 2 2 3 6" xfId="45381"/>
    <cellStyle name="Normal 4 3 5 2 2 2 4" xfId="45382"/>
    <cellStyle name="Normal 4 3 5 2 2 2 4 2" xfId="45383"/>
    <cellStyle name="Normal 4 3 5 2 2 2 4 3" xfId="45384"/>
    <cellStyle name="Normal 4 3 5 2 2 2 5" xfId="45385"/>
    <cellStyle name="Normal 4 3 5 2 2 2 6" xfId="45386"/>
    <cellStyle name="Normal 4 3 5 2 2 2 7" xfId="45387"/>
    <cellStyle name="Normal 4 3 5 2 2 2 8" xfId="45388"/>
    <cellStyle name="Normal 4 3 5 2 2 3" xfId="45389"/>
    <cellStyle name="Normal 4 3 5 2 2 3 2" xfId="45390"/>
    <cellStyle name="Normal 4 3 5 2 2 3 2 2" xfId="45391"/>
    <cellStyle name="Normal 4 3 5 2 2 3 2 2 2" xfId="45392"/>
    <cellStyle name="Normal 4 3 5 2 2 3 2 2 3" xfId="45393"/>
    <cellStyle name="Normal 4 3 5 2 2 3 2 3" xfId="45394"/>
    <cellStyle name="Normal 4 3 5 2 2 3 2 4" xfId="45395"/>
    <cellStyle name="Normal 4 3 5 2 2 3 2 5" xfId="45396"/>
    <cellStyle name="Normal 4 3 5 2 2 3 2 6" xfId="45397"/>
    <cellStyle name="Normal 4 3 5 2 2 3 3" xfId="45398"/>
    <cellStyle name="Normal 4 3 5 2 2 3 3 2" xfId="45399"/>
    <cellStyle name="Normal 4 3 5 2 2 3 3 3" xfId="45400"/>
    <cellStyle name="Normal 4 3 5 2 2 3 4" xfId="45401"/>
    <cellStyle name="Normal 4 3 5 2 2 3 5" xfId="45402"/>
    <cellStyle name="Normal 4 3 5 2 2 3 6" xfId="45403"/>
    <cellStyle name="Normal 4 3 5 2 2 3 7" xfId="45404"/>
    <cellStyle name="Normal 4 3 5 2 2 4" xfId="45405"/>
    <cellStyle name="Normal 4 3 5 2 2 4 2" xfId="45406"/>
    <cellStyle name="Normal 4 3 5 2 2 4 2 2" xfId="45407"/>
    <cellStyle name="Normal 4 3 5 2 2 4 2 3" xfId="45408"/>
    <cellStyle name="Normal 4 3 5 2 2 4 3" xfId="45409"/>
    <cellStyle name="Normal 4 3 5 2 2 4 4" xfId="45410"/>
    <cellStyle name="Normal 4 3 5 2 2 4 5" xfId="45411"/>
    <cellStyle name="Normal 4 3 5 2 2 4 6" xfId="45412"/>
    <cellStyle name="Normal 4 3 5 2 2 5" xfId="45413"/>
    <cellStyle name="Normal 4 3 5 2 2 5 2" xfId="45414"/>
    <cellStyle name="Normal 4 3 5 2 2 5 2 2" xfId="45415"/>
    <cellStyle name="Normal 4 3 5 2 2 5 2 3" xfId="45416"/>
    <cellStyle name="Normal 4 3 5 2 2 5 3" xfId="45417"/>
    <cellStyle name="Normal 4 3 5 2 2 5 4" xfId="45418"/>
    <cellStyle name="Normal 4 3 5 2 2 5 5" xfId="45419"/>
    <cellStyle name="Normal 4 3 5 2 2 5 6" xfId="45420"/>
    <cellStyle name="Normal 4 3 5 2 2 6" xfId="45421"/>
    <cellStyle name="Normal 4 3 5 2 2 6 2" xfId="45422"/>
    <cellStyle name="Normal 4 3 5 2 2 6 3" xfId="45423"/>
    <cellStyle name="Normal 4 3 5 2 2 7" xfId="45424"/>
    <cellStyle name="Normal 4 3 5 2 2 8" xfId="45425"/>
    <cellStyle name="Normal 4 3 5 2 2 9" xfId="45426"/>
    <cellStyle name="Normal 4 3 5 2 3" xfId="45427"/>
    <cellStyle name="Normal 4 3 5 2 3 2" xfId="45428"/>
    <cellStyle name="Normal 4 3 5 2 3 2 2" xfId="45429"/>
    <cellStyle name="Normal 4 3 5 2 3 2 2 2" xfId="45430"/>
    <cellStyle name="Normal 4 3 5 2 3 2 2 2 2" xfId="45431"/>
    <cellStyle name="Normal 4 3 5 2 3 2 2 2 3" xfId="45432"/>
    <cellStyle name="Normal 4 3 5 2 3 2 2 3" xfId="45433"/>
    <cellStyle name="Normal 4 3 5 2 3 2 2 4" xfId="45434"/>
    <cellStyle name="Normal 4 3 5 2 3 2 2 5" xfId="45435"/>
    <cellStyle name="Normal 4 3 5 2 3 2 2 6" xfId="45436"/>
    <cellStyle name="Normal 4 3 5 2 3 2 3" xfId="45437"/>
    <cellStyle name="Normal 4 3 5 2 3 2 3 2" xfId="45438"/>
    <cellStyle name="Normal 4 3 5 2 3 2 3 3" xfId="45439"/>
    <cellStyle name="Normal 4 3 5 2 3 2 4" xfId="45440"/>
    <cellStyle name="Normal 4 3 5 2 3 2 5" xfId="45441"/>
    <cellStyle name="Normal 4 3 5 2 3 2 6" xfId="45442"/>
    <cellStyle name="Normal 4 3 5 2 3 2 7" xfId="45443"/>
    <cellStyle name="Normal 4 3 5 2 3 3" xfId="45444"/>
    <cellStyle name="Normal 4 3 5 2 3 3 2" xfId="45445"/>
    <cellStyle name="Normal 4 3 5 2 3 3 2 2" xfId="45446"/>
    <cellStyle name="Normal 4 3 5 2 3 3 2 3" xfId="45447"/>
    <cellStyle name="Normal 4 3 5 2 3 3 3" xfId="45448"/>
    <cellStyle name="Normal 4 3 5 2 3 3 4" xfId="45449"/>
    <cellStyle name="Normal 4 3 5 2 3 3 5" xfId="45450"/>
    <cellStyle name="Normal 4 3 5 2 3 3 6" xfId="45451"/>
    <cellStyle name="Normal 4 3 5 2 3 4" xfId="45452"/>
    <cellStyle name="Normal 4 3 5 2 3 4 2" xfId="45453"/>
    <cellStyle name="Normal 4 3 5 2 3 4 2 2" xfId="45454"/>
    <cellStyle name="Normal 4 3 5 2 3 4 2 3" xfId="45455"/>
    <cellStyle name="Normal 4 3 5 2 3 4 3" xfId="45456"/>
    <cellStyle name="Normal 4 3 5 2 3 4 4" xfId="45457"/>
    <cellStyle name="Normal 4 3 5 2 3 4 5" xfId="45458"/>
    <cellStyle name="Normal 4 3 5 2 3 4 6" xfId="45459"/>
    <cellStyle name="Normal 4 3 5 2 3 5" xfId="45460"/>
    <cellStyle name="Normal 4 3 5 2 3 5 2" xfId="45461"/>
    <cellStyle name="Normal 4 3 5 2 3 5 3" xfId="45462"/>
    <cellStyle name="Normal 4 3 5 2 3 6" xfId="45463"/>
    <cellStyle name="Normal 4 3 5 2 3 7" xfId="45464"/>
    <cellStyle name="Normal 4 3 5 2 3 8" xfId="45465"/>
    <cellStyle name="Normal 4 3 5 2 3 9" xfId="45466"/>
    <cellStyle name="Normal 4 3 5 2 4" xfId="45467"/>
    <cellStyle name="Normal 4 3 5 2 4 2" xfId="45468"/>
    <cellStyle name="Normal 4 3 5 2 4 2 2" xfId="45469"/>
    <cellStyle name="Normal 4 3 5 2 4 2 2 2" xfId="45470"/>
    <cellStyle name="Normal 4 3 5 2 4 2 2 3" xfId="45471"/>
    <cellStyle name="Normal 4 3 5 2 4 2 3" xfId="45472"/>
    <cellStyle name="Normal 4 3 5 2 4 2 4" xfId="45473"/>
    <cellStyle name="Normal 4 3 5 2 4 2 5" xfId="45474"/>
    <cellStyle name="Normal 4 3 5 2 4 2 6" xfId="45475"/>
    <cellStyle name="Normal 4 3 5 2 4 3" xfId="45476"/>
    <cellStyle name="Normal 4 3 5 2 4 3 2" xfId="45477"/>
    <cellStyle name="Normal 4 3 5 2 4 3 3" xfId="45478"/>
    <cellStyle name="Normal 4 3 5 2 4 4" xfId="45479"/>
    <cellStyle name="Normal 4 3 5 2 4 5" xfId="45480"/>
    <cellStyle name="Normal 4 3 5 2 4 6" xfId="45481"/>
    <cellStyle name="Normal 4 3 5 2 4 7" xfId="45482"/>
    <cellStyle name="Normal 4 3 5 2 5" xfId="45483"/>
    <cellStyle name="Normal 4 3 5 2 5 2" xfId="45484"/>
    <cellStyle name="Normal 4 3 5 2 5 2 2" xfId="45485"/>
    <cellStyle name="Normal 4 3 5 2 5 2 3" xfId="45486"/>
    <cellStyle name="Normal 4 3 5 2 5 3" xfId="45487"/>
    <cellStyle name="Normal 4 3 5 2 5 4" xfId="45488"/>
    <cellStyle name="Normal 4 3 5 2 5 5" xfId="45489"/>
    <cellStyle name="Normal 4 3 5 2 5 6" xfId="45490"/>
    <cellStyle name="Normal 4 3 5 2 6" xfId="45491"/>
    <cellStyle name="Normal 4 3 5 2 6 2" xfId="45492"/>
    <cellStyle name="Normal 4 3 5 2 6 2 2" xfId="45493"/>
    <cellStyle name="Normal 4 3 5 2 6 2 3" xfId="45494"/>
    <cellStyle name="Normal 4 3 5 2 6 3" xfId="45495"/>
    <cellStyle name="Normal 4 3 5 2 6 4" xfId="45496"/>
    <cellStyle name="Normal 4 3 5 2 6 5" xfId="45497"/>
    <cellStyle name="Normal 4 3 5 2 6 6" xfId="45498"/>
    <cellStyle name="Normal 4 3 5 2 7" xfId="45499"/>
    <cellStyle name="Normal 4 3 5 2 7 2" xfId="45500"/>
    <cellStyle name="Normal 4 3 5 2 7 2 2" xfId="45501"/>
    <cellStyle name="Normal 4 3 5 2 7 2 3" xfId="45502"/>
    <cellStyle name="Normal 4 3 5 2 7 3" xfId="45503"/>
    <cellStyle name="Normal 4 3 5 2 7 4" xfId="45504"/>
    <cellStyle name="Normal 4 3 5 2 7 5" xfId="45505"/>
    <cellStyle name="Normal 4 3 5 2 7 6" xfId="45506"/>
    <cellStyle name="Normal 4 3 5 2 8" xfId="45507"/>
    <cellStyle name="Normal 4 3 5 2 8 2" xfId="45508"/>
    <cellStyle name="Normal 4 3 5 2 8 2 2" xfId="45509"/>
    <cellStyle name="Normal 4 3 5 2 8 2 3" xfId="45510"/>
    <cellStyle name="Normal 4 3 5 2 8 3" xfId="45511"/>
    <cellStyle name="Normal 4 3 5 2 8 4" xfId="45512"/>
    <cellStyle name="Normal 4 3 5 2 8 5" xfId="45513"/>
    <cellStyle name="Normal 4 3 5 2 8 6" xfId="45514"/>
    <cellStyle name="Normal 4 3 5 2 9" xfId="45515"/>
    <cellStyle name="Normal 4 3 5 2 9 2" xfId="45516"/>
    <cellStyle name="Normal 4 3 5 2 9 3" xfId="45517"/>
    <cellStyle name="Normal 4 3 5 3" xfId="45518"/>
    <cellStyle name="Normal 4 3 5 3 10" xfId="45519"/>
    <cellStyle name="Normal 4 3 5 3 2" xfId="45520"/>
    <cellStyle name="Normal 4 3 5 3 2 2" xfId="45521"/>
    <cellStyle name="Normal 4 3 5 3 2 2 2" xfId="45522"/>
    <cellStyle name="Normal 4 3 5 3 2 2 2 2" xfId="45523"/>
    <cellStyle name="Normal 4 3 5 3 2 2 2 3" xfId="45524"/>
    <cellStyle name="Normal 4 3 5 3 2 2 3" xfId="45525"/>
    <cellStyle name="Normal 4 3 5 3 2 2 4" xfId="45526"/>
    <cellStyle name="Normal 4 3 5 3 2 2 5" xfId="45527"/>
    <cellStyle name="Normal 4 3 5 3 2 2 6" xfId="45528"/>
    <cellStyle name="Normal 4 3 5 3 2 3" xfId="45529"/>
    <cellStyle name="Normal 4 3 5 3 2 3 2" xfId="45530"/>
    <cellStyle name="Normal 4 3 5 3 2 3 2 2" xfId="45531"/>
    <cellStyle name="Normal 4 3 5 3 2 3 2 3" xfId="45532"/>
    <cellStyle name="Normal 4 3 5 3 2 3 3" xfId="45533"/>
    <cellStyle name="Normal 4 3 5 3 2 3 4" xfId="45534"/>
    <cellStyle name="Normal 4 3 5 3 2 3 5" xfId="45535"/>
    <cellStyle name="Normal 4 3 5 3 2 3 6" xfId="45536"/>
    <cellStyle name="Normal 4 3 5 3 2 4" xfId="45537"/>
    <cellStyle name="Normal 4 3 5 3 2 4 2" xfId="45538"/>
    <cellStyle name="Normal 4 3 5 3 2 4 3" xfId="45539"/>
    <cellStyle name="Normal 4 3 5 3 2 5" xfId="45540"/>
    <cellStyle name="Normal 4 3 5 3 2 6" xfId="45541"/>
    <cellStyle name="Normal 4 3 5 3 2 7" xfId="45542"/>
    <cellStyle name="Normal 4 3 5 3 2 8" xfId="45543"/>
    <cellStyle name="Normal 4 3 5 3 3" xfId="45544"/>
    <cellStyle name="Normal 4 3 5 3 3 2" xfId="45545"/>
    <cellStyle name="Normal 4 3 5 3 3 2 2" xfId="45546"/>
    <cellStyle name="Normal 4 3 5 3 3 2 2 2" xfId="45547"/>
    <cellStyle name="Normal 4 3 5 3 3 2 2 3" xfId="45548"/>
    <cellStyle name="Normal 4 3 5 3 3 2 3" xfId="45549"/>
    <cellStyle name="Normal 4 3 5 3 3 2 4" xfId="45550"/>
    <cellStyle name="Normal 4 3 5 3 3 2 5" xfId="45551"/>
    <cellStyle name="Normal 4 3 5 3 3 2 6" xfId="45552"/>
    <cellStyle name="Normal 4 3 5 3 3 3" xfId="45553"/>
    <cellStyle name="Normal 4 3 5 3 3 3 2" xfId="45554"/>
    <cellStyle name="Normal 4 3 5 3 3 3 3" xfId="45555"/>
    <cellStyle name="Normal 4 3 5 3 3 4" xfId="45556"/>
    <cellStyle name="Normal 4 3 5 3 3 5" xfId="45557"/>
    <cellStyle name="Normal 4 3 5 3 3 6" xfId="45558"/>
    <cellStyle name="Normal 4 3 5 3 3 7" xfId="45559"/>
    <cellStyle name="Normal 4 3 5 3 4" xfId="45560"/>
    <cellStyle name="Normal 4 3 5 3 4 2" xfId="45561"/>
    <cellStyle name="Normal 4 3 5 3 4 2 2" xfId="45562"/>
    <cellStyle name="Normal 4 3 5 3 4 2 3" xfId="45563"/>
    <cellStyle name="Normal 4 3 5 3 4 3" xfId="45564"/>
    <cellStyle name="Normal 4 3 5 3 4 4" xfId="45565"/>
    <cellStyle name="Normal 4 3 5 3 4 5" xfId="45566"/>
    <cellStyle name="Normal 4 3 5 3 4 6" xfId="45567"/>
    <cellStyle name="Normal 4 3 5 3 5" xfId="45568"/>
    <cellStyle name="Normal 4 3 5 3 5 2" xfId="45569"/>
    <cellStyle name="Normal 4 3 5 3 5 2 2" xfId="45570"/>
    <cellStyle name="Normal 4 3 5 3 5 2 3" xfId="45571"/>
    <cellStyle name="Normal 4 3 5 3 5 3" xfId="45572"/>
    <cellStyle name="Normal 4 3 5 3 5 4" xfId="45573"/>
    <cellStyle name="Normal 4 3 5 3 5 5" xfId="45574"/>
    <cellStyle name="Normal 4 3 5 3 5 6" xfId="45575"/>
    <cellStyle name="Normal 4 3 5 3 6" xfId="45576"/>
    <cellStyle name="Normal 4 3 5 3 6 2" xfId="45577"/>
    <cellStyle name="Normal 4 3 5 3 6 3" xfId="45578"/>
    <cellStyle name="Normal 4 3 5 3 7" xfId="45579"/>
    <cellStyle name="Normal 4 3 5 3 8" xfId="45580"/>
    <cellStyle name="Normal 4 3 5 3 9" xfId="45581"/>
    <cellStyle name="Normal 4 3 5 4" xfId="45582"/>
    <cellStyle name="Normal 4 3 5 4 2" xfId="45583"/>
    <cellStyle name="Normal 4 3 5 4 2 2" xfId="45584"/>
    <cellStyle name="Normal 4 3 5 4 2 2 2" xfId="45585"/>
    <cellStyle name="Normal 4 3 5 4 2 2 2 2" xfId="45586"/>
    <cellStyle name="Normal 4 3 5 4 2 2 2 3" xfId="45587"/>
    <cellStyle name="Normal 4 3 5 4 2 2 3" xfId="45588"/>
    <cellStyle name="Normal 4 3 5 4 2 2 4" xfId="45589"/>
    <cellStyle name="Normal 4 3 5 4 2 2 5" xfId="45590"/>
    <cellStyle name="Normal 4 3 5 4 2 2 6" xfId="45591"/>
    <cellStyle name="Normal 4 3 5 4 2 3" xfId="45592"/>
    <cellStyle name="Normal 4 3 5 4 2 3 2" xfId="45593"/>
    <cellStyle name="Normal 4 3 5 4 2 3 3" xfId="45594"/>
    <cellStyle name="Normal 4 3 5 4 2 4" xfId="45595"/>
    <cellStyle name="Normal 4 3 5 4 2 5" xfId="45596"/>
    <cellStyle name="Normal 4 3 5 4 2 6" xfId="45597"/>
    <cellStyle name="Normal 4 3 5 4 2 7" xfId="45598"/>
    <cellStyle name="Normal 4 3 5 4 3" xfId="45599"/>
    <cellStyle name="Normal 4 3 5 4 3 2" xfId="45600"/>
    <cellStyle name="Normal 4 3 5 4 3 2 2" xfId="45601"/>
    <cellStyle name="Normal 4 3 5 4 3 2 3" xfId="45602"/>
    <cellStyle name="Normal 4 3 5 4 3 3" xfId="45603"/>
    <cellStyle name="Normal 4 3 5 4 3 4" xfId="45604"/>
    <cellStyle name="Normal 4 3 5 4 3 5" xfId="45605"/>
    <cellStyle name="Normal 4 3 5 4 3 6" xfId="45606"/>
    <cellStyle name="Normal 4 3 5 4 4" xfId="45607"/>
    <cellStyle name="Normal 4 3 5 4 4 2" xfId="45608"/>
    <cellStyle name="Normal 4 3 5 4 4 2 2" xfId="45609"/>
    <cellStyle name="Normal 4 3 5 4 4 2 3" xfId="45610"/>
    <cellStyle name="Normal 4 3 5 4 4 3" xfId="45611"/>
    <cellStyle name="Normal 4 3 5 4 4 4" xfId="45612"/>
    <cellStyle name="Normal 4 3 5 4 4 5" xfId="45613"/>
    <cellStyle name="Normal 4 3 5 4 4 6" xfId="45614"/>
    <cellStyle name="Normal 4 3 5 4 5" xfId="45615"/>
    <cellStyle name="Normal 4 3 5 4 5 2" xfId="45616"/>
    <cellStyle name="Normal 4 3 5 4 5 3" xfId="45617"/>
    <cellStyle name="Normal 4 3 5 4 6" xfId="45618"/>
    <cellStyle name="Normal 4 3 5 4 7" xfId="45619"/>
    <cellStyle name="Normal 4 3 5 4 8" xfId="45620"/>
    <cellStyle name="Normal 4 3 5 4 9" xfId="45621"/>
    <cellStyle name="Normal 4 3 5 5" xfId="45622"/>
    <cellStyle name="Normal 4 3 5 5 2" xfId="45623"/>
    <cellStyle name="Normal 4 3 5 5 2 2" xfId="45624"/>
    <cellStyle name="Normal 4 3 5 5 2 2 2" xfId="45625"/>
    <cellStyle name="Normal 4 3 5 5 2 2 3" xfId="45626"/>
    <cellStyle name="Normal 4 3 5 5 2 3" xfId="45627"/>
    <cellStyle name="Normal 4 3 5 5 2 4" xfId="45628"/>
    <cellStyle name="Normal 4 3 5 5 2 5" xfId="45629"/>
    <cellStyle name="Normal 4 3 5 5 2 6" xfId="45630"/>
    <cellStyle name="Normal 4 3 5 5 3" xfId="45631"/>
    <cellStyle name="Normal 4 3 5 5 3 2" xfId="45632"/>
    <cellStyle name="Normal 4 3 5 5 3 3" xfId="45633"/>
    <cellStyle name="Normal 4 3 5 5 4" xfId="45634"/>
    <cellStyle name="Normal 4 3 5 5 5" xfId="45635"/>
    <cellStyle name="Normal 4 3 5 5 6" xfId="45636"/>
    <cellStyle name="Normal 4 3 5 5 7" xfId="45637"/>
    <cellStyle name="Normal 4 3 5 6" xfId="45638"/>
    <cellStyle name="Normal 4 3 5 6 2" xfId="45639"/>
    <cellStyle name="Normal 4 3 5 6 2 2" xfId="45640"/>
    <cellStyle name="Normal 4 3 5 6 2 3" xfId="45641"/>
    <cellStyle name="Normal 4 3 5 6 3" xfId="45642"/>
    <cellStyle name="Normal 4 3 5 6 4" xfId="45643"/>
    <cellStyle name="Normal 4 3 5 6 5" xfId="45644"/>
    <cellStyle name="Normal 4 3 5 6 6" xfId="45645"/>
    <cellStyle name="Normal 4 3 5 7" xfId="45646"/>
    <cellStyle name="Normal 4 3 5 7 2" xfId="45647"/>
    <cellStyle name="Normal 4 3 5 7 2 2" xfId="45648"/>
    <cellStyle name="Normal 4 3 5 7 2 3" xfId="45649"/>
    <cellStyle name="Normal 4 3 5 7 3" xfId="45650"/>
    <cellStyle name="Normal 4 3 5 7 4" xfId="45651"/>
    <cellStyle name="Normal 4 3 5 7 5" xfId="45652"/>
    <cellStyle name="Normal 4 3 5 7 6" xfId="45653"/>
    <cellStyle name="Normal 4 3 5 8" xfId="45654"/>
    <cellStyle name="Normal 4 3 5 8 2" xfId="45655"/>
    <cellStyle name="Normal 4 3 5 8 2 2" xfId="45656"/>
    <cellStyle name="Normal 4 3 5 8 2 3" xfId="45657"/>
    <cellStyle name="Normal 4 3 5 8 3" xfId="45658"/>
    <cellStyle name="Normal 4 3 5 8 4" xfId="45659"/>
    <cellStyle name="Normal 4 3 5 8 5" xfId="45660"/>
    <cellStyle name="Normal 4 3 5 8 6" xfId="45661"/>
    <cellStyle name="Normal 4 3 5 9" xfId="45662"/>
    <cellStyle name="Normal 4 3 5 9 2" xfId="45663"/>
    <cellStyle name="Normal 4 3 5 9 2 2" xfId="45664"/>
    <cellStyle name="Normal 4 3 5 9 2 3" xfId="45665"/>
    <cellStyle name="Normal 4 3 5 9 3" xfId="45666"/>
    <cellStyle name="Normal 4 3 5 9 4" xfId="45667"/>
    <cellStyle name="Normal 4 3 5 9 5" xfId="45668"/>
    <cellStyle name="Normal 4 3 5 9 6" xfId="45669"/>
    <cellStyle name="Normal 4 3 6" xfId="45670"/>
    <cellStyle name="Normal 4 3 6 10" xfId="45671"/>
    <cellStyle name="Normal 4 3 6 11" xfId="45672"/>
    <cellStyle name="Normal 4 3 6 12" xfId="45673"/>
    <cellStyle name="Normal 4 3 6 13" xfId="45674"/>
    <cellStyle name="Normal 4 3 6 2" xfId="45675"/>
    <cellStyle name="Normal 4 3 6 2 10" xfId="45676"/>
    <cellStyle name="Normal 4 3 6 2 2" xfId="45677"/>
    <cellStyle name="Normal 4 3 6 2 2 2" xfId="45678"/>
    <cellStyle name="Normal 4 3 6 2 2 2 2" xfId="45679"/>
    <cellStyle name="Normal 4 3 6 2 2 2 2 2" xfId="45680"/>
    <cellStyle name="Normal 4 3 6 2 2 2 2 3" xfId="45681"/>
    <cellStyle name="Normal 4 3 6 2 2 2 3" xfId="45682"/>
    <cellStyle name="Normal 4 3 6 2 2 2 4" xfId="45683"/>
    <cellStyle name="Normal 4 3 6 2 2 2 5" xfId="45684"/>
    <cellStyle name="Normal 4 3 6 2 2 2 6" xfId="45685"/>
    <cellStyle name="Normal 4 3 6 2 2 3" xfId="45686"/>
    <cellStyle name="Normal 4 3 6 2 2 3 2" xfId="45687"/>
    <cellStyle name="Normal 4 3 6 2 2 3 2 2" xfId="45688"/>
    <cellStyle name="Normal 4 3 6 2 2 3 2 3" xfId="45689"/>
    <cellStyle name="Normal 4 3 6 2 2 3 3" xfId="45690"/>
    <cellStyle name="Normal 4 3 6 2 2 3 4" xfId="45691"/>
    <cellStyle name="Normal 4 3 6 2 2 3 5" xfId="45692"/>
    <cellStyle name="Normal 4 3 6 2 2 3 6" xfId="45693"/>
    <cellStyle name="Normal 4 3 6 2 2 4" xfId="45694"/>
    <cellStyle name="Normal 4 3 6 2 2 4 2" xfId="45695"/>
    <cellStyle name="Normal 4 3 6 2 2 4 3" xfId="45696"/>
    <cellStyle name="Normal 4 3 6 2 2 5" xfId="45697"/>
    <cellStyle name="Normal 4 3 6 2 2 6" xfId="45698"/>
    <cellStyle name="Normal 4 3 6 2 2 7" xfId="45699"/>
    <cellStyle name="Normal 4 3 6 2 2 8" xfId="45700"/>
    <cellStyle name="Normal 4 3 6 2 3" xfId="45701"/>
    <cellStyle name="Normal 4 3 6 2 3 2" xfId="45702"/>
    <cellStyle name="Normal 4 3 6 2 3 2 2" xfId="45703"/>
    <cellStyle name="Normal 4 3 6 2 3 2 2 2" xfId="45704"/>
    <cellStyle name="Normal 4 3 6 2 3 2 2 3" xfId="45705"/>
    <cellStyle name="Normal 4 3 6 2 3 2 3" xfId="45706"/>
    <cellStyle name="Normal 4 3 6 2 3 2 4" xfId="45707"/>
    <cellStyle name="Normal 4 3 6 2 3 2 5" xfId="45708"/>
    <cellStyle name="Normal 4 3 6 2 3 2 6" xfId="45709"/>
    <cellStyle name="Normal 4 3 6 2 3 3" xfId="45710"/>
    <cellStyle name="Normal 4 3 6 2 3 3 2" xfId="45711"/>
    <cellStyle name="Normal 4 3 6 2 3 3 3" xfId="45712"/>
    <cellStyle name="Normal 4 3 6 2 3 4" xfId="45713"/>
    <cellStyle name="Normal 4 3 6 2 3 5" xfId="45714"/>
    <cellStyle name="Normal 4 3 6 2 3 6" xfId="45715"/>
    <cellStyle name="Normal 4 3 6 2 3 7" xfId="45716"/>
    <cellStyle name="Normal 4 3 6 2 4" xfId="45717"/>
    <cellStyle name="Normal 4 3 6 2 4 2" xfId="45718"/>
    <cellStyle name="Normal 4 3 6 2 4 2 2" xfId="45719"/>
    <cellStyle name="Normal 4 3 6 2 4 2 3" xfId="45720"/>
    <cellStyle name="Normal 4 3 6 2 4 3" xfId="45721"/>
    <cellStyle name="Normal 4 3 6 2 4 4" xfId="45722"/>
    <cellStyle name="Normal 4 3 6 2 4 5" xfId="45723"/>
    <cellStyle name="Normal 4 3 6 2 4 6" xfId="45724"/>
    <cellStyle name="Normal 4 3 6 2 5" xfId="45725"/>
    <cellStyle name="Normal 4 3 6 2 5 2" xfId="45726"/>
    <cellStyle name="Normal 4 3 6 2 5 2 2" xfId="45727"/>
    <cellStyle name="Normal 4 3 6 2 5 2 3" xfId="45728"/>
    <cellStyle name="Normal 4 3 6 2 5 3" xfId="45729"/>
    <cellStyle name="Normal 4 3 6 2 5 4" xfId="45730"/>
    <cellStyle name="Normal 4 3 6 2 5 5" xfId="45731"/>
    <cellStyle name="Normal 4 3 6 2 5 6" xfId="45732"/>
    <cellStyle name="Normal 4 3 6 2 6" xfId="45733"/>
    <cellStyle name="Normal 4 3 6 2 6 2" xfId="45734"/>
    <cellStyle name="Normal 4 3 6 2 6 3" xfId="45735"/>
    <cellStyle name="Normal 4 3 6 2 7" xfId="45736"/>
    <cellStyle name="Normal 4 3 6 2 8" xfId="45737"/>
    <cellStyle name="Normal 4 3 6 2 9" xfId="45738"/>
    <cellStyle name="Normal 4 3 6 3" xfId="45739"/>
    <cellStyle name="Normal 4 3 6 3 2" xfId="45740"/>
    <cellStyle name="Normal 4 3 6 3 2 2" xfId="45741"/>
    <cellStyle name="Normal 4 3 6 3 2 2 2" xfId="45742"/>
    <cellStyle name="Normal 4 3 6 3 2 2 2 2" xfId="45743"/>
    <cellStyle name="Normal 4 3 6 3 2 2 2 3" xfId="45744"/>
    <cellStyle name="Normal 4 3 6 3 2 2 3" xfId="45745"/>
    <cellStyle name="Normal 4 3 6 3 2 2 4" xfId="45746"/>
    <cellStyle name="Normal 4 3 6 3 2 2 5" xfId="45747"/>
    <cellStyle name="Normal 4 3 6 3 2 2 6" xfId="45748"/>
    <cellStyle name="Normal 4 3 6 3 2 3" xfId="45749"/>
    <cellStyle name="Normal 4 3 6 3 2 3 2" xfId="45750"/>
    <cellStyle name="Normal 4 3 6 3 2 3 3" xfId="45751"/>
    <cellStyle name="Normal 4 3 6 3 2 4" xfId="45752"/>
    <cellStyle name="Normal 4 3 6 3 2 5" xfId="45753"/>
    <cellStyle name="Normal 4 3 6 3 2 6" xfId="45754"/>
    <cellStyle name="Normal 4 3 6 3 2 7" xfId="45755"/>
    <cellStyle name="Normal 4 3 6 3 3" xfId="45756"/>
    <cellStyle name="Normal 4 3 6 3 3 2" xfId="45757"/>
    <cellStyle name="Normal 4 3 6 3 3 2 2" xfId="45758"/>
    <cellStyle name="Normal 4 3 6 3 3 2 3" xfId="45759"/>
    <cellStyle name="Normal 4 3 6 3 3 3" xfId="45760"/>
    <cellStyle name="Normal 4 3 6 3 3 4" xfId="45761"/>
    <cellStyle name="Normal 4 3 6 3 3 5" xfId="45762"/>
    <cellStyle name="Normal 4 3 6 3 3 6" xfId="45763"/>
    <cellStyle name="Normal 4 3 6 3 4" xfId="45764"/>
    <cellStyle name="Normal 4 3 6 3 4 2" xfId="45765"/>
    <cellStyle name="Normal 4 3 6 3 4 2 2" xfId="45766"/>
    <cellStyle name="Normal 4 3 6 3 4 2 3" xfId="45767"/>
    <cellStyle name="Normal 4 3 6 3 4 3" xfId="45768"/>
    <cellStyle name="Normal 4 3 6 3 4 4" xfId="45769"/>
    <cellStyle name="Normal 4 3 6 3 4 5" xfId="45770"/>
    <cellStyle name="Normal 4 3 6 3 4 6" xfId="45771"/>
    <cellStyle name="Normal 4 3 6 3 5" xfId="45772"/>
    <cellStyle name="Normal 4 3 6 3 5 2" xfId="45773"/>
    <cellStyle name="Normal 4 3 6 3 5 3" xfId="45774"/>
    <cellStyle name="Normal 4 3 6 3 6" xfId="45775"/>
    <cellStyle name="Normal 4 3 6 3 7" xfId="45776"/>
    <cellStyle name="Normal 4 3 6 3 8" xfId="45777"/>
    <cellStyle name="Normal 4 3 6 3 9" xfId="45778"/>
    <cellStyle name="Normal 4 3 6 4" xfId="45779"/>
    <cellStyle name="Normal 4 3 6 4 2" xfId="45780"/>
    <cellStyle name="Normal 4 3 6 4 2 2" xfId="45781"/>
    <cellStyle name="Normal 4 3 6 4 2 2 2" xfId="45782"/>
    <cellStyle name="Normal 4 3 6 4 2 2 3" xfId="45783"/>
    <cellStyle name="Normal 4 3 6 4 2 3" xfId="45784"/>
    <cellStyle name="Normal 4 3 6 4 2 4" xfId="45785"/>
    <cellStyle name="Normal 4 3 6 4 2 5" xfId="45786"/>
    <cellStyle name="Normal 4 3 6 4 2 6" xfId="45787"/>
    <cellStyle name="Normal 4 3 6 4 3" xfId="45788"/>
    <cellStyle name="Normal 4 3 6 4 3 2" xfId="45789"/>
    <cellStyle name="Normal 4 3 6 4 3 3" xfId="45790"/>
    <cellStyle name="Normal 4 3 6 4 4" xfId="45791"/>
    <cellStyle name="Normal 4 3 6 4 5" xfId="45792"/>
    <cellStyle name="Normal 4 3 6 4 6" xfId="45793"/>
    <cellStyle name="Normal 4 3 6 4 7" xfId="45794"/>
    <cellStyle name="Normal 4 3 6 5" xfId="45795"/>
    <cellStyle name="Normal 4 3 6 5 2" xfId="45796"/>
    <cellStyle name="Normal 4 3 6 5 2 2" xfId="45797"/>
    <cellStyle name="Normal 4 3 6 5 2 3" xfId="45798"/>
    <cellStyle name="Normal 4 3 6 5 3" xfId="45799"/>
    <cellStyle name="Normal 4 3 6 5 4" xfId="45800"/>
    <cellStyle name="Normal 4 3 6 5 5" xfId="45801"/>
    <cellStyle name="Normal 4 3 6 5 6" xfId="45802"/>
    <cellStyle name="Normal 4 3 6 6" xfId="45803"/>
    <cellStyle name="Normal 4 3 6 6 2" xfId="45804"/>
    <cellStyle name="Normal 4 3 6 6 2 2" xfId="45805"/>
    <cellStyle name="Normal 4 3 6 6 2 3" xfId="45806"/>
    <cellStyle name="Normal 4 3 6 6 3" xfId="45807"/>
    <cellStyle name="Normal 4 3 6 6 4" xfId="45808"/>
    <cellStyle name="Normal 4 3 6 6 5" xfId="45809"/>
    <cellStyle name="Normal 4 3 6 6 6" xfId="45810"/>
    <cellStyle name="Normal 4 3 6 7" xfId="45811"/>
    <cellStyle name="Normal 4 3 6 7 2" xfId="45812"/>
    <cellStyle name="Normal 4 3 6 7 2 2" xfId="45813"/>
    <cellStyle name="Normal 4 3 6 7 2 3" xfId="45814"/>
    <cellStyle name="Normal 4 3 6 7 3" xfId="45815"/>
    <cellStyle name="Normal 4 3 6 7 4" xfId="45816"/>
    <cellStyle name="Normal 4 3 6 7 5" xfId="45817"/>
    <cellStyle name="Normal 4 3 6 7 6" xfId="45818"/>
    <cellStyle name="Normal 4 3 6 8" xfId="45819"/>
    <cellStyle name="Normal 4 3 6 8 2" xfId="45820"/>
    <cellStyle name="Normal 4 3 6 8 2 2" xfId="45821"/>
    <cellStyle name="Normal 4 3 6 8 2 3" xfId="45822"/>
    <cellStyle name="Normal 4 3 6 8 3" xfId="45823"/>
    <cellStyle name="Normal 4 3 6 8 4" xfId="45824"/>
    <cellStyle name="Normal 4 3 6 8 5" xfId="45825"/>
    <cellStyle name="Normal 4 3 6 8 6" xfId="45826"/>
    <cellStyle name="Normal 4 3 6 9" xfId="45827"/>
    <cellStyle name="Normal 4 3 6 9 2" xfId="45828"/>
    <cellStyle name="Normal 4 3 6 9 3" xfId="45829"/>
    <cellStyle name="Normal 4 3 7" xfId="45830"/>
    <cellStyle name="Normal 4 3 7 10" xfId="45831"/>
    <cellStyle name="Normal 4 3 7 2" xfId="45832"/>
    <cellStyle name="Normal 4 3 7 2 2" xfId="45833"/>
    <cellStyle name="Normal 4 3 7 2 2 2" xfId="45834"/>
    <cellStyle name="Normal 4 3 7 2 2 2 2" xfId="45835"/>
    <cellStyle name="Normal 4 3 7 2 2 2 3" xfId="45836"/>
    <cellStyle name="Normal 4 3 7 2 2 3" xfId="45837"/>
    <cellStyle name="Normal 4 3 7 2 2 4" xfId="45838"/>
    <cellStyle name="Normal 4 3 7 2 2 5" xfId="45839"/>
    <cellStyle name="Normal 4 3 7 2 2 6" xfId="45840"/>
    <cellStyle name="Normal 4 3 7 2 3" xfId="45841"/>
    <cellStyle name="Normal 4 3 7 2 3 2" xfId="45842"/>
    <cellStyle name="Normal 4 3 7 2 3 2 2" xfId="45843"/>
    <cellStyle name="Normal 4 3 7 2 3 2 3" xfId="45844"/>
    <cellStyle name="Normal 4 3 7 2 3 3" xfId="45845"/>
    <cellStyle name="Normal 4 3 7 2 3 4" xfId="45846"/>
    <cellStyle name="Normal 4 3 7 2 3 5" xfId="45847"/>
    <cellStyle name="Normal 4 3 7 2 3 6" xfId="45848"/>
    <cellStyle name="Normal 4 3 7 2 4" xfId="45849"/>
    <cellStyle name="Normal 4 3 7 2 4 2" xfId="45850"/>
    <cellStyle name="Normal 4 3 7 2 4 3" xfId="45851"/>
    <cellStyle name="Normal 4 3 7 2 5" xfId="45852"/>
    <cellStyle name="Normal 4 3 7 2 6" xfId="45853"/>
    <cellStyle name="Normal 4 3 7 2 7" xfId="45854"/>
    <cellStyle name="Normal 4 3 7 2 8" xfId="45855"/>
    <cellStyle name="Normal 4 3 7 3" xfId="45856"/>
    <cellStyle name="Normal 4 3 7 3 2" xfId="45857"/>
    <cellStyle name="Normal 4 3 7 3 2 2" xfId="45858"/>
    <cellStyle name="Normal 4 3 7 3 2 2 2" xfId="45859"/>
    <cellStyle name="Normal 4 3 7 3 2 2 3" xfId="45860"/>
    <cellStyle name="Normal 4 3 7 3 2 3" xfId="45861"/>
    <cellStyle name="Normal 4 3 7 3 2 4" xfId="45862"/>
    <cellStyle name="Normal 4 3 7 3 2 5" xfId="45863"/>
    <cellStyle name="Normal 4 3 7 3 2 6" xfId="45864"/>
    <cellStyle name="Normal 4 3 7 3 3" xfId="45865"/>
    <cellStyle name="Normal 4 3 7 3 3 2" xfId="45866"/>
    <cellStyle name="Normal 4 3 7 3 3 3" xfId="45867"/>
    <cellStyle name="Normal 4 3 7 3 4" xfId="45868"/>
    <cellStyle name="Normal 4 3 7 3 5" xfId="45869"/>
    <cellStyle name="Normal 4 3 7 3 6" xfId="45870"/>
    <cellStyle name="Normal 4 3 7 3 7" xfId="45871"/>
    <cellStyle name="Normal 4 3 7 4" xfId="45872"/>
    <cellStyle name="Normal 4 3 7 4 2" xfId="45873"/>
    <cellStyle name="Normal 4 3 7 4 2 2" xfId="45874"/>
    <cellStyle name="Normal 4 3 7 4 2 3" xfId="45875"/>
    <cellStyle name="Normal 4 3 7 4 3" xfId="45876"/>
    <cellStyle name="Normal 4 3 7 4 4" xfId="45877"/>
    <cellStyle name="Normal 4 3 7 4 5" xfId="45878"/>
    <cellStyle name="Normal 4 3 7 4 6" xfId="45879"/>
    <cellStyle name="Normal 4 3 7 5" xfId="45880"/>
    <cellStyle name="Normal 4 3 7 5 2" xfId="45881"/>
    <cellStyle name="Normal 4 3 7 5 2 2" xfId="45882"/>
    <cellStyle name="Normal 4 3 7 5 2 3" xfId="45883"/>
    <cellStyle name="Normal 4 3 7 5 3" xfId="45884"/>
    <cellStyle name="Normal 4 3 7 5 4" xfId="45885"/>
    <cellStyle name="Normal 4 3 7 5 5" xfId="45886"/>
    <cellStyle name="Normal 4 3 7 5 6" xfId="45887"/>
    <cellStyle name="Normal 4 3 7 6" xfId="45888"/>
    <cellStyle name="Normal 4 3 7 6 2" xfId="45889"/>
    <cellStyle name="Normal 4 3 7 6 3" xfId="45890"/>
    <cellStyle name="Normal 4 3 7 7" xfId="45891"/>
    <cellStyle name="Normal 4 3 7 8" xfId="45892"/>
    <cellStyle name="Normal 4 3 7 9" xfId="45893"/>
    <cellStyle name="Normal 4 3 8" xfId="45894"/>
    <cellStyle name="Normal 4 3 8 2" xfId="45895"/>
    <cellStyle name="Normal 4 3 8 2 2" xfId="45896"/>
    <cellStyle name="Normal 4 3 8 2 2 2" xfId="45897"/>
    <cellStyle name="Normal 4 3 8 2 2 2 2" xfId="45898"/>
    <cellStyle name="Normal 4 3 8 2 2 2 3" xfId="45899"/>
    <cellStyle name="Normal 4 3 8 2 2 3" xfId="45900"/>
    <cellStyle name="Normal 4 3 8 2 2 4" xfId="45901"/>
    <cellStyle name="Normal 4 3 8 2 2 5" xfId="45902"/>
    <cellStyle name="Normal 4 3 8 2 2 6" xfId="45903"/>
    <cellStyle name="Normal 4 3 8 2 3" xfId="45904"/>
    <cellStyle name="Normal 4 3 8 2 3 2" xfId="45905"/>
    <cellStyle name="Normal 4 3 8 2 3 3" xfId="45906"/>
    <cellStyle name="Normal 4 3 8 2 4" xfId="45907"/>
    <cellStyle name="Normal 4 3 8 2 5" xfId="45908"/>
    <cellStyle name="Normal 4 3 8 2 6" xfId="45909"/>
    <cellStyle name="Normal 4 3 8 2 7" xfId="45910"/>
    <cellStyle name="Normal 4 3 8 3" xfId="45911"/>
    <cellStyle name="Normal 4 3 8 3 2" xfId="45912"/>
    <cellStyle name="Normal 4 3 8 3 2 2" xfId="45913"/>
    <cellStyle name="Normal 4 3 8 3 2 3" xfId="45914"/>
    <cellStyle name="Normal 4 3 8 3 3" xfId="45915"/>
    <cellStyle name="Normal 4 3 8 3 4" xfId="45916"/>
    <cellStyle name="Normal 4 3 8 3 5" xfId="45917"/>
    <cellStyle name="Normal 4 3 8 3 6" xfId="45918"/>
    <cellStyle name="Normal 4 3 8 4" xfId="45919"/>
    <cellStyle name="Normal 4 3 8 4 2" xfId="45920"/>
    <cellStyle name="Normal 4 3 8 4 2 2" xfId="45921"/>
    <cellStyle name="Normal 4 3 8 4 2 3" xfId="45922"/>
    <cellStyle name="Normal 4 3 8 4 3" xfId="45923"/>
    <cellStyle name="Normal 4 3 8 4 4" xfId="45924"/>
    <cellStyle name="Normal 4 3 8 4 5" xfId="45925"/>
    <cellStyle name="Normal 4 3 8 4 6" xfId="45926"/>
    <cellStyle name="Normal 4 3 8 5" xfId="45927"/>
    <cellStyle name="Normal 4 3 8 5 2" xfId="45928"/>
    <cellStyle name="Normal 4 3 8 5 3" xfId="45929"/>
    <cellStyle name="Normal 4 3 8 6" xfId="45930"/>
    <cellStyle name="Normal 4 3 8 7" xfId="45931"/>
    <cellStyle name="Normal 4 3 8 8" xfId="45932"/>
    <cellStyle name="Normal 4 3 8 9" xfId="45933"/>
    <cellStyle name="Normal 4 3 9" xfId="45934"/>
    <cellStyle name="Normal 4 3 9 2" xfId="45935"/>
    <cellStyle name="Normal 4 3 9 2 2" xfId="45936"/>
    <cellStyle name="Normal 4 3 9 2 2 2" xfId="45937"/>
    <cellStyle name="Normal 4 3 9 2 2 3" xfId="45938"/>
    <cellStyle name="Normal 4 3 9 2 3" xfId="45939"/>
    <cellStyle name="Normal 4 3 9 2 4" xfId="45940"/>
    <cellStyle name="Normal 4 3 9 2 5" xfId="45941"/>
    <cellStyle name="Normal 4 3 9 2 6" xfId="45942"/>
    <cellStyle name="Normal 4 3 9 3" xfId="45943"/>
    <cellStyle name="Normal 4 3 9 3 2" xfId="45944"/>
    <cellStyle name="Normal 4 3 9 3 3" xfId="45945"/>
    <cellStyle name="Normal 4 3 9 4" xfId="45946"/>
    <cellStyle name="Normal 4 3 9 5" xfId="45947"/>
    <cellStyle name="Normal 4 3 9 6" xfId="45948"/>
    <cellStyle name="Normal 4 3 9 7" xfId="45949"/>
    <cellStyle name="Normal 4 4" xfId="426"/>
    <cellStyle name="Normal 4 4 10" xfId="45950"/>
    <cellStyle name="Normal 4 4 11" xfId="45951"/>
    <cellStyle name="Normal 4 4 12" xfId="45952"/>
    <cellStyle name="Normal 4 4 13" xfId="45953"/>
    <cellStyle name="Normal 4 4 2" xfId="427"/>
    <cellStyle name="Normal 4 4 2 10" xfId="45954"/>
    <cellStyle name="Normal 4 4 2 2" xfId="45955"/>
    <cellStyle name="Normal 4 4 2 2 2" xfId="45956"/>
    <cellStyle name="Normal 4 4 2 2 2 2" xfId="45957"/>
    <cellStyle name="Normal 4 4 2 2 2 2 2" xfId="45958"/>
    <cellStyle name="Normal 4 4 2 2 2 2 3" xfId="45959"/>
    <cellStyle name="Normal 4 4 2 2 2 3" xfId="45960"/>
    <cellStyle name="Normal 4 4 2 2 2 4" xfId="45961"/>
    <cellStyle name="Normal 4 4 2 2 2 5" xfId="45962"/>
    <cellStyle name="Normal 4 4 2 2 2 6" xfId="45963"/>
    <cellStyle name="Normal 4 4 2 2 3" xfId="45964"/>
    <cellStyle name="Normal 4 4 2 2 3 2" xfId="45965"/>
    <cellStyle name="Normal 4 4 2 2 3 2 2" xfId="45966"/>
    <cellStyle name="Normal 4 4 2 2 3 2 3" xfId="45967"/>
    <cellStyle name="Normal 4 4 2 2 3 3" xfId="45968"/>
    <cellStyle name="Normal 4 4 2 2 3 4" xfId="45969"/>
    <cellStyle name="Normal 4 4 2 2 3 5" xfId="45970"/>
    <cellStyle name="Normal 4 4 2 2 3 6" xfId="45971"/>
    <cellStyle name="Normal 4 4 2 2 4" xfId="45972"/>
    <cellStyle name="Normal 4 4 2 2 4 2" xfId="45973"/>
    <cellStyle name="Normal 4 4 2 2 4 3" xfId="45974"/>
    <cellStyle name="Normal 4 4 2 2 5" xfId="45975"/>
    <cellStyle name="Normal 4 4 2 2 6" xfId="45976"/>
    <cellStyle name="Normal 4 4 2 2 7" xfId="45977"/>
    <cellStyle name="Normal 4 4 2 2 8" xfId="45978"/>
    <cellStyle name="Normal 4 4 2 3" xfId="45979"/>
    <cellStyle name="Normal 4 4 2 3 2" xfId="45980"/>
    <cellStyle name="Normal 4 4 2 3 2 2" xfId="45981"/>
    <cellStyle name="Normal 4 4 2 3 2 2 2" xfId="45982"/>
    <cellStyle name="Normal 4 4 2 3 2 2 3" xfId="45983"/>
    <cellStyle name="Normal 4 4 2 3 2 3" xfId="45984"/>
    <cellStyle name="Normal 4 4 2 3 2 4" xfId="45985"/>
    <cellStyle name="Normal 4 4 2 3 2 5" xfId="45986"/>
    <cellStyle name="Normal 4 4 2 3 2 6" xfId="45987"/>
    <cellStyle name="Normal 4 4 2 3 3" xfId="45988"/>
    <cellStyle name="Normal 4 4 2 3 3 2" xfId="45989"/>
    <cellStyle name="Normal 4 4 2 3 3 3" xfId="45990"/>
    <cellStyle name="Normal 4 4 2 3 4" xfId="45991"/>
    <cellStyle name="Normal 4 4 2 3 5" xfId="45992"/>
    <cellStyle name="Normal 4 4 2 3 6" xfId="45993"/>
    <cellStyle name="Normal 4 4 2 3 7" xfId="45994"/>
    <cellStyle name="Normal 4 4 2 4" xfId="45995"/>
    <cellStyle name="Normal 4 4 2 4 2" xfId="45996"/>
    <cellStyle name="Normal 4 4 2 4 2 2" xfId="45997"/>
    <cellStyle name="Normal 4 4 2 4 2 3" xfId="45998"/>
    <cellStyle name="Normal 4 4 2 4 3" xfId="45999"/>
    <cellStyle name="Normal 4 4 2 4 4" xfId="46000"/>
    <cellStyle name="Normal 4 4 2 4 5" xfId="46001"/>
    <cellStyle name="Normal 4 4 2 4 6" xfId="46002"/>
    <cellStyle name="Normal 4 4 2 5" xfId="46003"/>
    <cellStyle name="Normal 4 4 2 5 2" xfId="46004"/>
    <cellStyle name="Normal 4 4 2 5 2 2" xfId="46005"/>
    <cellStyle name="Normal 4 4 2 5 2 3" xfId="46006"/>
    <cellStyle name="Normal 4 4 2 5 3" xfId="46007"/>
    <cellStyle name="Normal 4 4 2 5 4" xfId="46008"/>
    <cellStyle name="Normal 4 4 2 5 5" xfId="46009"/>
    <cellStyle name="Normal 4 4 2 5 6" xfId="46010"/>
    <cellStyle name="Normal 4 4 2 6" xfId="46011"/>
    <cellStyle name="Normal 4 4 2 6 2" xfId="46012"/>
    <cellStyle name="Normal 4 4 2 6 3" xfId="46013"/>
    <cellStyle name="Normal 4 4 2 7" xfId="46014"/>
    <cellStyle name="Normal 4 4 2 8" xfId="46015"/>
    <cellStyle name="Normal 4 4 2 9" xfId="46016"/>
    <cellStyle name="Normal 4 4 3" xfId="46017"/>
    <cellStyle name="Normal 4 4 3 2" xfId="46018"/>
    <cellStyle name="Normal 4 4 3 2 2" xfId="46019"/>
    <cellStyle name="Normal 4 4 3 2 2 2" xfId="46020"/>
    <cellStyle name="Normal 4 4 3 2 2 2 2" xfId="46021"/>
    <cellStyle name="Normal 4 4 3 2 2 2 3" xfId="46022"/>
    <cellStyle name="Normal 4 4 3 2 2 3" xfId="46023"/>
    <cellStyle name="Normal 4 4 3 2 2 4" xfId="46024"/>
    <cellStyle name="Normal 4 4 3 2 2 5" xfId="46025"/>
    <cellStyle name="Normal 4 4 3 2 2 6" xfId="46026"/>
    <cellStyle name="Normal 4 4 3 2 3" xfId="46027"/>
    <cellStyle name="Normal 4 4 3 2 3 2" xfId="46028"/>
    <cellStyle name="Normal 4 4 3 2 3 3" xfId="46029"/>
    <cellStyle name="Normal 4 4 3 2 4" xfId="46030"/>
    <cellStyle name="Normal 4 4 3 2 5" xfId="46031"/>
    <cellStyle name="Normal 4 4 3 2 6" xfId="46032"/>
    <cellStyle name="Normal 4 4 3 2 7" xfId="46033"/>
    <cellStyle name="Normal 4 4 3 3" xfId="46034"/>
    <cellStyle name="Normal 4 4 3 3 2" xfId="46035"/>
    <cellStyle name="Normal 4 4 3 3 2 2" xfId="46036"/>
    <cellStyle name="Normal 4 4 3 3 2 3" xfId="46037"/>
    <cellStyle name="Normal 4 4 3 3 3" xfId="46038"/>
    <cellStyle name="Normal 4 4 3 3 4" xfId="46039"/>
    <cellStyle name="Normal 4 4 3 3 5" xfId="46040"/>
    <cellStyle name="Normal 4 4 3 3 6" xfId="46041"/>
    <cellStyle name="Normal 4 4 3 4" xfId="46042"/>
    <cellStyle name="Normal 4 4 3 4 2" xfId="46043"/>
    <cellStyle name="Normal 4 4 3 4 2 2" xfId="46044"/>
    <cellStyle name="Normal 4 4 3 4 2 3" xfId="46045"/>
    <cellStyle name="Normal 4 4 3 4 3" xfId="46046"/>
    <cellStyle name="Normal 4 4 3 4 4" xfId="46047"/>
    <cellStyle name="Normal 4 4 3 4 5" xfId="46048"/>
    <cellStyle name="Normal 4 4 3 4 6" xfId="46049"/>
    <cellStyle name="Normal 4 4 3 5" xfId="46050"/>
    <cellStyle name="Normal 4 4 3 5 2" xfId="46051"/>
    <cellStyle name="Normal 4 4 3 5 3" xfId="46052"/>
    <cellStyle name="Normal 4 4 3 6" xfId="46053"/>
    <cellStyle name="Normal 4 4 3 7" xfId="46054"/>
    <cellStyle name="Normal 4 4 3 8" xfId="46055"/>
    <cellStyle name="Normal 4 4 3 9" xfId="46056"/>
    <cellStyle name="Normal 4 4 4" xfId="46057"/>
    <cellStyle name="Normal 4 4 4 2" xfId="46058"/>
    <cellStyle name="Normal 4 4 4 2 2" xfId="46059"/>
    <cellStyle name="Normal 4 4 4 2 2 2" xfId="46060"/>
    <cellStyle name="Normal 4 4 4 2 2 3" xfId="46061"/>
    <cellStyle name="Normal 4 4 4 2 3" xfId="46062"/>
    <cellStyle name="Normal 4 4 4 2 4" xfId="46063"/>
    <cellStyle name="Normal 4 4 4 2 5" xfId="46064"/>
    <cellStyle name="Normal 4 4 4 2 6" xfId="46065"/>
    <cellStyle name="Normal 4 4 4 3" xfId="46066"/>
    <cellStyle name="Normal 4 4 4 3 2" xfId="46067"/>
    <cellStyle name="Normal 4 4 4 3 3" xfId="46068"/>
    <cellStyle name="Normal 4 4 4 4" xfId="46069"/>
    <cellStyle name="Normal 4 4 4 5" xfId="46070"/>
    <cellStyle name="Normal 4 4 4 6" xfId="46071"/>
    <cellStyle name="Normal 4 4 4 7" xfId="46072"/>
    <cellStyle name="Normal 4 4 5" xfId="46073"/>
    <cellStyle name="Normal 4 4 5 2" xfId="46074"/>
    <cellStyle name="Normal 4 4 5 2 2" xfId="46075"/>
    <cellStyle name="Normal 4 4 5 2 3" xfId="46076"/>
    <cellStyle name="Normal 4 4 5 3" xfId="46077"/>
    <cellStyle name="Normal 4 4 5 4" xfId="46078"/>
    <cellStyle name="Normal 4 4 5 5" xfId="46079"/>
    <cellStyle name="Normal 4 4 5 6" xfId="46080"/>
    <cellStyle name="Normal 4 4 6" xfId="46081"/>
    <cellStyle name="Normal 4 4 6 2" xfId="46082"/>
    <cellStyle name="Normal 4 4 6 2 2" xfId="46083"/>
    <cellStyle name="Normal 4 4 6 2 3" xfId="46084"/>
    <cellStyle name="Normal 4 4 6 3" xfId="46085"/>
    <cellStyle name="Normal 4 4 6 4" xfId="46086"/>
    <cellStyle name="Normal 4 4 6 5" xfId="46087"/>
    <cellStyle name="Normal 4 4 6 6" xfId="46088"/>
    <cellStyle name="Normal 4 4 7" xfId="46089"/>
    <cellStyle name="Normal 4 4 7 2" xfId="46090"/>
    <cellStyle name="Normal 4 4 7 2 2" xfId="46091"/>
    <cellStyle name="Normal 4 4 7 2 3" xfId="46092"/>
    <cellStyle name="Normal 4 4 7 3" xfId="46093"/>
    <cellStyle name="Normal 4 4 7 4" xfId="46094"/>
    <cellStyle name="Normal 4 4 7 5" xfId="46095"/>
    <cellStyle name="Normal 4 4 7 6" xfId="46096"/>
    <cellStyle name="Normal 4 4 8" xfId="46097"/>
    <cellStyle name="Normal 4 4 8 2" xfId="46098"/>
    <cellStyle name="Normal 4 4 8 2 2" xfId="46099"/>
    <cellStyle name="Normal 4 4 8 2 3" xfId="46100"/>
    <cellStyle name="Normal 4 4 8 3" xfId="46101"/>
    <cellStyle name="Normal 4 4 8 4" xfId="46102"/>
    <cellStyle name="Normal 4 4 8 5" xfId="46103"/>
    <cellStyle name="Normal 4 4 8 6" xfId="46104"/>
    <cellStyle name="Normal 4 4 9" xfId="46105"/>
    <cellStyle name="Normal 4 4 9 2" xfId="46106"/>
    <cellStyle name="Normal 4 4 9 3" xfId="46107"/>
    <cellStyle name="Normal 4 5" xfId="428"/>
    <cellStyle name="Normal 4 5 10" xfId="46108"/>
    <cellStyle name="Normal 4 5 11" xfId="46109"/>
    <cellStyle name="Normal 4 5 2" xfId="429"/>
    <cellStyle name="Normal 4 5 2 2" xfId="46110"/>
    <cellStyle name="Normal 4 5 2 2 2" xfId="46111"/>
    <cellStyle name="Normal 4 5 2 2 2 2" xfId="46112"/>
    <cellStyle name="Normal 4 5 2 2 2 3" xfId="46113"/>
    <cellStyle name="Normal 4 5 2 2 3" xfId="46114"/>
    <cellStyle name="Normal 4 5 2 2 4" xfId="46115"/>
    <cellStyle name="Normal 4 5 2 2 5" xfId="46116"/>
    <cellStyle name="Normal 4 5 2 2 6" xfId="46117"/>
    <cellStyle name="Normal 4 5 2 3" xfId="46118"/>
    <cellStyle name="Normal 4 5 2 3 2" xfId="46119"/>
    <cellStyle name="Normal 4 5 2 3 2 2" xfId="46120"/>
    <cellStyle name="Normal 4 5 2 3 2 3" xfId="46121"/>
    <cellStyle name="Normal 4 5 2 3 3" xfId="46122"/>
    <cellStyle name="Normal 4 5 2 3 4" xfId="46123"/>
    <cellStyle name="Normal 4 5 2 3 5" xfId="46124"/>
    <cellStyle name="Normal 4 5 2 3 6" xfId="46125"/>
    <cellStyle name="Normal 4 5 2 4" xfId="46126"/>
    <cellStyle name="Normal 4 5 2 4 2" xfId="46127"/>
    <cellStyle name="Normal 4 5 2 4 3" xfId="46128"/>
    <cellStyle name="Normal 4 5 2 5" xfId="46129"/>
    <cellStyle name="Normal 4 5 2 6" xfId="46130"/>
    <cellStyle name="Normal 4 5 2 7" xfId="46131"/>
    <cellStyle name="Normal 4 5 2 8" xfId="46132"/>
    <cellStyle name="Normal 4 5 3" xfId="430"/>
    <cellStyle name="Normal 4 5 3 2" xfId="46133"/>
    <cellStyle name="Normal 4 5 3 2 2" xfId="46134"/>
    <cellStyle name="Normal 4 5 3 2 2 2" xfId="46135"/>
    <cellStyle name="Normal 4 5 3 2 2 3" xfId="46136"/>
    <cellStyle name="Normal 4 5 3 2 3" xfId="46137"/>
    <cellStyle name="Normal 4 5 3 2 4" xfId="46138"/>
    <cellStyle name="Normal 4 5 3 2 5" xfId="46139"/>
    <cellStyle name="Normal 4 5 3 2 6" xfId="46140"/>
    <cellStyle name="Normal 4 5 3 3" xfId="46141"/>
    <cellStyle name="Normal 4 5 3 3 2" xfId="46142"/>
    <cellStyle name="Normal 4 5 3 3 3" xfId="46143"/>
    <cellStyle name="Normal 4 5 3 4" xfId="46144"/>
    <cellStyle name="Normal 4 5 3 5" xfId="46145"/>
    <cellStyle name="Normal 4 5 3 6" xfId="46146"/>
    <cellStyle name="Normal 4 5 3 7" xfId="46147"/>
    <cellStyle name="Normal 4 5 4" xfId="46148"/>
    <cellStyle name="Normal 4 5 4 2" xfId="46149"/>
    <cellStyle name="Normal 4 5 4 2 2" xfId="46150"/>
    <cellStyle name="Normal 4 5 4 2 3" xfId="46151"/>
    <cellStyle name="Normal 4 5 4 3" xfId="46152"/>
    <cellStyle name="Normal 4 5 4 4" xfId="46153"/>
    <cellStyle name="Normal 4 5 4 5" xfId="46154"/>
    <cellStyle name="Normal 4 5 4 6" xfId="46155"/>
    <cellStyle name="Normal 4 5 5" xfId="46156"/>
    <cellStyle name="Normal 4 5 5 2" xfId="46157"/>
    <cellStyle name="Normal 4 5 5 2 2" xfId="46158"/>
    <cellStyle name="Normal 4 5 5 2 3" xfId="46159"/>
    <cellStyle name="Normal 4 5 5 3" xfId="46160"/>
    <cellStyle name="Normal 4 5 5 4" xfId="46161"/>
    <cellStyle name="Normal 4 5 5 5" xfId="46162"/>
    <cellStyle name="Normal 4 5 5 6" xfId="46163"/>
    <cellStyle name="Normal 4 5 6" xfId="46164"/>
    <cellStyle name="Normal 4 5 6 2" xfId="46165"/>
    <cellStyle name="Normal 4 5 6 2 2" xfId="46166"/>
    <cellStyle name="Normal 4 5 6 2 3" xfId="46167"/>
    <cellStyle name="Normal 4 5 6 3" xfId="46168"/>
    <cellStyle name="Normal 4 5 6 4" xfId="46169"/>
    <cellStyle name="Normal 4 5 6 5" xfId="46170"/>
    <cellStyle name="Normal 4 5 6 6" xfId="46171"/>
    <cellStyle name="Normal 4 5 7" xfId="46172"/>
    <cellStyle name="Normal 4 5 7 2" xfId="46173"/>
    <cellStyle name="Normal 4 5 7 3" xfId="46174"/>
    <cellStyle name="Normal 4 5 8" xfId="46175"/>
    <cellStyle name="Normal 4 5 9" xfId="46176"/>
    <cellStyle name="Normal 4 6" xfId="431"/>
    <cellStyle name="Normal 4 6 2" xfId="46177"/>
    <cellStyle name="Normal 4 6 2 2" xfId="46178"/>
    <cellStyle name="Normal 4 6 2 2 2" xfId="46179"/>
    <cellStyle name="Normal 4 6 2 2 3" xfId="46180"/>
    <cellStyle name="Normal 4 6 2 3" xfId="46181"/>
    <cellStyle name="Normal 4 6 2 4" xfId="46182"/>
    <cellStyle name="Normal 4 6 2 5" xfId="46183"/>
    <cellStyle name="Normal 4 6 2 6" xfId="46184"/>
    <cellStyle name="Normal 4 6 3" xfId="46185"/>
    <cellStyle name="Normal 4 6 3 2" xfId="46186"/>
    <cellStyle name="Normal 4 6 3 3" xfId="46187"/>
    <cellStyle name="Normal 4 6 4" xfId="46188"/>
    <cellStyle name="Normal 4 6 5" xfId="46189"/>
    <cellStyle name="Normal 4 6 6" xfId="46190"/>
    <cellStyle name="Normal 4 6 7" xfId="46191"/>
    <cellStyle name="Normal 4 7" xfId="432"/>
    <cellStyle name="Normal 4 7 2" xfId="46192"/>
    <cellStyle name="Normal 4 7 3" xfId="46193"/>
    <cellStyle name="Normal 4 7 4" xfId="46194"/>
    <cellStyle name="Normal 4 7 4 2" xfId="46195"/>
    <cellStyle name="Normal 4 7 4 3" xfId="46196"/>
    <cellStyle name="Normal 4 7 5" xfId="46197"/>
    <cellStyle name="Normal 4 7 6" xfId="46198"/>
    <cellStyle name="Normal 4 7 7" xfId="46199"/>
    <cellStyle name="Normal 4 7 8" xfId="46200"/>
    <cellStyle name="Normal 4 8" xfId="610"/>
    <cellStyle name="Normal 4 8 2" xfId="46201"/>
    <cellStyle name="Normal 4 8 2 2" xfId="46202"/>
    <cellStyle name="Normal 4 8 2 3" xfId="46203"/>
    <cellStyle name="Normal 4 8 3" xfId="46204"/>
    <cellStyle name="Normal 4 8 4" xfId="46205"/>
    <cellStyle name="Normal 4 8 5" xfId="46206"/>
    <cellStyle name="Normal 4 8 6" xfId="46207"/>
    <cellStyle name="Normal 4 9" xfId="46208"/>
    <cellStyle name="Normal 4 9 2" xfId="46209"/>
    <cellStyle name="Normal 4 9 2 2" xfId="46210"/>
    <cellStyle name="Normal 4 9 2 3" xfId="46211"/>
    <cellStyle name="Normal 4 9 3" xfId="46212"/>
    <cellStyle name="Normal 4 9 4" xfId="46213"/>
    <cellStyle name="Normal 4 9 5" xfId="46214"/>
    <cellStyle name="Normal 4 9 6" xfId="46215"/>
    <cellStyle name="Normal 40" xfId="46216"/>
    <cellStyle name="Normal 41" xfId="46217"/>
    <cellStyle name="Normal 42" xfId="147"/>
    <cellStyle name="Normal 42 2" xfId="148"/>
    <cellStyle name="Normal 42 3" xfId="46218"/>
    <cellStyle name="Normal 43" xfId="46219"/>
    <cellStyle name="Normal 44" xfId="46220"/>
    <cellStyle name="Normal 45" xfId="46221"/>
    <cellStyle name="Normal 46" xfId="46222"/>
    <cellStyle name="Normal 47" xfId="46223"/>
    <cellStyle name="Normal 48" xfId="46224"/>
    <cellStyle name="Normal 49" xfId="149"/>
    <cellStyle name="Normal 49 2" xfId="150"/>
    <cellStyle name="Normal 49 3" xfId="151"/>
    <cellStyle name="Normal 49 4" xfId="46225"/>
    <cellStyle name="Normal 5" xfId="152"/>
    <cellStyle name="Normal 5 10" xfId="247"/>
    <cellStyle name="Normal 5 11" xfId="46226"/>
    <cellStyle name="Normal 5 12" xfId="248"/>
    <cellStyle name="Normal 5 13" xfId="46227"/>
    <cellStyle name="Normal 5 15 5" xfId="249"/>
    <cellStyle name="Normal 5 15 6" xfId="250"/>
    <cellStyle name="Normal 5 15 7" xfId="251"/>
    <cellStyle name="Normal 5 16 2" xfId="252"/>
    <cellStyle name="Normal 5 16 4" xfId="253"/>
    <cellStyle name="Normal 5 2" xfId="153"/>
    <cellStyle name="Normal 5 2 2" xfId="433"/>
    <cellStyle name="Normal 5 2 2 2" xfId="434"/>
    <cellStyle name="Normal 5 2 3" xfId="435"/>
    <cellStyle name="Normal 5 2 4" xfId="46228"/>
    <cellStyle name="Normal 5 2 4 10" xfId="46229"/>
    <cellStyle name="Normal 5 2 4 10 2" xfId="46230"/>
    <cellStyle name="Normal 5 2 4 10 3" xfId="46231"/>
    <cellStyle name="Normal 5 2 4 11" xfId="46232"/>
    <cellStyle name="Normal 5 2 4 12" xfId="46233"/>
    <cellStyle name="Normal 5 2 4 13" xfId="46234"/>
    <cellStyle name="Normal 5 2 4 14" xfId="46235"/>
    <cellStyle name="Normal 5 2 4 2" xfId="46236"/>
    <cellStyle name="Normal 5 2 4 2 10" xfId="46237"/>
    <cellStyle name="Normal 5 2 4 2 2" xfId="46238"/>
    <cellStyle name="Normal 5 2 4 2 2 2" xfId="46239"/>
    <cellStyle name="Normal 5 2 4 2 2 2 2" xfId="46240"/>
    <cellStyle name="Normal 5 2 4 2 2 2 2 2" xfId="46241"/>
    <cellStyle name="Normal 5 2 4 2 2 2 2 3" xfId="46242"/>
    <cellStyle name="Normal 5 2 4 2 2 2 3" xfId="46243"/>
    <cellStyle name="Normal 5 2 4 2 2 2 4" xfId="46244"/>
    <cellStyle name="Normal 5 2 4 2 2 2 5" xfId="46245"/>
    <cellStyle name="Normal 5 2 4 2 2 2 6" xfId="46246"/>
    <cellStyle name="Normal 5 2 4 2 2 3" xfId="46247"/>
    <cellStyle name="Normal 5 2 4 2 2 3 2" xfId="46248"/>
    <cellStyle name="Normal 5 2 4 2 2 3 2 2" xfId="46249"/>
    <cellStyle name="Normal 5 2 4 2 2 3 2 3" xfId="46250"/>
    <cellStyle name="Normal 5 2 4 2 2 3 3" xfId="46251"/>
    <cellStyle name="Normal 5 2 4 2 2 3 4" xfId="46252"/>
    <cellStyle name="Normal 5 2 4 2 2 3 5" xfId="46253"/>
    <cellStyle name="Normal 5 2 4 2 2 3 6" xfId="46254"/>
    <cellStyle name="Normal 5 2 4 2 2 4" xfId="46255"/>
    <cellStyle name="Normal 5 2 4 2 2 4 2" xfId="46256"/>
    <cellStyle name="Normal 5 2 4 2 2 4 3" xfId="46257"/>
    <cellStyle name="Normal 5 2 4 2 2 5" xfId="46258"/>
    <cellStyle name="Normal 5 2 4 2 2 6" xfId="46259"/>
    <cellStyle name="Normal 5 2 4 2 2 7" xfId="46260"/>
    <cellStyle name="Normal 5 2 4 2 2 8" xfId="46261"/>
    <cellStyle name="Normal 5 2 4 2 3" xfId="46262"/>
    <cellStyle name="Normal 5 2 4 2 3 2" xfId="46263"/>
    <cellStyle name="Normal 5 2 4 2 3 2 2" xfId="46264"/>
    <cellStyle name="Normal 5 2 4 2 3 2 2 2" xfId="46265"/>
    <cellStyle name="Normal 5 2 4 2 3 2 2 3" xfId="46266"/>
    <cellStyle name="Normal 5 2 4 2 3 2 3" xfId="46267"/>
    <cellStyle name="Normal 5 2 4 2 3 2 4" xfId="46268"/>
    <cellStyle name="Normal 5 2 4 2 3 2 5" xfId="46269"/>
    <cellStyle name="Normal 5 2 4 2 3 2 6" xfId="46270"/>
    <cellStyle name="Normal 5 2 4 2 3 3" xfId="46271"/>
    <cellStyle name="Normal 5 2 4 2 3 3 2" xfId="46272"/>
    <cellStyle name="Normal 5 2 4 2 3 3 3" xfId="46273"/>
    <cellStyle name="Normal 5 2 4 2 3 4" xfId="46274"/>
    <cellStyle name="Normal 5 2 4 2 3 5" xfId="46275"/>
    <cellStyle name="Normal 5 2 4 2 3 6" xfId="46276"/>
    <cellStyle name="Normal 5 2 4 2 3 7" xfId="46277"/>
    <cellStyle name="Normal 5 2 4 2 4" xfId="46278"/>
    <cellStyle name="Normal 5 2 4 2 4 2" xfId="46279"/>
    <cellStyle name="Normal 5 2 4 2 4 2 2" xfId="46280"/>
    <cellStyle name="Normal 5 2 4 2 4 2 3" xfId="46281"/>
    <cellStyle name="Normal 5 2 4 2 4 3" xfId="46282"/>
    <cellStyle name="Normal 5 2 4 2 4 4" xfId="46283"/>
    <cellStyle name="Normal 5 2 4 2 4 5" xfId="46284"/>
    <cellStyle name="Normal 5 2 4 2 4 6" xfId="46285"/>
    <cellStyle name="Normal 5 2 4 2 5" xfId="46286"/>
    <cellStyle name="Normal 5 2 4 2 5 2" xfId="46287"/>
    <cellStyle name="Normal 5 2 4 2 5 2 2" xfId="46288"/>
    <cellStyle name="Normal 5 2 4 2 5 2 3" xfId="46289"/>
    <cellStyle name="Normal 5 2 4 2 5 3" xfId="46290"/>
    <cellStyle name="Normal 5 2 4 2 5 4" xfId="46291"/>
    <cellStyle name="Normal 5 2 4 2 5 5" xfId="46292"/>
    <cellStyle name="Normal 5 2 4 2 5 6" xfId="46293"/>
    <cellStyle name="Normal 5 2 4 2 6" xfId="46294"/>
    <cellStyle name="Normal 5 2 4 2 6 2" xfId="46295"/>
    <cellStyle name="Normal 5 2 4 2 6 3" xfId="46296"/>
    <cellStyle name="Normal 5 2 4 2 7" xfId="46297"/>
    <cellStyle name="Normal 5 2 4 2 8" xfId="46298"/>
    <cellStyle name="Normal 5 2 4 2 9" xfId="46299"/>
    <cellStyle name="Normal 5 2 4 3" xfId="46300"/>
    <cellStyle name="Normal 5 2 4 3 2" xfId="46301"/>
    <cellStyle name="Normal 5 2 4 3 2 2" xfId="46302"/>
    <cellStyle name="Normal 5 2 4 3 2 2 2" xfId="46303"/>
    <cellStyle name="Normal 5 2 4 3 2 2 2 2" xfId="46304"/>
    <cellStyle name="Normal 5 2 4 3 2 2 2 3" xfId="46305"/>
    <cellStyle name="Normal 5 2 4 3 2 2 3" xfId="46306"/>
    <cellStyle name="Normal 5 2 4 3 2 2 4" xfId="46307"/>
    <cellStyle name="Normal 5 2 4 3 2 2 5" xfId="46308"/>
    <cellStyle name="Normal 5 2 4 3 2 2 6" xfId="46309"/>
    <cellStyle name="Normal 5 2 4 3 2 3" xfId="46310"/>
    <cellStyle name="Normal 5 2 4 3 2 3 2" xfId="46311"/>
    <cellStyle name="Normal 5 2 4 3 2 3 3" xfId="46312"/>
    <cellStyle name="Normal 5 2 4 3 2 4" xfId="46313"/>
    <cellStyle name="Normal 5 2 4 3 2 5" xfId="46314"/>
    <cellStyle name="Normal 5 2 4 3 2 6" xfId="46315"/>
    <cellStyle name="Normal 5 2 4 3 2 7" xfId="46316"/>
    <cellStyle name="Normal 5 2 4 3 3" xfId="46317"/>
    <cellStyle name="Normal 5 2 4 3 3 2" xfId="46318"/>
    <cellStyle name="Normal 5 2 4 3 3 2 2" xfId="46319"/>
    <cellStyle name="Normal 5 2 4 3 3 2 3" xfId="46320"/>
    <cellStyle name="Normal 5 2 4 3 3 3" xfId="46321"/>
    <cellStyle name="Normal 5 2 4 3 3 4" xfId="46322"/>
    <cellStyle name="Normal 5 2 4 3 3 5" xfId="46323"/>
    <cellStyle name="Normal 5 2 4 3 3 6" xfId="46324"/>
    <cellStyle name="Normal 5 2 4 3 4" xfId="46325"/>
    <cellStyle name="Normal 5 2 4 3 4 2" xfId="46326"/>
    <cellStyle name="Normal 5 2 4 3 4 2 2" xfId="46327"/>
    <cellStyle name="Normal 5 2 4 3 4 2 3" xfId="46328"/>
    <cellStyle name="Normal 5 2 4 3 4 3" xfId="46329"/>
    <cellStyle name="Normal 5 2 4 3 4 4" xfId="46330"/>
    <cellStyle name="Normal 5 2 4 3 4 5" xfId="46331"/>
    <cellStyle name="Normal 5 2 4 3 4 6" xfId="46332"/>
    <cellStyle name="Normal 5 2 4 3 5" xfId="46333"/>
    <cellStyle name="Normal 5 2 4 3 5 2" xfId="46334"/>
    <cellStyle name="Normal 5 2 4 3 5 3" xfId="46335"/>
    <cellStyle name="Normal 5 2 4 3 6" xfId="46336"/>
    <cellStyle name="Normal 5 2 4 3 7" xfId="46337"/>
    <cellStyle name="Normal 5 2 4 3 8" xfId="46338"/>
    <cellStyle name="Normal 5 2 4 3 9" xfId="46339"/>
    <cellStyle name="Normal 5 2 4 4" xfId="46340"/>
    <cellStyle name="Normal 5 2 4 5" xfId="46341"/>
    <cellStyle name="Normal 5 2 4 5 2" xfId="46342"/>
    <cellStyle name="Normal 5 2 4 5 2 2" xfId="46343"/>
    <cellStyle name="Normal 5 2 4 5 2 2 2" xfId="46344"/>
    <cellStyle name="Normal 5 2 4 5 2 2 3" xfId="46345"/>
    <cellStyle name="Normal 5 2 4 5 2 3" xfId="46346"/>
    <cellStyle name="Normal 5 2 4 5 2 4" xfId="46347"/>
    <cellStyle name="Normal 5 2 4 5 2 5" xfId="46348"/>
    <cellStyle name="Normal 5 2 4 5 2 6" xfId="46349"/>
    <cellStyle name="Normal 5 2 4 5 3" xfId="46350"/>
    <cellStyle name="Normal 5 2 4 5 3 2" xfId="46351"/>
    <cellStyle name="Normal 5 2 4 5 3 3" xfId="46352"/>
    <cellStyle name="Normal 5 2 4 5 4" xfId="46353"/>
    <cellStyle name="Normal 5 2 4 5 5" xfId="46354"/>
    <cellStyle name="Normal 5 2 4 5 6" xfId="46355"/>
    <cellStyle name="Normal 5 2 4 5 7" xfId="46356"/>
    <cellStyle name="Normal 5 2 4 6" xfId="46357"/>
    <cellStyle name="Normal 5 2 4 6 2" xfId="46358"/>
    <cellStyle name="Normal 5 2 4 6 2 2" xfId="46359"/>
    <cellStyle name="Normal 5 2 4 6 2 3" xfId="46360"/>
    <cellStyle name="Normal 5 2 4 6 3" xfId="46361"/>
    <cellStyle name="Normal 5 2 4 6 4" xfId="46362"/>
    <cellStyle name="Normal 5 2 4 6 5" xfId="46363"/>
    <cellStyle name="Normal 5 2 4 6 6" xfId="46364"/>
    <cellStyle name="Normal 5 2 4 7" xfId="46365"/>
    <cellStyle name="Normal 5 2 4 7 2" xfId="46366"/>
    <cellStyle name="Normal 5 2 4 7 2 2" xfId="46367"/>
    <cellStyle name="Normal 5 2 4 7 2 3" xfId="46368"/>
    <cellStyle name="Normal 5 2 4 7 3" xfId="46369"/>
    <cellStyle name="Normal 5 2 4 7 4" xfId="46370"/>
    <cellStyle name="Normal 5 2 4 7 5" xfId="46371"/>
    <cellStyle name="Normal 5 2 4 7 6" xfId="46372"/>
    <cellStyle name="Normal 5 2 4 8" xfId="46373"/>
    <cellStyle name="Normal 5 2 4 8 2" xfId="46374"/>
    <cellStyle name="Normal 5 2 4 8 2 2" xfId="46375"/>
    <cellStyle name="Normal 5 2 4 8 2 3" xfId="46376"/>
    <cellStyle name="Normal 5 2 4 8 3" xfId="46377"/>
    <cellStyle name="Normal 5 2 4 8 4" xfId="46378"/>
    <cellStyle name="Normal 5 2 4 8 5" xfId="46379"/>
    <cellStyle name="Normal 5 2 4 8 6" xfId="46380"/>
    <cellStyle name="Normal 5 2 4 9" xfId="46381"/>
    <cellStyle name="Normal 5 2 4 9 2" xfId="46382"/>
    <cellStyle name="Normal 5 2 4 9 2 2" xfId="46383"/>
    <cellStyle name="Normal 5 2 4 9 2 3" xfId="46384"/>
    <cellStyle name="Normal 5 2 4 9 3" xfId="46385"/>
    <cellStyle name="Normal 5 2 4 9 4" xfId="46386"/>
    <cellStyle name="Normal 5 2 4 9 5" xfId="46387"/>
    <cellStyle name="Normal 5 2 4 9 6" xfId="46388"/>
    <cellStyle name="Normal 5 2 5" xfId="46389"/>
    <cellStyle name="Normal 5 2 5 2" xfId="46390"/>
    <cellStyle name="Normal 5 2 5 2 2" xfId="46391"/>
    <cellStyle name="Normal 5 2 5 2 2 2" xfId="46392"/>
    <cellStyle name="Normal 5 2 5 2 2 2 2" xfId="46393"/>
    <cellStyle name="Normal 5 2 5 2 2 2 3" xfId="46394"/>
    <cellStyle name="Normal 5 2 5 2 2 3" xfId="46395"/>
    <cellStyle name="Normal 5 2 5 2 2 4" xfId="46396"/>
    <cellStyle name="Normal 5 2 5 2 2 5" xfId="46397"/>
    <cellStyle name="Normal 5 2 5 2 2 6" xfId="46398"/>
    <cellStyle name="Normal 5 2 5 2 3" xfId="46399"/>
    <cellStyle name="Normal 5 2 5 2 3 2" xfId="46400"/>
    <cellStyle name="Normal 5 2 5 2 3 3" xfId="46401"/>
    <cellStyle name="Normal 5 2 5 2 4" xfId="46402"/>
    <cellStyle name="Normal 5 2 5 2 5" xfId="46403"/>
    <cellStyle name="Normal 5 2 5 2 6" xfId="46404"/>
    <cellStyle name="Normal 5 2 5 2 7" xfId="46405"/>
    <cellStyle name="Normal 5 2 5 3" xfId="46406"/>
    <cellStyle name="Normal 5 2 5 3 2" xfId="46407"/>
    <cellStyle name="Normal 5 2 5 3 2 2" xfId="46408"/>
    <cellStyle name="Normal 5 2 5 3 2 3" xfId="46409"/>
    <cellStyle name="Normal 5 2 5 3 3" xfId="46410"/>
    <cellStyle name="Normal 5 2 5 3 4" xfId="46411"/>
    <cellStyle name="Normal 5 2 5 3 5" xfId="46412"/>
    <cellStyle name="Normal 5 2 5 3 6" xfId="46413"/>
    <cellStyle name="Normal 5 2 6" xfId="46414"/>
    <cellStyle name="Normal 5 2 6 2" xfId="46415"/>
    <cellStyle name="Normal 5 2 6 2 2" xfId="46416"/>
    <cellStyle name="Normal 5 2 6 2 3" xfId="46417"/>
    <cellStyle name="Normal 5 2 6 3" xfId="46418"/>
    <cellStyle name="Normal 5 2 6 4" xfId="46419"/>
    <cellStyle name="Normal 5 2 6 5" xfId="46420"/>
    <cellStyle name="Normal 5 2 6 6" xfId="46421"/>
    <cellStyle name="Normal 5 21" xfId="254"/>
    <cellStyle name="Normal 5 22" xfId="255"/>
    <cellStyle name="Normal 5 23" xfId="256"/>
    <cellStyle name="Normal 5 27" xfId="257"/>
    <cellStyle name="Normal 5 29" xfId="258"/>
    <cellStyle name="Normal 5 3" xfId="154"/>
    <cellStyle name="Normal 5 3 10" xfId="46422"/>
    <cellStyle name="Normal 5 3 10 2" xfId="46423"/>
    <cellStyle name="Normal 5 3 10 3" xfId="46424"/>
    <cellStyle name="Normal 5 3 11" xfId="46425"/>
    <cellStyle name="Normal 5 3 12" xfId="46426"/>
    <cellStyle name="Normal 5 3 13" xfId="46427"/>
    <cellStyle name="Normal 5 3 14" xfId="46428"/>
    <cellStyle name="Normal 5 3 2" xfId="436"/>
    <cellStyle name="Normal 5 3 2 2" xfId="437"/>
    <cellStyle name="Normal 5 3 3" xfId="438"/>
    <cellStyle name="Normal 5 3 3 10" xfId="46429"/>
    <cellStyle name="Normal 5 3 3 10 2" xfId="46430"/>
    <cellStyle name="Normal 5 3 3 10 2 2" xfId="46431"/>
    <cellStyle name="Normal 5 3 3 10 2 3" xfId="46432"/>
    <cellStyle name="Normal 5 3 3 10 3" xfId="46433"/>
    <cellStyle name="Normal 5 3 3 10 4" xfId="46434"/>
    <cellStyle name="Normal 5 3 3 10 5" xfId="46435"/>
    <cellStyle name="Normal 5 3 3 10 6" xfId="46436"/>
    <cellStyle name="Normal 5 3 3 11" xfId="46437"/>
    <cellStyle name="Normal 5 3 3 11 2" xfId="46438"/>
    <cellStyle name="Normal 5 3 3 11 3" xfId="46439"/>
    <cellStyle name="Normal 5 3 3 12" xfId="46440"/>
    <cellStyle name="Normal 5 3 3 13" xfId="46441"/>
    <cellStyle name="Normal 5 3 3 14" xfId="46442"/>
    <cellStyle name="Normal 5 3 3 15" xfId="46443"/>
    <cellStyle name="Normal 5 3 3 2" xfId="46444"/>
    <cellStyle name="Normal 5 3 3 2 10" xfId="46445"/>
    <cellStyle name="Normal 5 3 3 2 10 2" xfId="46446"/>
    <cellStyle name="Normal 5 3 3 2 10 3" xfId="46447"/>
    <cellStyle name="Normal 5 3 3 2 11" xfId="46448"/>
    <cellStyle name="Normal 5 3 3 2 12" xfId="46449"/>
    <cellStyle name="Normal 5 3 3 2 13" xfId="46450"/>
    <cellStyle name="Normal 5 3 3 2 14" xfId="46451"/>
    <cellStyle name="Normal 5 3 3 2 2" xfId="46452"/>
    <cellStyle name="Normal 5 3 3 2 2 10" xfId="46453"/>
    <cellStyle name="Normal 5 3 3 2 2 11" xfId="46454"/>
    <cellStyle name="Normal 5 3 3 2 2 12" xfId="46455"/>
    <cellStyle name="Normal 5 3 3 2 2 13" xfId="46456"/>
    <cellStyle name="Normal 5 3 3 2 2 2" xfId="46457"/>
    <cellStyle name="Normal 5 3 3 2 2 2 10" xfId="46458"/>
    <cellStyle name="Normal 5 3 3 2 2 2 2" xfId="46459"/>
    <cellStyle name="Normal 5 3 3 2 2 2 2 2" xfId="46460"/>
    <cellStyle name="Normal 5 3 3 2 2 2 2 2 2" xfId="46461"/>
    <cellStyle name="Normal 5 3 3 2 2 2 2 2 2 2" xfId="46462"/>
    <cellStyle name="Normal 5 3 3 2 2 2 2 2 2 3" xfId="46463"/>
    <cellStyle name="Normal 5 3 3 2 2 2 2 2 3" xfId="46464"/>
    <cellStyle name="Normal 5 3 3 2 2 2 2 2 4" xfId="46465"/>
    <cellStyle name="Normal 5 3 3 2 2 2 2 2 5" xfId="46466"/>
    <cellStyle name="Normal 5 3 3 2 2 2 2 2 6" xfId="46467"/>
    <cellStyle name="Normal 5 3 3 2 2 2 2 3" xfId="46468"/>
    <cellStyle name="Normal 5 3 3 2 2 2 2 3 2" xfId="46469"/>
    <cellStyle name="Normal 5 3 3 2 2 2 2 3 2 2" xfId="46470"/>
    <cellStyle name="Normal 5 3 3 2 2 2 2 3 2 3" xfId="46471"/>
    <cellStyle name="Normal 5 3 3 2 2 2 2 3 3" xfId="46472"/>
    <cellStyle name="Normal 5 3 3 2 2 2 2 3 4" xfId="46473"/>
    <cellStyle name="Normal 5 3 3 2 2 2 2 3 5" xfId="46474"/>
    <cellStyle name="Normal 5 3 3 2 2 2 2 3 6" xfId="46475"/>
    <cellStyle name="Normal 5 3 3 2 2 2 2 4" xfId="46476"/>
    <cellStyle name="Normal 5 3 3 2 2 2 2 4 2" xfId="46477"/>
    <cellStyle name="Normal 5 3 3 2 2 2 2 4 3" xfId="46478"/>
    <cellStyle name="Normal 5 3 3 2 2 2 2 5" xfId="46479"/>
    <cellStyle name="Normal 5 3 3 2 2 2 2 6" xfId="46480"/>
    <cellStyle name="Normal 5 3 3 2 2 2 2 7" xfId="46481"/>
    <cellStyle name="Normal 5 3 3 2 2 2 2 8" xfId="46482"/>
    <cellStyle name="Normal 5 3 3 2 2 2 3" xfId="46483"/>
    <cellStyle name="Normal 5 3 3 2 2 2 3 2" xfId="46484"/>
    <cellStyle name="Normal 5 3 3 2 2 2 3 2 2" xfId="46485"/>
    <cellStyle name="Normal 5 3 3 2 2 2 3 2 2 2" xfId="46486"/>
    <cellStyle name="Normal 5 3 3 2 2 2 3 2 2 3" xfId="46487"/>
    <cellStyle name="Normal 5 3 3 2 2 2 3 2 3" xfId="46488"/>
    <cellStyle name="Normal 5 3 3 2 2 2 3 2 4" xfId="46489"/>
    <cellStyle name="Normal 5 3 3 2 2 2 3 2 5" xfId="46490"/>
    <cellStyle name="Normal 5 3 3 2 2 2 3 2 6" xfId="46491"/>
    <cellStyle name="Normal 5 3 3 2 2 2 3 3" xfId="46492"/>
    <cellStyle name="Normal 5 3 3 2 2 2 3 3 2" xfId="46493"/>
    <cellStyle name="Normal 5 3 3 2 2 2 3 3 3" xfId="46494"/>
    <cellStyle name="Normal 5 3 3 2 2 2 3 4" xfId="46495"/>
    <cellStyle name="Normal 5 3 3 2 2 2 3 5" xfId="46496"/>
    <cellStyle name="Normal 5 3 3 2 2 2 3 6" xfId="46497"/>
    <cellStyle name="Normal 5 3 3 2 2 2 3 7" xfId="46498"/>
    <cellStyle name="Normal 5 3 3 2 2 2 4" xfId="46499"/>
    <cellStyle name="Normal 5 3 3 2 2 2 4 2" xfId="46500"/>
    <cellStyle name="Normal 5 3 3 2 2 2 4 2 2" xfId="46501"/>
    <cellStyle name="Normal 5 3 3 2 2 2 4 2 3" xfId="46502"/>
    <cellStyle name="Normal 5 3 3 2 2 2 4 3" xfId="46503"/>
    <cellStyle name="Normal 5 3 3 2 2 2 4 4" xfId="46504"/>
    <cellStyle name="Normal 5 3 3 2 2 2 4 5" xfId="46505"/>
    <cellStyle name="Normal 5 3 3 2 2 2 4 6" xfId="46506"/>
    <cellStyle name="Normal 5 3 3 2 2 2 5" xfId="46507"/>
    <cellStyle name="Normal 5 3 3 2 2 2 5 2" xfId="46508"/>
    <cellStyle name="Normal 5 3 3 2 2 2 5 2 2" xfId="46509"/>
    <cellStyle name="Normal 5 3 3 2 2 2 5 2 3" xfId="46510"/>
    <cellStyle name="Normal 5 3 3 2 2 2 5 3" xfId="46511"/>
    <cellStyle name="Normal 5 3 3 2 2 2 5 4" xfId="46512"/>
    <cellStyle name="Normal 5 3 3 2 2 2 5 5" xfId="46513"/>
    <cellStyle name="Normal 5 3 3 2 2 2 5 6" xfId="46514"/>
    <cellStyle name="Normal 5 3 3 2 2 2 6" xfId="46515"/>
    <cellStyle name="Normal 5 3 3 2 2 2 6 2" xfId="46516"/>
    <cellStyle name="Normal 5 3 3 2 2 2 6 3" xfId="46517"/>
    <cellStyle name="Normal 5 3 3 2 2 2 7" xfId="46518"/>
    <cellStyle name="Normal 5 3 3 2 2 2 8" xfId="46519"/>
    <cellStyle name="Normal 5 3 3 2 2 2 9" xfId="46520"/>
    <cellStyle name="Normal 5 3 3 2 2 3" xfId="46521"/>
    <cellStyle name="Normal 5 3 3 2 2 3 2" xfId="46522"/>
    <cellStyle name="Normal 5 3 3 2 2 3 2 2" xfId="46523"/>
    <cellStyle name="Normal 5 3 3 2 2 3 2 2 2" xfId="46524"/>
    <cellStyle name="Normal 5 3 3 2 2 3 2 2 2 2" xfId="46525"/>
    <cellStyle name="Normal 5 3 3 2 2 3 2 2 2 3" xfId="46526"/>
    <cellStyle name="Normal 5 3 3 2 2 3 2 2 3" xfId="46527"/>
    <cellStyle name="Normal 5 3 3 2 2 3 2 2 4" xfId="46528"/>
    <cellStyle name="Normal 5 3 3 2 2 3 2 2 5" xfId="46529"/>
    <cellStyle name="Normal 5 3 3 2 2 3 2 2 6" xfId="46530"/>
    <cellStyle name="Normal 5 3 3 2 2 3 2 3" xfId="46531"/>
    <cellStyle name="Normal 5 3 3 2 2 3 2 3 2" xfId="46532"/>
    <cellStyle name="Normal 5 3 3 2 2 3 2 3 3" xfId="46533"/>
    <cellStyle name="Normal 5 3 3 2 2 3 2 4" xfId="46534"/>
    <cellStyle name="Normal 5 3 3 2 2 3 2 5" xfId="46535"/>
    <cellStyle name="Normal 5 3 3 2 2 3 2 6" xfId="46536"/>
    <cellStyle name="Normal 5 3 3 2 2 3 2 7" xfId="46537"/>
    <cellStyle name="Normal 5 3 3 2 2 3 3" xfId="46538"/>
    <cellStyle name="Normal 5 3 3 2 2 3 3 2" xfId="46539"/>
    <cellStyle name="Normal 5 3 3 2 2 3 3 2 2" xfId="46540"/>
    <cellStyle name="Normal 5 3 3 2 2 3 3 2 3" xfId="46541"/>
    <cellStyle name="Normal 5 3 3 2 2 3 3 3" xfId="46542"/>
    <cellStyle name="Normal 5 3 3 2 2 3 3 4" xfId="46543"/>
    <cellStyle name="Normal 5 3 3 2 2 3 3 5" xfId="46544"/>
    <cellStyle name="Normal 5 3 3 2 2 3 3 6" xfId="46545"/>
    <cellStyle name="Normal 5 3 3 2 2 3 4" xfId="46546"/>
    <cellStyle name="Normal 5 3 3 2 2 3 4 2" xfId="46547"/>
    <cellStyle name="Normal 5 3 3 2 2 3 4 2 2" xfId="46548"/>
    <cellStyle name="Normal 5 3 3 2 2 3 4 2 3" xfId="46549"/>
    <cellStyle name="Normal 5 3 3 2 2 3 4 3" xfId="46550"/>
    <cellStyle name="Normal 5 3 3 2 2 3 4 4" xfId="46551"/>
    <cellStyle name="Normal 5 3 3 2 2 3 4 5" xfId="46552"/>
    <cellStyle name="Normal 5 3 3 2 2 3 4 6" xfId="46553"/>
    <cellStyle name="Normal 5 3 3 2 2 3 5" xfId="46554"/>
    <cellStyle name="Normal 5 3 3 2 2 3 5 2" xfId="46555"/>
    <cellStyle name="Normal 5 3 3 2 2 3 5 3" xfId="46556"/>
    <cellStyle name="Normal 5 3 3 2 2 3 6" xfId="46557"/>
    <cellStyle name="Normal 5 3 3 2 2 3 7" xfId="46558"/>
    <cellStyle name="Normal 5 3 3 2 2 3 8" xfId="46559"/>
    <cellStyle name="Normal 5 3 3 2 2 3 9" xfId="46560"/>
    <cellStyle name="Normal 5 3 3 2 2 4" xfId="46561"/>
    <cellStyle name="Normal 5 3 3 2 2 4 2" xfId="46562"/>
    <cellStyle name="Normal 5 3 3 2 2 4 2 2" xfId="46563"/>
    <cellStyle name="Normal 5 3 3 2 2 4 2 2 2" xfId="46564"/>
    <cellStyle name="Normal 5 3 3 2 2 4 2 2 3" xfId="46565"/>
    <cellStyle name="Normal 5 3 3 2 2 4 2 3" xfId="46566"/>
    <cellStyle name="Normal 5 3 3 2 2 4 2 4" xfId="46567"/>
    <cellStyle name="Normal 5 3 3 2 2 4 2 5" xfId="46568"/>
    <cellStyle name="Normal 5 3 3 2 2 4 2 6" xfId="46569"/>
    <cellStyle name="Normal 5 3 3 2 2 4 3" xfId="46570"/>
    <cellStyle name="Normal 5 3 3 2 2 4 3 2" xfId="46571"/>
    <cellStyle name="Normal 5 3 3 2 2 4 3 3" xfId="46572"/>
    <cellStyle name="Normal 5 3 3 2 2 4 4" xfId="46573"/>
    <cellStyle name="Normal 5 3 3 2 2 4 5" xfId="46574"/>
    <cellStyle name="Normal 5 3 3 2 2 4 6" xfId="46575"/>
    <cellStyle name="Normal 5 3 3 2 2 4 7" xfId="46576"/>
    <cellStyle name="Normal 5 3 3 2 2 5" xfId="46577"/>
    <cellStyle name="Normal 5 3 3 2 2 5 2" xfId="46578"/>
    <cellStyle name="Normal 5 3 3 2 2 5 2 2" xfId="46579"/>
    <cellStyle name="Normal 5 3 3 2 2 5 2 3" xfId="46580"/>
    <cellStyle name="Normal 5 3 3 2 2 5 3" xfId="46581"/>
    <cellStyle name="Normal 5 3 3 2 2 5 4" xfId="46582"/>
    <cellStyle name="Normal 5 3 3 2 2 5 5" xfId="46583"/>
    <cellStyle name="Normal 5 3 3 2 2 5 6" xfId="46584"/>
    <cellStyle name="Normal 5 3 3 2 2 6" xfId="46585"/>
    <cellStyle name="Normal 5 3 3 2 2 6 2" xfId="46586"/>
    <cellStyle name="Normal 5 3 3 2 2 6 2 2" xfId="46587"/>
    <cellStyle name="Normal 5 3 3 2 2 6 2 3" xfId="46588"/>
    <cellStyle name="Normal 5 3 3 2 2 6 3" xfId="46589"/>
    <cellStyle name="Normal 5 3 3 2 2 6 4" xfId="46590"/>
    <cellStyle name="Normal 5 3 3 2 2 6 5" xfId="46591"/>
    <cellStyle name="Normal 5 3 3 2 2 6 6" xfId="46592"/>
    <cellStyle name="Normal 5 3 3 2 2 7" xfId="46593"/>
    <cellStyle name="Normal 5 3 3 2 2 7 2" xfId="46594"/>
    <cellStyle name="Normal 5 3 3 2 2 7 2 2" xfId="46595"/>
    <cellStyle name="Normal 5 3 3 2 2 7 2 3" xfId="46596"/>
    <cellStyle name="Normal 5 3 3 2 2 7 3" xfId="46597"/>
    <cellStyle name="Normal 5 3 3 2 2 7 4" xfId="46598"/>
    <cellStyle name="Normal 5 3 3 2 2 7 5" xfId="46599"/>
    <cellStyle name="Normal 5 3 3 2 2 7 6" xfId="46600"/>
    <cellStyle name="Normal 5 3 3 2 2 8" xfId="46601"/>
    <cellStyle name="Normal 5 3 3 2 2 8 2" xfId="46602"/>
    <cellStyle name="Normal 5 3 3 2 2 8 2 2" xfId="46603"/>
    <cellStyle name="Normal 5 3 3 2 2 8 2 3" xfId="46604"/>
    <cellStyle name="Normal 5 3 3 2 2 8 3" xfId="46605"/>
    <cellStyle name="Normal 5 3 3 2 2 8 4" xfId="46606"/>
    <cellStyle name="Normal 5 3 3 2 2 8 5" xfId="46607"/>
    <cellStyle name="Normal 5 3 3 2 2 8 6" xfId="46608"/>
    <cellStyle name="Normal 5 3 3 2 2 9" xfId="46609"/>
    <cellStyle name="Normal 5 3 3 2 2 9 2" xfId="46610"/>
    <cellStyle name="Normal 5 3 3 2 2 9 3" xfId="46611"/>
    <cellStyle name="Normal 5 3 3 2 3" xfId="46612"/>
    <cellStyle name="Normal 5 3 3 2 3 10" xfId="46613"/>
    <cellStyle name="Normal 5 3 3 2 3 2" xfId="46614"/>
    <cellStyle name="Normal 5 3 3 2 3 2 2" xfId="46615"/>
    <cellStyle name="Normal 5 3 3 2 3 2 2 2" xfId="46616"/>
    <cellStyle name="Normal 5 3 3 2 3 2 2 2 2" xfId="46617"/>
    <cellStyle name="Normal 5 3 3 2 3 2 2 2 3" xfId="46618"/>
    <cellStyle name="Normal 5 3 3 2 3 2 2 3" xfId="46619"/>
    <cellStyle name="Normal 5 3 3 2 3 2 2 4" xfId="46620"/>
    <cellStyle name="Normal 5 3 3 2 3 2 2 5" xfId="46621"/>
    <cellStyle name="Normal 5 3 3 2 3 2 2 6" xfId="46622"/>
    <cellStyle name="Normal 5 3 3 2 3 2 3" xfId="46623"/>
    <cellStyle name="Normal 5 3 3 2 3 2 3 2" xfId="46624"/>
    <cellStyle name="Normal 5 3 3 2 3 2 3 2 2" xfId="46625"/>
    <cellStyle name="Normal 5 3 3 2 3 2 3 2 3" xfId="46626"/>
    <cellStyle name="Normal 5 3 3 2 3 2 3 3" xfId="46627"/>
    <cellStyle name="Normal 5 3 3 2 3 2 3 4" xfId="46628"/>
    <cellStyle name="Normal 5 3 3 2 3 2 3 5" xfId="46629"/>
    <cellStyle name="Normal 5 3 3 2 3 2 3 6" xfId="46630"/>
    <cellStyle name="Normal 5 3 3 2 3 2 4" xfId="46631"/>
    <cellStyle name="Normal 5 3 3 2 3 2 4 2" xfId="46632"/>
    <cellStyle name="Normal 5 3 3 2 3 2 4 3" xfId="46633"/>
    <cellStyle name="Normal 5 3 3 2 3 2 5" xfId="46634"/>
    <cellStyle name="Normal 5 3 3 2 3 2 6" xfId="46635"/>
    <cellStyle name="Normal 5 3 3 2 3 2 7" xfId="46636"/>
    <cellStyle name="Normal 5 3 3 2 3 2 8" xfId="46637"/>
    <cellStyle name="Normal 5 3 3 2 3 3" xfId="46638"/>
    <cellStyle name="Normal 5 3 3 2 3 3 2" xfId="46639"/>
    <cellStyle name="Normal 5 3 3 2 3 3 2 2" xfId="46640"/>
    <cellStyle name="Normal 5 3 3 2 3 3 2 2 2" xfId="46641"/>
    <cellStyle name="Normal 5 3 3 2 3 3 2 2 3" xfId="46642"/>
    <cellStyle name="Normal 5 3 3 2 3 3 2 3" xfId="46643"/>
    <cellStyle name="Normal 5 3 3 2 3 3 2 4" xfId="46644"/>
    <cellStyle name="Normal 5 3 3 2 3 3 2 5" xfId="46645"/>
    <cellStyle name="Normal 5 3 3 2 3 3 2 6" xfId="46646"/>
    <cellStyle name="Normal 5 3 3 2 3 3 3" xfId="46647"/>
    <cellStyle name="Normal 5 3 3 2 3 3 3 2" xfId="46648"/>
    <cellStyle name="Normal 5 3 3 2 3 3 3 3" xfId="46649"/>
    <cellStyle name="Normal 5 3 3 2 3 3 4" xfId="46650"/>
    <cellStyle name="Normal 5 3 3 2 3 3 5" xfId="46651"/>
    <cellStyle name="Normal 5 3 3 2 3 3 6" xfId="46652"/>
    <cellStyle name="Normal 5 3 3 2 3 3 7" xfId="46653"/>
    <cellStyle name="Normal 5 3 3 2 3 4" xfId="46654"/>
    <cellStyle name="Normal 5 3 3 2 3 4 2" xfId="46655"/>
    <cellStyle name="Normal 5 3 3 2 3 4 2 2" xfId="46656"/>
    <cellStyle name="Normal 5 3 3 2 3 4 2 3" xfId="46657"/>
    <cellStyle name="Normal 5 3 3 2 3 4 3" xfId="46658"/>
    <cellStyle name="Normal 5 3 3 2 3 4 4" xfId="46659"/>
    <cellStyle name="Normal 5 3 3 2 3 4 5" xfId="46660"/>
    <cellStyle name="Normal 5 3 3 2 3 4 6" xfId="46661"/>
    <cellStyle name="Normal 5 3 3 2 3 5" xfId="46662"/>
    <cellStyle name="Normal 5 3 3 2 3 5 2" xfId="46663"/>
    <cellStyle name="Normal 5 3 3 2 3 5 2 2" xfId="46664"/>
    <cellStyle name="Normal 5 3 3 2 3 5 2 3" xfId="46665"/>
    <cellStyle name="Normal 5 3 3 2 3 5 3" xfId="46666"/>
    <cellStyle name="Normal 5 3 3 2 3 5 4" xfId="46667"/>
    <cellStyle name="Normal 5 3 3 2 3 5 5" xfId="46668"/>
    <cellStyle name="Normal 5 3 3 2 3 5 6" xfId="46669"/>
    <cellStyle name="Normal 5 3 3 2 3 6" xfId="46670"/>
    <cellStyle name="Normal 5 3 3 2 3 6 2" xfId="46671"/>
    <cellStyle name="Normal 5 3 3 2 3 6 3" xfId="46672"/>
    <cellStyle name="Normal 5 3 3 2 3 7" xfId="46673"/>
    <cellStyle name="Normal 5 3 3 2 3 8" xfId="46674"/>
    <cellStyle name="Normal 5 3 3 2 3 9" xfId="46675"/>
    <cellStyle name="Normal 5 3 3 2 4" xfId="46676"/>
    <cellStyle name="Normal 5 3 3 2 4 2" xfId="46677"/>
    <cellStyle name="Normal 5 3 3 2 4 2 2" xfId="46678"/>
    <cellStyle name="Normal 5 3 3 2 4 2 2 2" xfId="46679"/>
    <cellStyle name="Normal 5 3 3 2 4 2 2 2 2" xfId="46680"/>
    <cellStyle name="Normal 5 3 3 2 4 2 2 2 3" xfId="46681"/>
    <cellStyle name="Normal 5 3 3 2 4 2 2 3" xfId="46682"/>
    <cellStyle name="Normal 5 3 3 2 4 2 2 4" xfId="46683"/>
    <cellStyle name="Normal 5 3 3 2 4 2 2 5" xfId="46684"/>
    <cellStyle name="Normal 5 3 3 2 4 2 2 6" xfId="46685"/>
    <cellStyle name="Normal 5 3 3 2 4 2 3" xfId="46686"/>
    <cellStyle name="Normal 5 3 3 2 4 2 3 2" xfId="46687"/>
    <cellStyle name="Normal 5 3 3 2 4 2 3 3" xfId="46688"/>
    <cellStyle name="Normal 5 3 3 2 4 2 4" xfId="46689"/>
    <cellStyle name="Normal 5 3 3 2 4 2 5" xfId="46690"/>
    <cellStyle name="Normal 5 3 3 2 4 2 6" xfId="46691"/>
    <cellStyle name="Normal 5 3 3 2 4 2 7" xfId="46692"/>
    <cellStyle name="Normal 5 3 3 2 4 3" xfId="46693"/>
    <cellStyle name="Normal 5 3 3 2 4 3 2" xfId="46694"/>
    <cellStyle name="Normal 5 3 3 2 4 3 2 2" xfId="46695"/>
    <cellStyle name="Normal 5 3 3 2 4 3 2 3" xfId="46696"/>
    <cellStyle name="Normal 5 3 3 2 4 3 3" xfId="46697"/>
    <cellStyle name="Normal 5 3 3 2 4 3 4" xfId="46698"/>
    <cellStyle name="Normal 5 3 3 2 4 3 5" xfId="46699"/>
    <cellStyle name="Normal 5 3 3 2 4 3 6" xfId="46700"/>
    <cellStyle name="Normal 5 3 3 2 4 4" xfId="46701"/>
    <cellStyle name="Normal 5 3 3 2 4 4 2" xfId="46702"/>
    <cellStyle name="Normal 5 3 3 2 4 4 2 2" xfId="46703"/>
    <cellStyle name="Normal 5 3 3 2 4 4 2 3" xfId="46704"/>
    <cellStyle name="Normal 5 3 3 2 4 4 3" xfId="46705"/>
    <cellStyle name="Normal 5 3 3 2 4 4 4" xfId="46706"/>
    <cellStyle name="Normal 5 3 3 2 4 4 5" xfId="46707"/>
    <cellStyle name="Normal 5 3 3 2 4 4 6" xfId="46708"/>
    <cellStyle name="Normal 5 3 3 2 4 5" xfId="46709"/>
    <cellStyle name="Normal 5 3 3 2 4 5 2" xfId="46710"/>
    <cellStyle name="Normal 5 3 3 2 4 5 3" xfId="46711"/>
    <cellStyle name="Normal 5 3 3 2 4 6" xfId="46712"/>
    <cellStyle name="Normal 5 3 3 2 4 7" xfId="46713"/>
    <cellStyle name="Normal 5 3 3 2 4 8" xfId="46714"/>
    <cellStyle name="Normal 5 3 3 2 4 9" xfId="46715"/>
    <cellStyle name="Normal 5 3 3 2 5" xfId="46716"/>
    <cellStyle name="Normal 5 3 3 2 5 2" xfId="46717"/>
    <cellStyle name="Normal 5 3 3 2 5 2 2" xfId="46718"/>
    <cellStyle name="Normal 5 3 3 2 5 2 2 2" xfId="46719"/>
    <cellStyle name="Normal 5 3 3 2 5 2 2 3" xfId="46720"/>
    <cellStyle name="Normal 5 3 3 2 5 2 3" xfId="46721"/>
    <cellStyle name="Normal 5 3 3 2 5 2 4" xfId="46722"/>
    <cellStyle name="Normal 5 3 3 2 5 2 5" xfId="46723"/>
    <cellStyle name="Normal 5 3 3 2 5 2 6" xfId="46724"/>
    <cellStyle name="Normal 5 3 3 2 5 3" xfId="46725"/>
    <cellStyle name="Normal 5 3 3 2 5 3 2" xfId="46726"/>
    <cellStyle name="Normal 5 3 3 2 5 3 3" xfId="46727"/>
    <cellStyle name="Normal 5 3 3 2 5 4" xfId="46728"/>
    <cellStyle name="Normal 5 3 3 2 5 5" xfId="46729"/>
    <cellStyle name="Normal 5 3 3 2 5 6" xfId="46730"/>
    <cellStyle name="Normal 5 3 3 2 5 7" xfId="46731"/>
    <cellStyle name="Normal 5 3 3 2 6" xfId="46732"/>
    <cellStyle name="Normal 5 3 3 2 6 2" xfId="46733"/>
    <cellStyle name="Normal 5 3 3 2 6 2 2" xfId="46734"/>
    <cellStyle name="Normal 5 3 3 2 6 2 3" xfId="46735"/>
    <cellStyle name="Normal 5 3 3 2 6 3" xfId="46736"/>
    <cellStyle name="Normal 5 3 3 2 6 4" xfId="46737"/>
    <cellStyle name="Normal 5 3 3 2 6 5" xfId="46738"/>
    <cellStyle name="Normal 5 3 3 2 6 6" xfId="46739"/>
    <cellStyle name="Normal 5 3 3 2 7" xfId="46740"/>
    <cellStyle name="Normal 5 3 3 2 7 2" xfId="46741"/>
    <cellStyle name="Normal 5 3 3 2 7 2 2" xfId="46742"/>
    <cellStyle name="Normal 5 3 3 2 7 2 3" xfId="46743"/>
    <cellStyle name="Normal 5 3 3 2 7 3" xfId="46744"/>
    <cellStyle name="Normal 5 3 3 2 7 4" xfId="46745"/>
    <cellStyle name="Normal 5 3 3 2 7 5" xfId="46746"/>
    <cellStyle name="Normal 5 3 3 2 7 6" xfId="46747"/>
    <cellStyle name="Normal 5 3 3 2 8" xfId="46748"/>
    <cellStyle name="Normal 5 3 3 2 8 2" xfId="46749"/>
    <cellStyle name="Normal 5 3 3 2 8 2 2" xfId="46750"/>
    <cellStyle name="Normal 5 3 3 2 8 2 3" xfId="46751"/>
    <cellStyle name="Normal 5 3 3 2 8 3" xfId="46752"/>
    <cellStyle name="Normal 5 3 3 2 8 4" xfId="46753"/>
    <cellStyle name="Normal 5 3 3 2 8 5" xfId="46754"/>
    <cellStyle name="Normal 5 3 3 2 8 6" xfId="46755"/>
    <cellStyle name="Normal 5 3 3 2 9" xfId="46756"/>
    <cellStyle name="Normal 5 3 3 2 9 2" xfId="46757"/>
    <cellStyle name="Normal 5 3 3 2 9 2 2" xfId="46758"/>
    <cellStyle name="Normal 5 3 3 2 9 2 3" xfId="46759"/>
    <cellStyle name="Normal 5 3 3 2 9 3" xfId="46760"/>
    <cellStyle name="Normal 5 3 3 2 9 4" xfId="46761"/>
    <cellStyle name="Normal 5 3 3 2 9 5" xfId="46762"/>
    <cellStyle name="Normal 5 3 3 2 9 6" xfId="46763"/>
    <cellStyle name="Normal 5 3 3 3" xfId="46764"/>
    <cellStyle name="Normal 5 3 3 3 10" xfId="46765"/>
    <cellStyle name="Normal 5 3 3 3 11" xfId="46766"/>
    <cellStyle name="Normal 5 3 3 3 12" xfId="46767"/>
    <cellStyle name="Normal 5 3 3 3 13" xfId="46768"/>
    <cellStyle name="Normal 5 3 3 3 2" xfId="46769"/>
    <cellStyle name="Normal 5 3 3 3 2 10" xfId="46770"/>
    <cellStyle name="Normal 5 3 3 3 2 2" xfId="46771"/>
    <cellStyle name="Normal 5 3 3 3 2 2 2" xfId="46772"/>
    <cellStyle name="Normal 5 3 3 3 2 2 2 2" xfId="46773"/>
    <cellStyle name="Normal 5 3 3 3 2 2 2 2 2" xfId="46774"/>
    <cellStyle name="Normal 5 3 3 3 2 2 2 2 3" xfId="46775"/>
    <cellStyle name="Normal 5 3 3 3 2 2 2 3" xfId="46776"/>
    <cellStyle name="Normal 5 3 3 3 2 2 2 4" xfId="46777"/>
    <cellStyle name="Normal 5 3 3 3 2 2 2 5" xfId="46778"/>
    <cellStyle name="Normal 5 3 3 3 2 2 2 6" xfId="46779"/>
    <cellStyle name="Normal 5 3 3 3 2 2 3" xfId="46780"/>
    <cellStyle name="Normal 5 3 3 3 2 2 3 2" xfId="46781"/>
    <cellStyle name="Normal 5 3 3 3 2 2 3 2 2" xfId="46782"/>
    <cellStyle name="Normal 5 3 3 3 2 2 3 2 3" xfId="46783"/>
    <cellStyle name="Normal 5 3 3 3 2 2 3 3" xfId="46784"/>
    <cellStyle name="Normal 5 3 3 3 2 2 3 4" xfId="46785"/>
    <cellStyle name="Normal 5 3 3 3 2 2 3 5" xfId="46786"/>
    <cellStyle name="Normal 5 3 3 3 2 2 3 6" xfId="46787"/>
    <cellStyle name="Normal 5 3 3 3 2 2 4" xfId="46788"/>
    <cellStyle name="Normal 5 3 3 3 2 2 4 2" xfId="46789"/>
    <cellStyle name="Normal 5 3 3 3 2 2 4 3" xfId="46790"/>
    <cellStyle name="Normal 5 3 3 3 2 2 5" xfId="46791"/>
    <cellStyle name="Normal 5 3 3 3 2 2 6" xfId="46792"/>
    <cellStyle name="Normal 5 3 3 3 2 2 7" xfId="46793"/>
    <cellStyle name="Normal 5 3 3 3 2 2 8" xfId="46794"/>
    <cellStyle name="Normal 5 3 3 3 2 3" xfId="46795"/>
    <cellStyle name="Normal 5 3 3 3 2 3 2" xfId="46796"/>
    <cellStyle name="Normal 5 3 3 3 2 3 2 2" xfId="46797"/>
    <cellStyle name="Normal 5 3 3 3 2 3 2 2 2" xfId="46798"/>
    <cellStyle name="Normal 5 3 3 3 2 3 2 2 3" xfId="46799"/>
    <cellStyle name="Normal 5 3 3 3 2 3 2 3" xfId="46800"/>
    <cellStyle name="Normal 5 3 3 3 2 3 2 4" xfId="46801"/>
    <cellStyle name="Normal 5 3 3 3 2 3 2 5" xfId="46802"/>
    <cellStyle name="Normal 5 3 3 3 2 3 2 6" xfId="46803"/>
    <cellStyle name="Normal 5 3 3 3 2 3 3" xfId="46804"/>
    <cellStyle name="Normal 5 3 3 3 2 3 3 2" xfId="46805"/>
    <cellStyle name="Normal 5 3 3 3 2 3 3 3" xfId="46806"/>
    <cellStyle name="Normal 5 3 3 3 2 3 4" xfId="46807"/>
    <cellStyle name="Normal 5 3 3 3 2 3 5" xfId="46808"/>
    <cellStyle name="Normal 5 3 3 3 2 3 6" xfId="46809"/>
    <cellStyle name="Normal 5 3 3 3 2 3 7" xfId="46810"/>
    <cellStyle name="Normal 5 3 3 3 2 4" xfId="46811"/>
    <cellStyle name="Normal 5 3 3 3 2 4 2" xfId="46812"/>
    <cellStyle name="Normal 5 3 3 3 2 4 2 2" xfId="46813"/>
    <cellStyle name="Normal 5 3 3 3 2 4 2 3" xfId="46814"/>
    <cellStyle name="Normal 5 3 3 3 2 4 3" xfId="46815"/>
    <cellStyle name="Normal 5 3 3 3 2 4 4" xfId="46816"/>
    <cellStyle name="Normal 5 3 3 3 2 4 5" xfId="46817"/>
    <cellStyle name="Normal 5 3 3 3 2 4 6" xfId="46818"/>
    <cellStyle name="Normal 5 3 3 3 2 5" xfId="46819"/>
    <cellStyle name="Normal 5 3 3 3 2 5 2" xfId="46820"/>
    <cellStyle name="Normal 5 3 3 3 2 5 2 2" xfId="46821"/>
    <cellStyle name="Normal 5 3 3 3 2 5 2 3" xfId="46822"/>
    <cellStyle name="Normal 5 3 3 3 2 5 3" xfId="46823"/>
    <cellStyle name="Normal 5 3 3 3 2 5 4" xfId="46824"/>
    <cellStyle name="Normal 5 3 3 3 2 5 5" xfId="46825"/>
    <cellStyle name="Normal 5 3 3 3 2 5 6" xfId="46826"/>
    <cellStyle name="Normal 5 3 3 3 2 6" xfId="46827"/>
    <cellStyle name="Normal 5 3 3 3 2 6 2" xfId="46828"/>
    <cellStyle name="Normal 5 3 3 3 2 6 3" xfId="46829"/>
    <cellStyle name="Normal 5 3 3 3 2 7" xfId="46830"/>
    <cellStyle name="Normal 5 3 3 3 2 8" xfId="46831"/>
    <cellStyle name="Normal 5 3 3 3 2 9" xfId="46832"/>
    <cellStyle name="Normal 5 3 3 3 3" xfId="46833"/>
    <cellStyle name="Normal 5 3 3 3 3 2" xfId="46834"/>
    <cellStyle name="Normal 5 3 3 3 3 2 2" xfId="46835"/>
    <cellStyle name="Normal 5 3 3 3 3 2 2 2" xfId="46836"/>
    <cellStyle name="Normal 5 3 3 3 3 2 2 2 2" xfId="46837"/>
    <cellStyle name="Normal 5 3 3 3 3 2 2 2 3" xfId="46838"/>
    <cellStyle name="Normal 5 3 3 3 3 2 2 3" xfId="46839"/>
    <cellStyle name="Normal 5 3 3 3 3 2 2 4" xfId="46840"/>
    <cellStyle name="Normal 5 3 3 3 3 2 2 5" xfId="46841"/>
    <cellStyle name="Normal 5 3 3 3 3 2 2 6" xfId="46842"/>
    <cellStyle name="Normal 5 3 3 3 3 2 3" xfId="46843"/>
    <cellStyle name="Normal 5 3 3 3 3 2 3 2" xfId="46844"/>
    <cellStyle name="Normal 5 3 3 3 3 2 3 3" xfId="46845"/>
    <cellStyle name="Normal 5 3 3 3 3 2 4" xfId="46846"/>
    <cellStyle name="Normal 5 3 3 3 3 2 5" xfId="46847"/>
    <cellStyle name="Normal 5 3 3 3 3 2 6" xfId="46848"/>
    <cellStyle name="Normal 5 3 3 3 3 2 7" xfId="46849"/>
    <cellStyle name="Normal 5 3 3 3 3 3" xfId="46850"/>
    <cellStyle name="Normal 5 3 3 3 3 3 2" xfId="46851"/>
    <cellStyle name="Normal 5 3 3 3 3 3 2 2" xfId="46852"/>
    <cellStyle name="Normal 5 3 3 3 3 3 2 3" xfId="46853"/>
    <cellStyle name="Normal 5 3 3 3 3 3 3" xfId="46854"/>
    <cellStyle name="Normal 5 3 3 3 3 3 4" xfId="46855"/>
    <cellStyle name="Normal 5 3 3 3 3 3 5" xfId="46856"/>
    <cellStyle name="Normal 5 3 3 3 3 3 6" xfId="46857"/>
    <cellStyle name="Normal 5 3 3 3 3 4" xfId="46858"/>
    <cellStyle name="Normal 5 3 3 3 3 4 2" xfId="46859"/>
    <cellStyle name="Normal 5 3 3 3 3 4 2 2" xfId="46860"/>
    <cellStyle name="Normal 5 3 3 3 3 4 2 3" xfId="46861"/>
    <cellStyle name="Normal 5 3 3 3 3 4 3" xfId="46862"/>
    <cellStyle name="Normal 5 3 3 3 3 4 4" xfId="46863"/>
    <cellStyle name="Normal 5 3 3 3 3 4 5" xfId="46864"/>
    <cellStyle name="Normal 5 3 3 3 3 4 6" xfId="46865"/>
    <cellStyle name="Normal 5 3 3 3 3 5" xfId="46866"/>
    <cellStyle name="Normal 5 3 3 3 3 5 2" xfId="46867"/>
    <cellStyle name="Normal 5 3 3 3 3 5 3" xfId="46868"/>
    <cellStyle name="Normal 5 3 3 3 3 6" xfId="46869"/>
    <cellStyle name="Normal 5 3 3 3 3 7" xfId="46870"/>
    <cellStyle name="Normal 5 3 3 3 3 8" xfId="46871"/>
    <cellStyle name="Normal 5 3 3 3 3 9" xfId="46872"/>
    <cellStyle name="Normal 5 3 3 3 4" xfId="46873"/>
    <cellStyle name="Normal 5 3 3 3 4 2" xfId="46874"/>
    <cellStyle name="Normal 5 3 3 3 4 2 2" xfId="46875"/>
    <cellStyle name="Normal 5 3 3 3 4 2 2 2" xfId="46876"/>
    <cellStyle name="Normal 5 3 3 3 4 2 2 3" xfId="46877"/>
    <cellStyle name="Normal 5 3 3 3 4 2 3" xfId="46878"/>
    <cellStyle name="Normal 5 3 3 3 4 2 4" xfId="46879"/>
    <cellStyle name="Normal 5 3 3 3 4 2 5" xfId="46880"/>
    <cellStyle name="Normal 5 3 3 3 4 2 6" xfId="46881"/>
    <cellStyle name="Normal 5 3 3 3 4 3" xfId="46882"/>
    <cellStyle name="Normal 5 3 3 3 4 3 2" xfId="46883"/>
    <cellStyle name="Normal 5 3 3 3 4 3 3" xfId="46884"/>
    <cellStyle name="Normal 5 3 3 3 4 4" xfId="46885"/>
    <cellStyle name="Normal 5 3 3 3 4 5" xfId="46886"/>
    <cellStyle name="Normal 5 3 3 3 4 6" xfId="46887"/>
    <cellStyle name="Normal 5 3 3 3 4 7" xfId="46888"/>
    <cellStyle name="Normal 5 3 3 3 5" xfId="46889"/>
    <cellStyle name="Normal 5 3 3 3 5 2" xfId="46890"/>
    <cellStyle name="Normal 5 3 3 3 5 2 2" xfId="46891"/>
    <cellStyle name="Normal 5 3 3 3 5 2 3" xfId="46892"/>
    <cellStyle name="Normal 5 3 3 3 5 3" xfId="46893"/>
    <cellStyle name="Normal 5 3 3 3 5 4" xfId="46894"/>
    <cellStyle name="Normal 5 3 3 3 5 5" xfId="46895"/>
    <cellStyle name="Normal 5 3 3 3 5 6" xfId="46896"/>
    <cellStyle name="Normal 5 3 3 3 6" xfId="46897"/>
    <cellStyle name="Normal 5 3 3 3 6 2" xfId="46898"/>
    <cellStyle name="Normal 5 3 3 3 6 2 2" xfId="46899"/>
    <cellStyle name="Normal 5 3 3 3 6 2 3" xfId="46900"/>
    <cellStyle name="Normal 5 3 3 3 6 3" xfId="46901"/>
    <cellStyle name="Normal 5 3 3 3 6 4" xfId="46902"/>
    <cellStyle name="Normal 5 3 3 3 6 5" xfId="46903"/>
    <cellStyle name="Normal 5 3 3 3 6 6" xfId="46904"/>
    <cellStyle name="Normal 5 3 3 3 7" xfId="46905"/>
    <cellStyle name="Normal 5 3 3 3 7 2" xfId="46906"/>
    <cellStyle name="Normal 5 3 3 3 7 2 2" xfId="46907"/>
    <cellStyle name="Normal 5 3 3 3 7 2 3" xfId="46908"/>
    <cellStyle name="Normal 5 3 3 3 7 3" xfId="46909"/>
    <cellStyle name="Normal 5 3 3 3 7 4" xfId="46910"/>
    <cellStyle name="Normal 5 3 3 3 7 5" xfId="46911"/>
    <cellStyle name="Normal 5 3 3 3 7 6" xfId="46912"/>
    <cellStyle name="Normal 5 3 3 3 8" xfId="46913"/>
    <cellStyle name="Normal 5 3 3 3 8 2" xfId="46914"/>
    <cellStyle name="Normal 5 3 3 3 8 2 2" xfId="46915"/>
    <cellStyle name="Normal 5 3 3 3 8 2 3" xfId="46916"/>
    <cellStyle name="Normal 5 3 3 3 8 3" xfId="46917"/>
    <cellStyle name="Normal 5 3 3 3 8 4" xfId="46918"/>
    <cellStyle name="Normal 5 3 3 3 8 5" xfId="46919"/>
    <cellStyle name="Normal 5 3 3 3 8 6" xfId="46920"/>
    <cellStyle name="Normal 5 3 3 3 9" xfId="46921"/>
    <cellStyle name="Normal 5 3 3 3 9 2" xfId="46922"/>
    <cellStyle name="Normal 5 3 3 3 9 3" xfId="46923"/>
    <cellStyle name="Normal 5 3 3 4" xfId="46924"/>
    <cellStyle name="Normal 5 3 3 4 10" xfId="46925"/>
    <cellStyle name="Normal 5 3 3 4 2" xfId="46926"/>
    <cellStyle name="Normal 5 3 3 4 2 2" xfId="46927"/>
    <cellStyle name="Normal 5 3 3 4 2 2 2" xfId="46928"/>
    <cellStyle name="Normal 5 3 3 4 2 2 2 2" xfId="46929"/>
    <cellStyle name="Normal 5 3 3 4 2 2 2 3" xfId="46930"/>
    <cellStyle name="Normal 5 3 3 4 2 2 3" xfId="46931"/>
    <cellStyle name="Normal 5 3 3 4 2 2 4" xfId="46932"/>
    <cellStyle name="Normal 5 3 3 4 2 2 5" xfId="46933"/>
    <cellStyle name="Normal 5 3 3 4 2 2 6" xfId="46934"/>
    <cellStyle name="Normal 5 3 3 4 2 3" xfId="46935"/>
    <cellStyle name="Normal 5 3 3 4 2 3 2" xfId="46936"/>
    <cellStyle name="Normal 5 3 3 4 2 3 2 2" xfId="46937"/>
    <cellStyle name="Normal 5 3 3 4 2 3 2 3" xfId="46938"/>
    <cellStyle name="Normal 5 3 3 4 2 3 3" xfId="46939"/>
    <cellStyle name="Normal 5 3 3 4 2 3 4" xfId="46940"/>
    <cellStyle name="Normal 5 3 3 4 2 3 5" xfId="46941"/>
    <cellStyle name="Normal 5 3 3 4 2 3 6" xfId="46942"/>
    <cellStyle name="Normal 5 3 3 4 2 4" xfId="46943"/>
    <cellStyle name="Normal 5 3 3 4 2 4 2" xfId="46944"/>
    <cellStyle name="Normal 5 3 3 4 2 4 3" xfId="46945"/>
    <cellStyle name="Normal 5 3 3 4 2 5" xfId="46946"/>
    <cellStyle name="Normal 5 3 3 4 2 6" xfId="46947"/>
    <cellStyle name="Normal 5 3 3 4 2 7" xfId="46948"/>
    <cellStyle name="Normal 5 3 3 4 2 8" xfId="46949"/>
    <cellStyle name="Normal 5 3 3 4 3" xfId="46950"/>
    <cellStyle name="Normal 5 3 3 4 3 2" xfId="46951"/>
    <cellStyle name="Normal 5 3 3 4 3 2 2" xfId="46952"/>
    <cellStyle name="Normal 5 3 3 4 3 2 2 2" xfId="46953"/>
    <cellStyle name="Normal 5 3 3 4 3 2 2 3" xfId="46954"/>
    <cellStyle name="Normal 5 3 3 4 3 2 3" xfId="46955"/>
    <cellStyle name="Normal 5 3 3 4 3 2 4" xfId="46956"/>
    <cellStyle name="Normal 5 3 3 4 3 2 5" xfId="46957"/>
    <cellStyle name="Normal 5 3 3 4 3 2 6" xfId="46958"/>
    <cellStyle name="Normal 5 3 3 4 3 3" xfId="46959"/>
    <cellStyle name="Normal 5 3 3 4 3 3 2" xfId="46960"/>
    <cellStyle name="Normal 5 3 3 4 3 3 3" xfId="46961"/>
    <cellStyle name="Normal 5 3 3 4 3 4" xfId="46962"/>
    <cellStyle name="Normal 5 3 3 4 3 5" xfId="46963"/>
    <cellStyle name="Normal 5 3 3 4 3 6" xfId="46964"/>
    <cellStyle name="Normal 5 3 3 4 3 7" xfId="46965"/>
    <cellStyle name="Normal 5 3 3 4 4" xfId="46966"/>
    <cellStyle name="Normal 5 3 3 4 4 2" xfId="46967"/>
    <cellStyle name="Normal 5 3 3 4 4 2 2" xfId="46968"/>
    <cellStyle name="Normal 5 3 3 4 4 2 3" xfId="46969"/>
    <cellStyle name="Normal 5 3 3 4 4 3" xfId="46970"/>
    <cellStyle name="Normal 5 3 3 4 4 4" xfId="46971"/>
    <cellStyle name="Normal 5 3 3 4 4 5" xfId="46972"/>
    <cellStyle name="Normal 5 3 3 4 4 6" xfId="46973"/>
    <cellStyle name="Normal 5 3 3 4 5" xfId="46974"/>
    <cellStyle name="Normal 5 3 3 4 5 2" xfId="46975"/>
    <cellStyle name="Normal 5 3 3 4 5 2 2" xfId="46976"/>
    <cellStyle name="Normal 5 3 3 4 5 2 3" xfId="46977"/>
    <cellStyle name="Normal 5 3 3 4 5 3" xfId="46978"/>
    <cellStyle name="Normal 5 3 3 4 5 4" xfId="46979"/>
    <cellStyle name="Normal 5 3 3 4 5 5" xfId="46980"/>
    <cellStyle name="Normal 5 3 3 4 5 6" xfId="46981"/>
    <cellStyle name="Normal 5 3 3 4 6" xfId="46982"/>
    <cellStyle name="Normal 5 3 3 4 6 2" xfId="46983"/>
    <cellStyle name="Normal 5 3 3 4 6 3" xfId="46984"/>
    <cellStyle name="Normal 5 3 3 4 7" xfId="46985"/>
    <cellStyle name="Normal 5 3 3 4 8" xfId="46986"/>
    <cellStyle name="Normal 5 3 3 4 9" xfId="46987"/>
    <cellStyle name="Normal 5 3 3 5" xfId="46988"/>
    <cellStyle name="Normal 5 3 3 5 2" xfId="46989"/>
    <cellStyle name="Normal 5 3 3 5 2 2" xfId="46990"/>
    <cellStyle name="Normal 5 3 3 5 2 2 2" xfId="46991"/>
    <cellStyle name="Normal 5 3 3 5 2 2 2 2" xfId="46992"/>
    <cellStyle name="Normal 5 3 3 5 2 2 2 3" xfId="46993"/>
    <cellStyle name="Normal 5 3 3 5 2 2 3" xfId="46994"/>
    <cellStyle name="Normal 5 3 3 5 2 2 4" xfId="46995"/>
    <cellStyle name="Normal 5 3 3 5 2 2 5" xfId="46996"/>
    <cellStyle name="Normal 5 3 3 5 2 2 6" xfId="46997"/>
    <cellStyle name="Normal 5 3 3 5 2 3" xfId="46998"/>
    <cellStyle name="Normal 5 3 3 5 2 3 2" xfId="46999"/>
    <cellStyle name="Normal 5 3 3 5 2 3 3" xfId="47000"/>
    <cellStyle name="Normal 5 3 3 5 2 4" xfId="47001"/>
    <cellStyle name="Normal 5 3 3 5 2 5" xfId="47002"/>
    <cellStyle name="Normal 5 3 3 5 2 6" xfId="47003"/>
    <cellStyle name="Normal 5 3 3 5 2 7" xfId="47004"/>
    <cellStyle name="Normal 5 3 3 5 3" xfId="47005"/>
    <cellStyle name="Normal 5 3 3 5 3 2" xfId="47006"/>
    <cellStyle name="Normal 5 3 3 5 3 2 2" xfId="47007"/>
    <cellStyle name="Normal 5 3 3 5 3 2 3" xfId="47008"/>
    <cellStyle name="Normal 5 3 3 5 3 3" xfId="47009"/>
    <cellStyle name="Normal 5 3 3 5 3 4" xfId="47010"/>
    <cellStyle name="Normal 5 3 3 5 3 5" xfId="47011"/>
    <cellStyle name="Normal 5 3 3 5 3 6" xfId="47012"/>
    <cellStyle name="Normal 5 3 3 5 4" xfId="47013"/>
    <cellStyle name="Normal 5 3 3 5 4 2" xfId="47014"/>
    <cellStyle name="Normal 5 3 3 5 4 2 2" xfId="47015"/>
    <cellStyle name="Normal 5 3 3 5 4 2 3" xfId="47016"/>
    <cellStyle name="Normal 5 3 3 5 4 3" xfId="47017"/>
    <cellStyle name="Normal 5 3 3 5 4 4" xfId="47018"/>
    <cellStyle name="Normal 5 3 3 5 4 5" xfId="47019"/>
    <cellStyle name="Normal 5 3 3 5 4 6" xfId="47020"/>
    <cellStyle name="Normal 5 3 3 5 5" xfId="47021"/>
    <cellStyle name="Normal 5 3 3 5 5 2" xfId="47022"/>
    <cellStyle name="Normal 5 3 3 5 5 3" xfId="47023"/>
    <cellStyle name="Normal 5 3 3 5 6" xfId="47024"/>
    <cellStyle name="Normal 5 3 3 5 7" xfId="47025"/>
    <cellStyle name="Normal 5 3 3 5 8" xfId="47026"/>
    <cellStyle name="Normal 5 3 3 5 9" xfId="47027"/>
    <cellStyle name="Normal 5 3 3 6" xfId="47028"/>
    <cellStyle name="Normal 5 3 3 6 2" xfId="47029"/>
    <cellStyle name="Normal 5 3 3 6 2 2" xfId="47030"/>
    <cellStyle name="Normal 5 3 3 6 2 2 2" xfId="47031"/>
    <cellStyle name="Normal 5 3 3 6 2 2 3" xfId="47032"/>
    <cellStyle name="Normal 5 3 3 6 2 3" xfId="47033"/>
    <cellStyle name="Normal 5 3 3 6 2 4" xfId="47034"/>
    <cellStyle name="Normal 5 3 3 6 2 5" xfId="47035"/>
    <cellStyle name="Normal 5 3 3 6 2 6" xfId="47036"/>
    <cellStyle name="Normal 5 3 3 6 3" xfId="47037"/>
    <cellStyle name="Normal 5 3 3 6 3 2" xfId="47038"/>
    <cellStyle name="Normal 5 3 3 6 3 3" xfId="47039"/>
    <cellStyle name="Normal 5 3 3 6 4" xfId="47040"/>
    <cellStyle name="Normal 5 3 3 6 5" xfId="47041"/>
    <cellStyle name="Normal 5 3 3 6 6" xfId="47042"/>
    <cellStyle name="Normal 5 3 3 6 7" xfId="47043"/>
    <cellStyle name="Normal 5 3 3 7" xfId="47044"/>
    <cellStyle name="Normal 5 3 3 7 2" xfId="47045"/>
    <cellStyle name="Normal 5 3 3 7 2 2" xfId="47046"/>
    <cellStyle name="Normal 5 3 3 7 2 3" xfId="47047"/>
    <cellStyle name="Normal 5 3 3 7 3" xfId="47048"/>
    <cellStyle name="Normal 5 3 3 7 4" xfId="47049"/>
    <cellStyle name="Normal 5 3 3 7 5" xfId="47050"/>
    <cellStyle name="Normal 5 3 3 7 6" xfId="47051"/>
    <cellStyle name="Normal 5 3 3 8" xfId="47052"/>
    <cellStyle name="Normal 5 3 3 8 2" xfId="47053"/>
    <cellStyle name="Normal 5 3 3 8 2 2" xfId="47054"/>
    <cellStyle name="Normal 5 3 3 8 2 3" xfId="47055"/>
    <cellStyle name="Normal 5 3 3 8 3" xfId="47056"/>
    <cellStyle name="Normal 5 3 3 8 4" xfId="47057"/>
    <cellStyle name="Normal 5 3 3 8 5" xfId="47058"/>
    <cellStyle name="Normal 5 3 3 8 6" xfId="47059"/>
    <cellStyle name="Normal 5 3 3 9" xfId="47060"/>
    <cellStyle name="Normal 5 3 3 9 2" xfId="47061"/>
    <cellStyle name="Normal 5 3 3 9 2 2" xfId="47062"/>
    <cellStyle name="Normal 5 3 3 9 2 3" xfId="47063"/>
    <cellStyle name="Normal 5 3 3 9 3" xfId="47064"/>
    <cellStyle name="Normal 5 3 3 9 4" xfId="47065"/>
    <cellStyle name="Normal 5 3 3 9 5" xfId="47066"/>
    <cellStyle name="Normal 5 3 3 9 6" xfId="47067"/>
    <cellStyle name="Normal 5 3 4" xfId="47068"/>
    <cellStyle name="Normal 5 3 5" xfId="47069"/>
    <cellStyle name="Normal 5 3 5 10" xfId="47070"/>
    <cellStyle name="Normal 5 3 5 11" xfId="47071"/>
    <cellStyle name="Normal 5 3 5 12" xfId="47072"/>
    <cellStyle name="Normal 5 3 5 13" xfId="47073"/>
    <cellStyle name="Normal 5 3 5 2" xfId="47074"/>
    <cellStyle name="Normal 5 3 5 2 10" xfId="47075"/>
    <cellStyle name="Normal 5 3 5 2 2" xfId="47076"/>
    <cellStyle name="Normal 5 3 5 2 2 2" xfId="47077"/>
    <cellStyle name="Normal 5 3 5 2 2 2 2" xfId="47078"/>
    <cellStyle name="Normal 5 3 5 2 2 2 2 2" xfId="47079"/>
    <cellStyle name="Normal 5 3 5 2 2 2 2 3" xfId="47080"/>
    <cellStyle name="Normal 5 3 5 2 2 2 3" xfId="47081"/>
    <cellStyle name="Normal 5 3 5 2 2 2 4" xfId="47082"/>
    <cellStyle name="Normal 5 3 5 2 2 2 5" xfId="47083"/>
    <cellStyle name="Normal 5 3 5 2 2 2 6" xfId="47084"/>
    <cellStyle name="Normal 5 3 5 2 2 3" xfId="47085"/>
    <cellStyle name="Normal 5 3 5 2 2 3 2" xfId="47086"/>
    <cellStyle name="Normal 5 3 5 2 2 3 2 2" xfId="47087"/>
    <cellStyle name="Normal 5 3 5 2 2 3 2 3" xfId="47088"/>
    <cellStyle name="Normal 5 3 5 2 2 3 3" xfId="47089"/>
    <cellStyle name="Normal 5 3 5 2 2 3 4" xfId="47090"/>
    <cellStyle name="Normal 5 3 5 2 2 3 5" xfId="47091"/>
    <cellStyle name="Normal 5 3 5 2 2 3 6" xfId="47092"/>
    <cellStyle name="Normal 5 3 5 2 2 4" xfId="47093"/>
    <cellStyle name="Normal 5 3 5 2 2 4 2" xfId="47094"/>
    <cellStyle name="Normal 5 3 5 2 2 4 3" xfId="47095"/>
    <cellStyle name="Normal 5 3 5 2 2 5" xfId="47096"/>
    <cellStyle name="Normal 5 3 5 2 2 6" xfId="47097"/>
    <cellStyle name="Normal 5 3 5 2 2 7" xfId="47098"/>
    <cellStyle name="Normal 5 3 5 2 2 8" xfId="47099"/>
    <cellStyle name="Normal 5 3 5 2 3" xfId="47100"/>
    <cellStyle name="Normal 5 3 5 2 3 2" xfId="47101"/>
    <cellStyle name="Normal 5 3 5 2 3 2 2" xfId="47102"/>
    <cellStyle name="Normal 5 3 5 2 3 2 2 2" xfId="47103"/>
    <cellStyle name="Normal 5 3 5 2 3 2 2 3" xfId="47104"/>
    <cellStyle name="Normal 5 3 5 2 3 2 3" xfId="47105"/>
    <cellStyle name="Normal 5 3 5 2 3 2 4" xfId="47106"/>
    <cellStyle name="Normal 5 3 5 2 3 2 5" xfId="47107"/>
    <cellStyle name="Normal 5 3 5 2 3 2 6" xfId="47108"/>
    <cellStyle name="Normal 5 3 5 2 3 3" xfId="47109"/>
    <cellStyle name="Normal 5 3 5 2 3 3 2" xfId="47110"/>
    <cellStyle name="Normal 5 3 5 2 3 3 3" xfId="47111"/>
    <cellStyle name="Normal 5 3 5 2 3 4" xfId="47112"/>
    <cellStyle name="Normal 5 3 5 2 3 5" xfId="47113"/>
    <cellStyle name="Normal 5 3 5 2 3 6" xfId="47114"/>
    <cellStyle name="Normal 5 3 5 2 3 7" xfId="47115"/>
    <cellStyle name="Normal 5 3 5 2 4" xfId="47116"/>
    <cellStyle name="Normal 5 3 5 2 4 2" xfId="47117"/>
    <cellStyle name="Normal 5 3 5 2 4 2 2" xfId="47118"/>
    <cellStyle name="Normal 5 3 5 2 4 2 3" xfId="47119"/>
    <cellStyle name="Normal 5 3 5 2 4 3" xfId="47120"/>
    <cellStyle name="Normal 5 3 5 2 4 4" xfId="47121"/>
    <cellStyle name="Normal 5 3 5 2 4 5" xfId="47122"/>
    <cellStyle name="Normal 5 3 5 2 4 6" xfId="47123"/>
    <cellStyle name="Normal 5 3 5 2 5" xfId="47124"/>
    <cellStyle name="Normal 5 3 5 2 5 2" xfId="47125"/>
    <cellStyle name="Normal 5 3 5 2 5 2 2" xfId="47126"/>
    <cellStyle name="Normal 5 3 5 2 5 2 3" xfId="47127"/>
    <cellStyle name="Normal 5 3 5 2 5 3" xfId="47128"/>
    <cellStyle name="Normal 5 3 5 2 5 4" xfId="47129"/>
    <cellStyle name="Normal 5 3 5 2 5 5" xfId="47130"/>
    <cellStyle name="Normal 5 3 5 2 5 6" xfId="47131"/>
    <cellStyle name="Normal 5 3 5 2 6" xfId="47132"/>
    <cellStyle name="Normal 5 3 5 2 6 2" xfId="47133"/>
    <cellStyle name="Normal 5 3 5 2 6 3" xfId="47134"/>
    <cellStyle name="Normal 5 3 5 2 7" xfId="47135"/>
    <cellStyle name="Normal 5 3 5 2 8" xfId="47136"/>
    <cellStyle name="Normal 5 3 5 2 9" xfId="47137"/>
    <cellStyle name="Normal 5 3 5 3" xfId="47138"/>
    <cellStyle name="Normal 5 3 5 3 2" xfId="47139"/>
    <cellStyle name="Normal 5 3 5 3 2 2" xfId="47140"/>
    <cellStyle name="Normal 5 3 5 3 2 2 2" xfId="47141"/>
    <cellStyle name="Normal 5 3 5 3 2 2 2 2" xfId="47142"/>
    <cellStyle name="Normal 5 3 5 3 2 2 2 3" xfId="47143"/>
    <cellStyle name="Normal 5 3 5 3 2 2 3" xfId="47144"/>
    <cellStyle name="Normal 5 3 5 3 2 2 4" xfId="47145"/>
    <cellStyle name="Normal 5 3 5 3 2 2 5" xfId="47146"/>
    <cellStyle name="Normal 5 3 5 3 2 2 6" xfId="47147"/>
    <cellStyle name="Normal 5 3 5 3 2 3" xfId="47148"/>
    <cellStyle name="Normal 5 3 5 3 2 3 2" xfId="47149"/>
    <cellStyle name="Normal 5 3 5 3 2 3 3" xfId="47150"/>
    <cellStyle name="Normal 5 3 5 3 2 4" xfId="47151"/>
    <cellStyle name="Normal 5 3 5 3 2 5" xfId="47152"/>
    <cellStyle name="Normal 5 3 5 3 2 6" xfId="47153"/>
    <cellStyle name="Normal 5 3 5 3 2 7" xfId="47154"/>
    <cellStyle name="Normal 5 3 5 3 3" xfId="47155"/>
    <cellStyle name="Normal 5 3 5 3 3 2" xfId="47156"/>
    <cellStyle name="Normal 5 3 5 3 3 2 2" xfId="47157"/>
    <cellStyle name="Normal 5 3 5 3 3 2 3" xfId="47158"/>
    <cellStyle name="Normal 5 3 5 3 3 3" xfId="47159"/>
    <cellStyle name="Normal 5 3 5 3 3 4" xfId="47160"/>
    <cellStyle name="Normal 5 3 5 3 3 5" xfId="47161"/>
    <cellStyle name="Normal 5 3 5 3 3 6" xfId="47162"/>
    <cellStyle name="Normal 5 3 5 3 4" xfId="47163"/>
    <cellStyle name="Normal 5 3 5 3 4 2" xfId="47164"/>
    <cellStyle name="Normal 5 3 5 3 4 2 2" xfId="47165"/>
    <cellStyle name="Normal 5 3 5 3 4 2 3" xfId="47166"/>
    <cellStyle name="Normal 5 3 5 3 4 3" xfId="47167"/>
    <cellStyle name="Normal 5 3 5 3 4 4" xfId="47168"/>
    <cellStyle name="Normal 5 3 5 3 4 5" xfId="47169"/>
    <cellStyle name="Normal 5 3 5 3 4 6" xfId="47170"/>
    <cellStyle name="Normal 5 3 5 3 5" xfId="47171"/>
    <cellStyle name="Normal 5 3 5 3 5 2" xfId="47172"/>
    <cellStyle name="Normal 5 3 5 3 5 3" xfId="47173"/>
    <cellStyle name="Normal 5 3 5 3 6" xfId="47174"/>
    <cellStyle name="Normal 5 3 5 3 7" xfId="47175"/>
    <cellStyle name="Normal 5 3 5 3 8" xfId="47176"/>
    <cellStyle name="Normal 5 3 5 3 9" xfId="47177"/>
    <cellStyle name="Normal 5 3 5 4" xfId="47178"/>
    <cellStyle name="Normal 5 3 5 4 2" xfId="47179"/>
    <cellStyle name="Normal 5 3 5 4 2 2" xfId="47180"/>
    <cellStyle name="Normal 5 3 5 4 2 2 2" xfId="47181"/>
    <cellStyle name="Normal 5 3 5 4 2 2 3" xfId="47182"/>
    <cellStyle name="Normal 5 3 5 4 2 3" xfId="47183"/>
    <cellStyle name="Normal 5 3 5 4 2 4" xfId="47184"/>
    <cellStyle name="Normal 5 3 5 4 2 5" xfId="47185"/>
    <cellStyle name="Normal 5 3 5 4 2 6" xfId="47186"/>
    <cellStyle name="Normal 5 3 5 4 3" xfId="47187"/>
    <cellStyle name="Normal 5 3 5 4 3 2" xfId="47188"/>
    <cellStyle name="Normal 5 3 5 4 3 3" xfId="47189"/>
    <cellStyle name="Normal 5 3 5 4 4" xfId="47190"/>
    <cellStyle name="Normal 5 3 5 4 5" xfId="47191"/>
    <cellStyle name="Normal 5 3 5 4 6" xfId="47192"/>
    <cellStyle name="Normal 5 3 5 4 7" xfId="47193"/>
    <cellStyle name="Normal 5 3 5 5" xfId="47194"/>
    <cellStyle name="Normal 5 3 5 5 2" xfId="47195"/>
    <cellStyle name="Normal 5 3 5 5 2 2" xfId="47196"/>
    <cellStyle name="Normal 5 3 5 5 2 3" xfId="47197"/>
    <cellStyle name="Normal 5 3 5 5 3" xfId="47198"/>
    <cellStyle name="Normal 5 3 5 5 4" xfId="47199"/>
    <cellStyle name="Normal 5 3 5 5 5" xfId="47200"/>
    <cellStyle name="Normal 5 3 5 5 6" xfId="47201"/>
    <cellStyle name="Normal 5 3 5 6" xfId="47202"/>
    <cellStyle name="Normal 5 3 5 6 2" xfId="47203"/>
    <cellStyle name="Normal 5 3 5 6 2 2" xfId="47204"/>
    <cellStyle name="Normal 5 3 5 6 2 3" xfId="47205"/>
    <cellStyle name="Normal 5 3 5 6 3" xfId="47206"/>
    <cellStyle name="Normal 5 3 5 6 4" xfId="47207"/>
    <cellStyle name="Normal 5 3 5 6 5" xfId="47208"/>
    <cellStyle name="Normal 5 3 5 6 6" xfId="47209"/>
    <cellStyle name="Normal 5 3 5 7" xfId="47210"/>
    <cellStyle name="Normal 5 3 5 7 2" xfId="47211"/>
    <cellStyle name="Normal 5 3 5 7 2 2" xfId="47212"/>
    <cellStyle name="Normal 5 3 5 7 2 3" xfId="47213"/>
    <cellStyle name="Normal 5 3 5 7 3" xfId="47214"/>
    <cellStyle name="Normal 5 3 5 7 4" xfId="47215"/>
    <cellStyle name="Normal 5 3 5 7 5" xfId="47216"/>
    <cellStyle name="Normal 5 3 5 7 6" xfId="47217"/>
    <cellStyle name="Normal 5 3 5 8" xfId="47218"/>
    <cellStyle name="Normal 5 3 5 8 2" xfId="47219"/>
    <cellStyle name="Normal 5 3 5 8 2 2" xfId="47220"/>
    <cellStyle name="Normal 5 3 5 8 2 3" xfId="47221"/>
    <cellStyle name="Normal 5 3 5 8 3" xfId="47222"/>
    <cellStyle name="Normal 5 3 5 8 4" xfId="47223"/>
    <cellStyle name="Normal 5 3 5 8 5" xfId="47224"/>
    <cellStyle name="Normal 5 3 5 8 6" xfId="47225"/>
    <cellStyle name="Normal 5 3 5 9" xfId="47226"/>
    <cellStyle name="Normal 5 3 5 9 2" xfId="47227"/>
    <cellStyle name="Normal 5 3 5 9 3" xfId="47228"/>
    <cellStyle name="Normal 5 3 6" xfId="47229"/>
    <cellStyle name="Normal 5 3 6 10" xfId="47230"/>
    <cellStyle name="Normal 5 3 6 2" xfId="47231"/>
    <cellStyle name="Normal 5 3 6 2 2" xfId="47232"/>
    <cellStyle name="Normal 5 3 6 2 2 2" xfId="47233"/>
    <cellStyle name="Normal 5 3 6 2 2 2 2" xfId="47234"/>
    <cellStyle name="Normal 5 3 6 2 2 2 3" xfId="47235"/>
    <cellStyle name="Normal 5 3 6 2 2 3" xfId="47236"/>
    <cellStyle name="Normal 5 3 6 2 2 4" xfId="47237"/>
    <cellStyle name="Normal 5 3 6 2 2 5" xfId="47238"/>
    <cellStyle name="Normal 5 3 6 2 2 6" xfId="47239"/>
    <cellStyle name="Normal 5 3 6 2 3" xfId="47240"/>
    <cellStyle name="Normal 5 3 6 2 3 2" xfId="47241"/>
    <cellStyle name="Normal 5 3 6 2 3 2 2" xfId="47242"/>
    <cellStyle name="Normal 5 3 6 2 3 2 3" xfId="47243"/>
    <cellStyle name="Normal 5 3 6 2 3 3" xfId="47244"/>
    <cellStyle name="Normal 5 3 6 2 3 4" xfId="47245"/>
    <cellStyle name="Normal 5 3 6 2 3 5" xfId="47246"/>
    <cellStyle name="Normal 5 3 6 2 3 6" xfId="47247"/>
    <cellStyle name="Normal 5 3 6 2 4" xfId="47248"/>
    <cellStyle name="Normal 5 3 6 2 4 2" xfId="47249"/>
    <cellStyle name="Normal 5 3 6 2 4 3" xfId="47250"/>
    <cellStyle name="Normal 5 3 6 2 5" xfId="47251"/>
    <cellStyle name="Normal 5 3 6 2 6" xfId="47252"/>
    <cellStyle name="Normal 5 3 6 2 7" xfId="47253"/>
    <cellStyle name="Normal 5 3 6 2 8" xfId="47254"/>
    <cellStyle name="Normal 5 3 6 3" xfId="47255"/>
    <cellStyle name="Normal 5 3 6 3 2" xfId="47256"/>
    <cellStyle name="Normal 5 3 6 3 2 2" xfId="47257"/>
    <cellStyle name="Normal 5 3 6 3 2 2 2" xfId="47258"/>
    <cellStyle name="Normal 5 3 6 3 2 2 3" xfId="47259"/>
    <cellStyle name="Normal 5 3 6 3 2 3" xfId="47260"/>
    <cellStyle name="Normal 5 3 6 3 2 4" xfId="47261"/>
    <cellStyle name="Normal 5 3 6 3 2 5" xfId="47262"/>
    <cellStyle name="Normal 5 3 6 3 2 6" xfId="47263"/>
    <cellStyle name="Normal 5 3 6 3 3" xfId="47264"/>
    <cellStyle name="Normal 5 3 6 3 3 2" xfId="47265"/>
    <cellStyle name="Normal 5 3 6 3 3 3" xfId="47266"/>
    <cellStyle name="Normal 5 3 6 3 4" xfId="47267"/>
    <cellStyle name="Normal 5 3 6 3 5" xfId="47268"/>
    <cellStyle name="Normal 5 3 6 3 6" xfId="47269"/>
    <cellStyle name="Normal 5 3 6 3 7" xfId="47270"/>
    <cellStyle name="Normal 5 3 6 4" xfId="47271"/>
    <cellStyle name="Normal 5 3 6 4 2" xfId="47272"/>
    <cellStyle name="Normal 5 3 6 4 2 2" xfId="47273"/>
    <cellStyle name="Normal 5 3 6 4 2 3" xfId="47274"/>
    <cellStyle name="Normal 5 3 6 4 3" xfId="47275"/>
    <cellStyle name="Normal 5 3 6 4 4" xfId="47276"/>
    <cellStyle name="Normal 5 3 6 4 5" xfId="47277"/>
    <cellStyle name="Normal 5 3 6 4 6" xfId="47278"/>
    <cellStyle name="Normal 5 3 6 5" xfId="47279"/>
    <cellStyle name="Normal 5 3 6 5 2" xfId="47280"/>
    <cellStyle name="Normal 5 3 6 5 2 2" xfId="47281"/>
    <cellStyle name="Normal 5 3 6 5 2 3" xfId="47282"/>
    <cellStyle name="Normal 5 3 6 5 3" xfId="47283"/>
    <cellStyle name="Normal 5 3 6 5 4" xfId="47284"/>
    <cellStyle name="Normal 5 3 6 5 5" xfId="47285"/>
    <cellStyle name="Normal 5 3 6 5 6" xfId="47286"/>
    <cellStyle name="Normal 5 3 6 6" xfId="47287"/>
    <cellStyle name="Normal 5 3 6 6 2" xfId="47288"/>
    <cellStyle name="Normal 5 3 6 6 3" xfId="47289"/>
    <cellStyle name="Normal 5 3 6 7" xfId="47290"/>
    <cellStyle name="Normal 5 3 6 8" xfId="47291"/>
    <cellStyle name="Normal 5 3 6 9" xfId="47292"/>
    <cellStyle name="Normal 5 3 7" xfId="47293"/>
    <cellStyle name="Normal 5 3 7 2" xfId="47294"/>
    <cellStyle name="Normal 5 3 7 2 2" xfId="47295"/>
    <cellStyle name="Normal 5 3 7 2 3" xfId="47296"/>
    <cellStyle name="Normal 5 3 7 3" xfId="47297"/>
    <cellStyle name="Normal 5 3 7 4" xfId="47298"/>
    <cellStyle name="Normal 5 3 7 5" xfId="47299"/>
    <cellStyle name="Normal 5 3 7 6" xfId="47300"/>
    <cellStyle name="Normal 5 3 8" xfId="47301"/>
    <cellStyle name="Normal 5 3 8 2" xfId="47302"/>
    <cellStyle name="Normal 5 3 8 2 2" xfId="47303"/>
    <cellStyle name="Normal 5 3 8 2 3" xfId="47304"/>
    <cellStyle name="Normal 5 3 8 3" xfId="47305"/>
    <cellStyle name="Normal 5 3 8 4" xfId="47306"/>
    <cellStyle name="Normal 5 3 8 5" xfId="47307"/>
    <cellStyle name="Normal 5 3 8 6" xfId="47308"/>
    <cellStyle name="Normal 5 3 9" xfId="47309"/>
    <cellStyle name="Normal 5 3 9 2" xfId="47310"/>
    <cellStyle name="Normal 5 3 9 2 2" xfId="47311"/>
    <cellStyle name="Normal 5 3 9 2 3" xfId="47312"/>
    <cellStyle name="Normal 5 3 9 3" xfId="47313"/>
    <cellStyle name="Normal 5 3 9 4" xfId="47314"/>
    <cellStyle name="Normal 5 3 9 5" xfId="47315"/>
    <cellStyle name="Normal 5 3 9 6" xfId="47316"/>
    <cellStyle name="Normal 5 30" xfId="259"/>
    <cellStyle name="Normal 5 31" xfId="260"/>
    <cellStyle name="Normal 5 32" xfId="261"/>
    <cellStyle name="Normal 5 4" xfId="262"/>
    <cellStyle name="Normal 5 4 10" xfId="47317"/>
    <cellStyle name="Normal 5 4 10 2" xfId="47318"/>
    <cellStyle name="Normal 5 4 10 2 2" xfId="47319"/>
    <cellStyle name="Normal 5 4 10 2 3" xfId="47320"/>
    <cellStyle name="Normal 5 4 10 3" xfId="47321"/>
    <cellStyle name="Normal 5 4 10 4" xfId="47322"/>
    <cellStyle name="Normal 5 4 10 5" xfId="47323"/>
    <cellStyle name="Normal 5 4 10 6" xfId="47324"/>
    <cellStyle name="Normal 5 4 11" xfId="47325"/>
    <cellStyle name="Normal 5 4 11 2" xfId="47326"/>
    <cellStyle name="Normal 5 4 11 3" xfId="47327"/>
    <cellStyle name="Normal 5 4 12" xfId="47328"/>
    <cellStyle name="Normal 5 4 13" xfId="47329"/>
    <cellStyle name="Normal 5 4 14" xfId="47330"/>
    <cellStyle name="Normal 5 4 15" xfId="47331"/>
    <cellStyle name="Normal 5 4 2" xfId="439"/>
    <cellStyle name="Normal 5 4 2 10" xfId="47332"/>
    <cellStyle name="Normal 5 4 2 10 2" xfId="47333"/>
    <cellStyle name="Normal 5 4 2 10 3" xfId="47334"/>
    <cellStyle name="Normal 5 4 2 11" xfId="47335"/>
    <cellStyle name="Normal 5 4 2 12" xfId="47336"/>
    <cellStyle name="Normal 5 4 2 13" xfId="47337"/>
    <cellStyle name="Normal 5 4 2 14" xfId="47338"/>
    <cellStyle name="Normal 5 4 2 2" xfId="47339"/>
    <cellStyle name="Normal 5 4 2 2 10" xfId="47340"/>
    <cellStyle name="Normal 5 4 2 2 11" xfId="47341"/>
    <cellStyle name="Normal 5 4 2 2 12" xfId="47342"/>
    <cellStyle name="Normal 5 4 2 2 13" xfId="47343"/>
    <cellStyle name="Normal 5 4 2 2 2" xfId="47344"/>
    <cellStyle name="Normal 5 4 2 2 2 10" xfId="47345"/>
    <cellStyle name="Normal 5 4 2 2 2 2" xfId="47346"/>
    <cellStyle name="Normal 5 4 2 2 2 2 2" xfId="47347"/>
    <cellStyle name="Normal 5 4 2 2 2 2 2 2" xfId="47348"/>
    <cellStyle name="Normal 5 4 2 2 2 2 2 2 2" xfId="47349"/>
    <cellStyle name="Normal 5 4 2 2 2 2 2 2 3" xfId="47350"/>
    <cellStyle name="Normal 5 4 2 2 2 2 2 3" xfId="47351"/>
    <cellStyle name="Normal 5 4 2 2 2 2 2 4" xfId="47352"/>
    <cellStyle name="Normal 5 4 2 2 2 2 2 5" xfId="47353"/>
    <cellStyle name="Normal 5 4 2 2 2 2 2 6" xfId="47354"/>
    <cellStyle name="Normal 5 4 2 2 2 2 3" xfId="47355"/>
    <cellStyle name="Normal 5 4 2 2 2 2 3 2" xfId="47356"/>
    <cellStyle name="Normal 5 4 2 2 2 2 3 2 2" xfId="47357"/>
    <cellStyle name="Normal 5 4 2 2 2 2 3 2 3" xfId="47358"/>
    <cellStyle name="Normal 5 4 2 2 2 2 3 3" xfId="47359"/>
    <cellStyle name="Normal 5 4 2 2 2 2 3 4" xfId="47360"/>
    <cellStyle name="Normal 5 4 2 2 2 2 3 5" xfId="47361"/>
    <cellStyle name="Normal 5 4 2 2 2 2 3 6" xfId="47362"/>
    <cellStyle name="Normal 5 4 2 2 2 2 4" xfId="47363"/>
    <cellStyle name="Normal 5 4 2 2 2 2 4 2" xfId="47364"/>
    <cellStyle name="Normal 5 4 2 2 2 2 4 3" xfId="47365"/>
    <cellStyle name="Normal 5 4 2 2 2 2 5" xfId="47366"/>
    <cellStyle name="Normal 5 4 2 2 2 2 6" xfId="47367"/>
    <cellStyle name="Normal 5 4 2 2 2 2 7" xfId="47368"/>
    <cellStyle name="Normal 5 4 2 2 2 2 8" xfId="47369"/>
    <cellStyle name="Normal 5 4 2 2 2 3" xfId="47370"/>
    <cellStyle name="Normal 5 4 2 2 2 3 2" xfId="47371"/>
    <cellStyle name="Normal 5 4 2 2 2 3 2 2" xfId="47372"/>
    <cellStyle name="Normal 5 4 2 2 2 3 2 2 2" xfId="47373"/>
    <cellStyle name="Normal 5 4 2 2 2 3 2 2 3" xfId="47374"/>
    <cellStyle name="Normal 5 4 2 2 2 3 2 3" xfId="47375"/>
    <cellStyle name="Normal 5 4 2 2 2 3 2 4" xfId="47376"/>
    <cellStyle name="Normal 5 4 2 2 2 3 2 5" xfId="47377"/>
    <cellStyle name="Normal 5 4 2 2 2 3 2 6" xfId="47378"/>
    <cellStyle name="Normal 5 4 2 2 2 3 3" xfId="47379"/>
    <cellStyle name="Normal 5 4 2 2 2 3 3 2" xfId="47380"/>
    <cellStyle name="Normal 5 4 2 2 2 3 3 3" xfId="47381"/>
    <cellStyle name="Normal 5 4 2 2 2 3 4" xfId="47382"/>
    <cellStyle name="Normal 5 4 2 2 2 3 5" xfId="47383"/>
    <cellStyle name="Normal 5 4 2 2 2 3 6" xfId="47384"/>
    <cellStyle name="Normal 5 4 2 2 2 3 7" xfId="47385"/>
    <cellStyle name="Normal 5 4 2 2 2 4" xfId="47386"/>
    <cellStyle name="Normal 5 4 2 2 2 4 2" xfId="47387"/>
    <cellStyle name="Normal 5 4 2 2 2 4 2 2" xfId="47388"/>
    <cellStyle name="Normal 5 4 2 2 2 4 2 3" xfId="47389"/>
    <cellStyle name="Normal 5 4 2 2 2 4 3" xfId="47390"/>
    <cellStyle name="Normal 5 4 2 2 2 4 4" xfId="47391"/>
    <cellStyle name="Normal 5 4 2 2 2 4 5" xfId="47392"/>
    <cellStyle name="Normal 5 4 2 2 2 4 6" xfId="47393"/>
    <cellStyle name="Normal 5 4 2 2 2 5" xfId="47394"/>
    <cellStyle name="Normal 5 4 2 2 2 5 2" xfId="47395"/>
    <cellStyle name="Normal 5 4 2 2 2 5 2 2" xfId="47396"/>
    <cellStyle name="Normal 5 4 2 2 2 5 2 3" xfId="47397"/>
    <cellStyle name="Normal 5 4 2 2 2 5 3" xfId="47398"/>
    <cellStyle name="Normal 5 4 2 2 2 5 4" xfId="47399"/>
    <cellStyle name="Normal 5 4 2 2 2 5 5" xfId="47400"/>
    <cellStyle name="Normal 5 4 2 2 2 5 6" xfId="47401"/>
    <cellStyle name="Normal 5 4 2 2 2 6" xfId="47402"/>
    <cellStyle name="Normal 5 4 2 2 2 6 2" xfId="47403"/>
    <cellStyle name="Normal 5 4 2 2 2 6 3" xfId="47404"/>
    <cellStyle name="Normal 5 4 2 2 2 7" xfId="47405"/>
    <cellStyle name="Normal 5 4 2 2 2 8" xfId="47406"/>
    <cellStyle name="Normal 5 4 2 2 2 9" xfId="47407"/>
    <cellStyle name="Normal 5 4 2 2 3" xfId="47408"/>
    <cellStyle name="Normal 5 4 2 2 3 2" xfId="47409"/>
    <cellStyle name="Normal 5 4 2 2 3 2 2" xfId="47410"/>
    <cellStyle name="Normal 5 4 2 2 3 2 2 2" xfId="47411"/>
    <cellStyle name="Normal 5 4 2 2 3 2 2 2 2" xfId="47412"/>
    <cellStyle name="Normal 5 4 2 2 3 2 2 2 3" xfId="47413"/>
    <cellStyle name="Normal 5 4 2 2 3 2 2 3" xfId="47414"/>
    <cellStyle name="Normal 5 4 2 2 3 2 2 4" xfId="47415"/>
    <cellStyle name="Normal 5 4 2 2 3 2 2 5" xfId="47416"/>
    <cellStyle name="Normal 5 4 2 2 3 2 2 6" xfId="47417"/>
    <cellStyle name="Normal 5 4 2 2 3 2 3" xfId="47418"/>
    <cellStyle name="Normal 5 4 2 2 3 2 3 2" xfId="47419"/>
    <cellStyle name="Normal 5 4 2 2 3 2 3 3" xfId="47420"/>
    <cellStyle name="Normal 5 4 2 2 3 2 4" xfId="47421"/>
    <cellStyle name="Normal 5 4 2 2 3 2 5" xfId="47422"/>
    <cellStyle name="Normal 5 4 2 2 3 2 6" xfId="47423"/>
    <cellStyle name="Normal 5 4 2 2 3 2 7" xfId="47424"/>
    <cellStyle name="Normal 5 4 2 2 3 3" xfId="47425"/>
    <cellStyle name="Normal 5 4 2 2 3 3 2" xfId="47426"/>
    <cellStyle name="Normal 5 4 2 2 3 3 2 2" xfId="47427"/>
    <cellStyle name="Normal 5 4 2 2 3 3 2 3" xfId="47428"/>
    <cellStyle name="Normal 5 4 2 2 3 3 3" xfId="47429"/>
    <cellStyle name="Normal 5 4 2 2 3 3 4" xfId="47430"/>
    <cellStyle name="Normal 5 4 2 2 3 3 5" xfId="47431"/>
    <cellStyle name="Normal 5 4 2 2 3 3 6" xfId="47432"/>
    <cellStyle name="Normal 5 4 2 2 3 4" xfId="47433"/>
    <cellStyle name="Normal 5 4 2 2 3 4 2" xfId="47434"/>
    <cellStyle name="Normal 5 4 2 2 3 4 2 2" xfId="47435"/>
    <cellStyle name="Normal 5 4 2 2 3 4 2 3" xfId="47436"/>
    <cellStyle name="Normal 5 4 2 2 3 4 3" xfId="47437"/>
    <cellStyle name="Normal 5 4 2 2 3 4 4" xfId="47438"/>
    <cellStyle name="Normal 5 4 2 2 3 4 5" xfId="47439"/>
    <cellStyle name="Normal 5 4 2 2 3 4 6" xfId="47440"/>
    <cellStyle name="Normal 5 4 2 2 3 5" xfId="47441"/>
    <cellStyle name="Normal 5 4 2 2 3 5 2" xfId="47442"/>
    <cellStyle name="Normal 5 4 2 2 3 5 3" xfId="47443"/>
    <cellStyle name="Normal 5 4 2 2 3 6" xfId="47444"/>
    <cellStyle name="Normal 5 4 2 2 3 7" xfId="47445"/>
    <cellStyle name="Normal 5 4 2 2 3 8" xfId="47446"/>
    <cellStyle name="Normal 5 4 2 2 3 9" xfId="47447"/>
    <cellStyle name="Normal 5 4 2 2 4" xfId="47448"/>
    <cellStyle name="Normal 5 4 2 2 4 2" xfId="47449"/>
    <cellStyle name="Normal 5 4 2 2 4 2 2" xfId="47450"/>
    <cellStyle name="Normal 5 4 2 2 4 2 2 2" xfId="47451"/>
    <cellStyle name="Normal 5 4 2 2 4 2 2 3" xfId="47452"/>
    <cellStyle name="Normal 5 4 2 2 4 2 3" xfId="47453"/>
    <cellStyle name="Normal 5 4 2 2 4 2 4" xfId="47454"/>
    <cellStyle name="Normal 5 4 2 2 4 2 5" xfId="47455"/>
    <cellStyle name="Normal 5 4 2 2 4 2 6" xfId="47456"/>
    <cellStyle name="Normal 5 4 2 2 4 3" xfId="47457"/>
    <cellStyle name="Normal 5 4 2 2 4 3 2" xfId="47458"/>
    <cellStyle name="Normal 5 4 2 2 4 3 3" xfId="47459"/>
    <cellStyle name="Normal 5 4 2 2 4 4" xfId="47460"/>
    <cellStyle name="Normal 5 4 2 2 4 5" xfId="47461"/>
    <cellStyle name="Normal 5 4 2 2 4 6" xfId="47462"/>
    <cellStyle name="Normal 5 4 2 2 4 7" xfId="47463"/>
    <cellStyle name="Normal 5 4 2 2 5" xfId="47464"/>
    <cellStyle name="Normal 5 4 2 2 5 2" xfId="47465"/>
    <cellStyle name="Normal 5 4 2 2 5 2 2" xfId="47466"/>
    <cellStyle name="Normal 5 4 2 2 5 2 3" xfId="47467"/>
    <cellStyle name="Normal 5 4 2 2 5 3" xfId="47468"/>
    <cellStyle name="Normal 5 4 2 2 5 4" xfId="47469"/>
    <cellStyle name="Normal 5 4 2 2 5 5" xfId="47470"/>
    <cellStyle name="Normal 5 4 2 2 5 6" xfId="47471"/>
    <cellStyle name="Normal 5 4 2 2 6" xfId="47472"/>
    <cellStyle name="Normal 5 4 2 2 6 2" xfId="47473"/>
    <cellStyle name="Normal 5 4 2 2 6 2 2" xfId="47474"/>
    <cellStyle name="Normal 5 4 2 2 6 2 3" xfId="47475"/>
    <cellStyle name="Normal 5 4 2 2 6 3" xfId="47476"/>
    <cellStyle name="Normal 5 4 2 2 6 4" xfId="47477"/>
    <cellStyle name="Normal 5 4 2 2 6 5" xfId="47478"/>
    <cellStyle name="Normal 5 4 2 2 6 6" xfId="47479"/>
    <cellStyle name="Normal 5 4 2 2 7" xfId="47480"/>
    <cellStyle name="Normal 5 4 2 2 7 2" xfId="47481"/>
    <cellStyle name="Normal 5 4 2 2 7 2 2" xfId="47482"/>
    <cellStyle name="Normal 5 4 2 2 7 2 3" xfId="47483"/>
    <cellStyle name="Normal 5 4 2 2 7 3" xfId="47484"/>
    <cellStyle name="Normal 5 4 2 2 7 4" xfId="47485"/>
    <cellStyle name="Normal 5 4 2 2 7 5" xfId="47486"/>
    <cellStyle name="Normal 5 4 2 2 7 6" xfId="47487"/>
    <cellStyle name="Normal 5 4 2 2 8" xfId="47488"/>
    <cellStyle name="Normal 5 4 2 2 8 2" xfId="47489"/>
    <cellStyle name="Normal 5 4 2 2 8 2 2" xfId="47490"/>
    <cellStyle name="Normal 5 4 2 2 8 2 3" xfId="47491"/>
    <cellStyle name="Normal 5 4 2 2 8 3" xfId="47492"/>
    <cellStyle name="Normal 5 4 2 2 8 4" xfId="47493"/>
    <cellStyle name="Normal 5 4 2 2 8 5" xfId="47494"/>
    <cellStyle name="Normal 5 4 2 2 8 6" xfId="47495"/>
    <cellStyle name="Normal 5 4 2 2 9" xfId="47496"/>
    <cellStyle name="Normal 5 4 2 2 9 2" xfId="47497"/>
    <cellStyle name="Normal 5 4 2 2 9 3" xfId="47498"/>
    <cellStyle name="Normal 5 4 2 3" xfId="47499"/>
    <cellStyle name="Normal 5 4 2 3 10" xfId="47500"/>
    <cellStyle name="Normal 5 4 2 3 2" xfId="47501"/>
    <cellStyle name="Normal 5 4 2 3 2 2" xfId="47502"/>
    <cellStyle name="Normal 5 4 2 3 2 2 2" xfId="47503"/>
    <cellStyle name="Normal 5 4 2 3 2 2 2 2" xfId="47504"/>
    <cellStyle name="Normal 5 4 2 3 2 2 2 3" xfId="47505"/>
    <cellStyle name="Normal 5 4 2 3 2 2 3" xfId="47506"/>
    <cellStyle name="Normal 5 4 2 3 2 2 4" xfId="47507"/>
    <cellStyle name="Normal 5 4 2 3 2 2 5" xfId="47508"/>
    <cellStyle name="Normal 5 4 2 3 2 2 6" xfId="47509"/>
    <cellStyle name="Normal 5 4 2 3 2 3" xfId="47510"/>
    <cellStyle name="Normal 5 4 2 3 2 3 2" xfId="47511"/>
    <cellStyle name="Normal 5 4 2 3 2 3 2 2" xfId="47512"/>
    <cellStyle name="Normal 5 4 2 3 2 3 2 3" xfId="47513"/>
    <cellStyle name="Normal 5 4 2 3 2 3 3" xfId="47514"/>
    <cellStyle name="Normal 5 4 2 3 2 3 4" xfId="47515"/>
    <cellStyle name="Normal 5 4 2 3 2 3 5" xfId="47516"/>
    <cellStyle name="Normal 5 4 2 3 2 3 6" xfId="47517"/>
    <cellStyle name="Normal 5 4 2 3 2 4" xfId="47518"/>
    <cellStyle name="Normal 5 4 2 3 2 4 2" xfId="47519"/>
    <cellStyle name="Normal 5 4 2 3 2 4 3" xfId="47520"/>
    <cellStyle name="Normal 5 4 2 3 2 5" xfId="47521"/>
    <cellStyle name="Normal 5 4 2 3 2 6" xfId="47522"/>
    <cellStyle name="Normal 5 4 2 3 2 7" xfId="47523"/>
    <cellStyle name="Normal 5 4 2 3 2 8" xfId="47524"/>
    <cellStyle name="Normal 5 4 2 3 3" xfId="47525"/>
    <cellStyle name="Normal 5 4 2 3 3 2" xfId="47526"/>
    <cellStyle name="Normal 5 4 2 3 3 2 2" xfId="47527"/>
    <cellStyle name="Normal 5 4 2 3 3 2 2 2" xfId="47528"/>
    <cellStyle name="Normal 5 4 2 3 3 2 2 3" xfId="47529"/>
    <cellStyle name="Normal 5 4 2 3 3 2 3" xfId="47530"/>
    <cellStyle name="Normal 5 4 2 3 3 2 4" xfId="47531"/>
    <cellStyle name="Normal 5 4 2 3 3 2 5" xfId="47532"/>
    <cellStyle name="Normal 5 4 2 3 3 2 6" xfId="47533"/>
    <cellStyle name="Normal 5 4 2 3 3 3" xfId="47534"/>
    <cellStyle name="Normal 5 4 2 3 3 3 2" xfId="47535"/>
    <cellStyle name="Normal 5 4 2 3 3 3 3" xfId="47536"/>
    <cellStyle name="Normal 5 4 2 3 3 4" xfId="47537"/>
    <cellStyle name="Normal 5 4 2 3 3 5" xfId="47538"/>
    <cellStyle name="Normal 5 4 2 3 3 6" xfId="47539"/>
    <cellStyle name="Normal 5 4 2 3 3 7" xfId="47540"/>
    <cellStyle name="Normal 5 4 2 3 4" xfId="47541"/>
    <cellStyle name="Normal 5 4 2 3 4 2" xfId="47542"/>
    <cellStyle name="Normal 5 4 2 3 4 2 2" xfId="47543"/>
    <cellStyle name="Normal 5 4 2 3 4 2 3" xfId="47544"/>
    <cellStyle name="Normal 5 4 2 3 4 3" xfId="47545"/>
    <cellStyle name="Normal 5 4 2 3 4 4" xfId="47546"/>
    <cellStyle name="Normal 5 4 2 3 4 5" xfId="47547"/>
    <cellStyle name="Normal 5 4 2 3 4 6" xfId="47548"/>
    <cellStyle name="Normal 5 4 2 3 5" xfId="47549"/>
    <cellStyle name="Normal 5 4 2 3 5 2" xfId="47550"/>
    <cellStyle name="Normal 5 4 2 3 5 2 2" xfId="47551"/>
    <cellStyle name="Normal 5 4 2 3 5 2 3" xfId="47552"/>
    <cellStyle name="Normal 5 4 2 3 5 3" xfId="47553"/>
    <cellStyle name="Normal 5 4 2 3 5 4" xfId="47554"/>
    <cellStyle name="Normal 5 4 2 3 5 5" xfId="47555"/>
    <cellStyle name="Normal 5 4 2 3 5 6" xfId="47556"/>
    <cellStyle name="Normal 5 4 2 3 6" xfId="47557"/>
    <cellStyle name="Normal 5 4 2 3 6 2" xfId="47558"/>
    <cellStyle name="Normal 5 4 2 3 6 3" xfId="47559"/>
    <cellStyle name="Normal 5 4 2 3 7" xfId="47560"/>
    <cellStyle name="Normal 5 4 2 3 8" xfId="47561"/>
    <cellStyle name="Normal 5 4 2 3 9" xfId="47562"/>
    <cellStyle name="Normal 5 4 2 4" xfId="47563"/>
    <cellStyle name="Normal 5 4 2 4 2" xfId="47564"/>
    <cellStyle name="Normal 5 4 2 4 2 2" xfId="47565"/>
    <cellStyle name="Normal 5 4 2 4 2 2 2" xfId="47566"/>
    <cellStyle name="Normal 5 4 2 4 2 2 2 2" xfId="47567"/>
    <cellStyle name="Normal 5 4 2 4 2 2 2 3" xfId="47568"/>
    <cellStyle name="Normal 5 4 2 4 2 2 3" xfId="47569"/>
    <cellStyle name="Normal 5 4 2 4 2 2 4" xfId="47570"/>
    <cellStyle name="Normal 5 4 2 4 2 2 5" xfId="47571"/>
    <cellStyle name="Normal 5 4 2 4 2 2 6" xfId="47572"/>
    <cellStyle name="Normal 5 4 2 4 2 3" xfId="47573"/>
    <cellStyle name="Normal 5 4 2 4 2 3 2" xfId="47574"/>
    <cellStyle name="Normal 5 4 2 4 2 3 3" xfId="47575"/>
    <cellStyle name="Normal 5 4 2 4 2 4" xfId="47576"/>
    <cellStyle name="Normal 5 4 2 4 2 5" xfId="47577"/>
    <cellStyle name="Normal 5 4 2 4 2 6" xfId="47578"/>
    <cellStyle name="Normal 5 4 2 4 2 7" xfId="47579"/>
    <cellStyle name="Normal 5 4 2 4 3" xfId="47580"/>
    <cellStyle name="Normal 5 4 2 4 3 2" xfId="47581"/>
    <cellStyle name="Normal 5 4 2 4 3 2 2" xfId="47582"/>
    <cellStyle name="Normal 5 4 2 4 3 2 3" xfId="47583"/>
    <cellStyle name="Normal 5 4 2 4 3 3" xfId="47584"/>
    <cellStyle name="Normal 5 4 2 4 3 4" xfId="47585"/>
    <cellStyle name="Normal 5 4 2 4 3 5" xfId="47586"/>
    <cellStyle name="Normal 5 4 2 4 3 6" xfId="47587"/>
    <cellStyle name="Normal 5 4 2 4 4" xfId="47588"/>
    <cellStyle name="Normal 5 4 2 4 4 2" xfId="47589"/>
    <cellStyle name="Normal 5 4 2 4 4 2 2" xfId="47590"/>
    <cellStyle name="Normal 5 4 2 4 4 2 3" xfId="47591"/>
    <cellStyle name="Normal 5 4 2 4 4 3" xfId="47592"/>
    <cellStyle name="Normal 5 4 2 4 4 4" xfId="47593"/>
    <cellStyle name="Normal 5 4 2 4 4 5" xfId="47594"/>
    <cellStyle name="Normal 5 4 2 4 4 6" xfId="47595"/>
    <cellStyle name="Normal 5 4 2 4 5" xfId="47596"/>
    <cellStyle name="Normal 5 4 2 4 5 2" xfId="47597"/>
    <cellStyle name="Normal 5 4 2 4 5 3" xfId="47598"/>
    <cellStyle name="Normal 5 4 2 4 6" xfId="47599"/>
    <cellStyle name="Normal 5 4 2 4 7" xfId="47600"/>
    <cellStyle name="Normal 5 4 2 4 8" xfId="47601"/>
    <cellStyle name="Normal 5 4 2 4 9" xfId="47602"/>
    <cellStyle name="Normal 5 4 2 5" xfId="47603"/>
    <cellStyle name="Normal 5 4 2 5 2" xfId="47604"/>
    <cellStyle name="Normal 5 4 2 5 2 2" xfId="47605"/>
    <cellStyle name="Normal 5 4 2 5 2 2 2" xfId="47606"/>
    <cellStyle name="Normal 5 4 2 5 2 2 3" xfId="47607"/>
    <cellStyle name="Normal 5 4 2 5 2 3" xfId="47608"/>
    <cellStyle name="Normal 5 4 2 5 2 4" xfId="47609"/>
    <cellStyle name="Normal 5 4 2 5 2 5" xfId="47610"/>
    <cellStyle name="Normal 5 4 2 5 2 6" xfId="47611"/>
    <cellStyle name="Normal 5 4 2 5 3" xfId="47612"/>
    <cellStyle name="Normal 5 4 2 5 3 2" xfId="47613"/>
    <cellStyle name="Normal 5 4 2 5 3 3" xfId="47614"/>
    <cellStyle name="Normal 5 4 2 5 4" xfId="47615"/>
    <cellStyle name="Normal 5 4 2 5 5" xfId="47616"/>
    <cellStyle name="Normal 5 4 2 5 6" xfId="47617"/>
    <cellStyle name="Normal 5 4 2 5 7" xfId="47618"/>
    <cellStyle name="Normal 5 4 2 6" xfId="47619"/>
    <cellStyle name="Normal 5 4 2 6 2" xfId="47620"/>
    <cellStyle name="Normal 5 4 2 6 2 2" xfId="47621"/>
    <cellStyle name="Normal 5 4 2 6 2 3" xfId="47622"/>
    <cellStyle name="Normal 5 4 2 6 3" xfId="47623"/>
    <cellStyle name="Normal 5 4 2 6 4" xfId="47624"/>
    <cellStyle name="Normal 5 4 2 6 5" xfId="47625"/>
    <cellStyle name="Normal 5 4 2 6 6" xfId="47626"/>
    <cellStyle name="Normal 5 4 2 7" xfId="47627"/>
    <cellStyle name="Normal 5 4 2 7 2" xfId="47628"/>
    <cellStyle name="Normal 5 4 2 7 2 2" xfId="47629"/>
    <cellStyle name="Normal 5 4 2 7 2 3" xfId="47630"/>
    <cellStyle name="Normal 5 4 2 7 3" xfId="47631"/>
    <cellStyle name="Normal 5 4 2 7 4" xfId="47632"/>
    <cellStyle name="Normal 5 4 2 7 5" xfId="47633"/>
    <cellStyle name="Normal 5 4 2 7 6" xfId="47634"/>
    <cellStyle name="Normal 5 4 2 8" xfId="47635"/>
    <cellStyle name="Normal 5 4 2 8 2" xfId="47636"/>
    <cellStyle name="Normal 5 4 2 8 2 2" xfId="47637"/>
    <cellStyle name="Normal 5 4 2 8 2 3" xfId="47638"/>
    <cellStyle name="Normal 5 4 2 8 3" xfId="47639"/>
    <cellStyle name="Normal 5 4 2 8 4" xfId="47640"/>
    <cellStyle name="Normal 5 4 2 8 5" xfId="47641"/>
    <cellStyle name="Normal 5 4 2 8 6" xfId="47642"/>
    <cellStyle name="Normal 5 4 2 9" xfId="47643"/>
    <cellStyle name="Normal 5 4 2 9 2" xfId="47644"/>
    <cellStyle name="Normal 5 4 2 9 2 2" xfId="47645"/>
    <cellStyle name="Normal 5 4 2 9 2 3" xfId="47646"/>
    <cellStyle name="Normal 5 4 2 9 3" xfId="47647"/>
    <cellStyle name="Normal 5 4 2 9 4" xfId="47648"/>
    <cellStyle name="Normal 5 4 2 9 5" xfId="47649"/>
    <cellStyle name="Normal 5 4 2 9 6" xfId="47650"/>
    <cellStyle name="Normal 5 4 3" xfId="440"/>
    <cellStyle name="Normal 5 4 3 10" xfId="47651"/>
    <cellStyle name="Normal 5 4 3 11" xfId="47652"/>
    <cellStyle name="Normal 5 4 3 12" xfId="47653"/>
    <cellStyle name="Normal 5 4 3 13" xfId="47654"/>
    <cellStyle name="Normal 5 4 3 2" xfId="47655"/>
    <cellStyle name="Normal 5 4 3 2 10" xfId="47656"/>
    <cellStyle name="Normal 5 4 3 2 2" xfId="47657"/>
    <cellStyle name="Normal 5 4 3 2 2 2" xfId="47658"/>
    <cellStyle name="Normal 5 4 3 2 2 2 2" xfId="47659"/>
    <cellStyle name="Normal 5 4 3 2 2 2 2 2" xfId="47660"/>
    <cellStyle name="Normal 5 4 3 2 2 2 2 3" xfId="47661"/>
    <cellStyle name="Normal 5 4 3 2 2 2 3" xfId="47662"/>
    <cellStyle name="Normal 5 4 3 2 2 2 4" xfId="47663"/>
    <cellStyle name="Normal 5 4 3 2 2 2 5" xfId="47664"/>
    <cellStyle name="Normal 5 4 3 2 2 2 6" xfId="47665"/>
    <cellStyle name="Normal 5 4 3 2 2 3" xfId="47666"/>
    <cellStyle name="Normal 5 4 3 2 2 3 2" xfId="47667"/>
    <cellStyle name="Normal 5 4 3 2 2 3 2 2" xfId="47668"/>
    <cellStyle name="Normal 5 4 3 2 2 3 2 3" xfId="47669"/>
    <cellStyle name="Normal 5 4 3 2 2 3 3" xfId="47670"/>
    <cellStyle name="Normal 5 4 3 2 2 3 4" xfId="47671"/>
    <cellStyle name="Normal 5 4 3 2 2 3 5" xfId="47672"/>
    <cellStyle name="Normal 5 4 3 2 2 3 6" xfId="47673"/>
    <cellStyle name="Normal 5 4 3 2 2 4" xfId="47674"/>
    <cellStyle name="Normal 5 4 3 2 2 4 2" xfId="47675"/>
    <cellStyle name="Normal 5 4 3 2 2 4 3" xfId="47676"/>
    <cellStyle name="Normal 5 4 3 2 2 5" xfId="47677"/>
    <cellStyle name="Normal 5 4 3 2 2 6" xfId="47678"/>
    <cellStyle name="Normal 5 4 3 2 2 7" xfId="47679"/>
    <cellStyle name="Normal 5 4 3 2 2 8" xfId="47680"/>
    <cellStyle name="Normal 5 4 3 2 3" xfId="47681"/>
    <cellStyle name="Normal 5 4 3 2 3 2" xfId="47682"/>
    <cellStyle name="Normal 5 4 3 2 3 2 2" xfId="47683"/>
    <cellStyle name="Normal 5 4 3 2 3 2 2 2" xfId="47684"/>
    <cellStyle name="Normal 5 4 3 2 3 2 2 3" xfId="47685"/>
    <cellStyle name="Normal 5 4 3 2 3 2 3" xfId="47686"/>
    <cellStyle name="Normal 5 4 3 2 3 2 4" xfId="47687"/>
    <cellStyle name="Normal 5 4 3 2 3 2 5" xfId="47688"/>
    <cellStyle name="Normal 5 4 3 2 3 2 6" xfId="47689"/>
    <cellStyle name="Normal 5 4 3 2 3 3" xfId="47690"/>
    <cellStyle name="Normal 5 4 3 2 3 3 2" xfId="47691"/>
    <cellStyle name="Normal 5 4 3 2 3 3 3" xfId="47692"/>
    <cellStyle name="Normal 5 4 3 2 3 4" xfId="47693"/>
    <cellStyle name="Normal 5 4 3 2 3 5" xfId="47694"/>
    <cellStyle name="Normal 5 4 3 2 3 6" xfId="47695"/>
    <cellStyle name="Normal 5 4 3 2 3 7" xfId="47696"/>
    <cellStyle name="Normal 5 4 3 2 4" xfId="47697"/>
    <cellStyle name="Normal 5 4 3 2 4 2" xfId="47698"/>
    <cellStyle name="Normal 5 4 3 2 4 2 2" xfId="47699"/>
    <cellStyle name="Normal 5 4 3 2 4 2 3" xfId="47700"/>
    <cellStyle name="Normal 5 4 3 2 4 3" xfId="47701"/>
    <cellStyle name="Normal 5 4 3 2 4 4" xfId="47702"/>
    <cellStyle name="Normal 5 4 3 2 4 5" xfId="47703"/>
    <cellStyle name="Normal 5 4 3 2 4 6" xfId="47704"/>
    <cellStyle name="Normal 5 4 3 2 5" xfId="47705"/>
    <cellStyle name="Normal 5 4 3 2 5 2" xfId="47706"/>
    <cellStyle name="Normal 5 4 3 2 5 2 2" xfId="47707"/>
    <cellStyle name="Normal 5 4 3 2 5 2 3" xfId="47708"/>
    <cellStyle name="Normal 5 4 3 2 5 3" xfId="47709"/>
    <cellStyle name="Normal 5 4 3 2 5 4" xfId="47710"/>
    <cellStyle name="Normal 5 4 3 2 5 5" xfId="47711"/>
    <cellStyle name="Normal 5 4 3 2 5 6" xfId="47712"/>
    <cellStyle name="Normal 5 4 3 2 6" xfId="47713"/>
    <cellStyle name="Normal 5 4 3 2 6 2" xfId="47714"/>
    <cellStyle name="Normal 5 4 3 2 6 3" xfId="47715"/>
    <cellStyle name="Normal 5 4 3 2 7" xfId="47716"/>
    <cellStyle name="Normal 5 4 3 2 8" xfId="47717"/>
    <cellStyle name="Normal 5 4 3 2 9" xfId="47718"/>
    <cellStyle name="Normal 5 4 3 3" xfId="47719"/>
    <cellStyle name="Normal 5 4 3 3 2" xfId="47720"/>
    <cellStyle name="Normal 5 4 3 3 2 2" xfId="47721"/>
    <cellStyle name="Normal 5 4 3 3 2 2 2" xfId="47722"/>
    <cellStyle name="Normal 5 4 3 3 2 2 2 2" xfId="47723"/>
    <cellStyle name="Normal 5 4 3 3 2 2 2 3" xfId="47724"/>
    <cellStyle name="Normal 5 4 3 3 2 2 3" xfId="47725"/>
    <cellStyle name="Normal 5 4 3 3 2 2 4" xfId="47726"/>
    <cellStyle name="Normal 5 4 3 3 2 2 5" xfId="47727"/>
    <cellStyle name="Normal 5 4 3 3 2 2 6" xfId="47728"/>
    <cellStyle name="Normal 5 4 3 3 2 3" xfId="47729"/>
    <cellStyle name="Normal 5 4 3 3 2 3 2" xfId="47730"/>
    <cellStyle name="Normal 5 4 3 3 2 3 3" xfId="47731"/>
    <cellStyle name="Normal 5 4 3 3 2 4" xfId="47732"/>
    <cellStyle name="Normal 5 4 3 3 2 5" xfId="47733"/>
    <cellStyle name="Normal 5 4 3 3 2 6" xfId="47734"/>
    <cellStyle name="Normal 5 4 3 3 2 7" xfId="47735"/>
    <cellStyle name="Normal 5 4 3 3 3" xfId="47736"/>
    <cellStyle name="Normal 5 4 3 3 3 2" xfId="47737"/>
    <cellStyle name="Normal 5 4 3 3 3 2 2" xfId="47738"/>
    <cellStyle name="Normal 5 4 3 3 3 2 3" xfId="47739"/>
    <cellStyle name="Normal 5 4 3 3 3 3" xfId="47740"/>
    <cellStyle name="Normal 5 4 3 3 3 4" xfId="47741"/>
    <cellStyle name="Normal 5 4 3 3 3 5" xfId="47742"/>
    <cellStyle name="Normal 5 4 3 3 3 6" xfId="47743"/>
    <cellStyle name="Normal 5 4 3 3 4" xfId="47744"/>
    <cellStyle name="Normal 5 4 3 3 4 2" xfId="47745"/>
    <cellStyle name="Normal 5 4 3 3 4 2 2" xfId="47746"/>
    <cellStyle name="Normal 5 4 3 3 4 2 3" xfId="47747"/>
    <cellStyle name="Normal 5 4 3 3 4 3" xfId="47748"/>
    <cellStyle name="Normal 5 4 3 3 4 4" xfId="47749"/>
    <cellStyle name="Normal 5 4 3 3 4 5" xfId="47750"/>
    <cellStyle name="Normal 5 4 3 3 4 6" xfId="47751"/>
    <cellStyle name="Normal 5 4 3 3 5" xfId="47752"/>
    <cellStyle name="Normal 5 4 3 3 5 2" xfId="47753"/>
    <cellStyle name="Normal 5 4 3 3 5 3" xfId="47754"/>
    <cellStyle name="Normal 5 4 3 3 6" xfId="47755"/>
    <cellStyle name="Normal 5 4 3 3 7" xfId="47756"/>
    <cellStyle name="Normal 5 4 3 3 8" xfId="47757"/>
    <cellStyle name="Normal 5 4 3 3 9" xfId="47758"/>
    <cellStyle name="Normal 5 4 3 4" xfId="47759"/>
    <cellStyle name="Normal 5 4 3 4 2" xfId="47760"/>
    <cellStyle name="Normal 5 4 3 4 2 2" xfId="47761"/>
    <cellStyle name="Normal 5 4 3 4 2 2 2" xfId="47762"/>
    <cellStyle name="Normal 5 4 3 4 2 2 3" xfId="47763"/>
    <cellStyle name="Normal 5 4 3 4 2 3" xfId="47764"/>
    <cellStyle name="Normal 5 4 3 4 2 4" xfId="47765"/>
    <cellStyle name="Normal 5 4 3 4 2 5" xfId="47766"/>
    <cellStyle name="Normal 5 4 3 4 2 6" xfId="47767"/>
    <cellStyle name="Normal 5 4 3 4 3" xfId="47768"/>
    <cellStyle name="Normal 5 4 3 4 3 2" xfId="47769"/>
    <cellStyle name="Normal 5 4 3 4 3 3" xfId="47770"/>
    <cellStyle name="Normal 5 4 3 4 4" xfId="47771"/>
    <cellStyle name="Normal 5 4 3 4 5" xfId="47772"/>
    <cellStyle name="Normal 5 4 3 4 6" xfId="47773"/>
    <cellStyle name="Normal 5 4 3 4 7" xfId="47774"/>
    <cellStyle name="Normal 5 4 3 5" xfId="47775"/>
    <cellStyle name="Normal 5 4 3 5 2" xfId="47776"/>
    <cellStyle name="Normal 5 4 3 5 2 2" xfId="47777"/>
    <cellStyle name="Normal 5 4 3 5 2 3" xfId="47778"/>
    <cellStyle name="Normal 5 4 3 5 3" xfId="47779"/>
    <cellStyle name="Normal 5 4 3 5 4" xfId="47780"/>
    <cellStyle name="Normal 5 4 3 5 5" xfId="47781"/>
    <cellStyle name="Normal 5 4 3 5 6" xfId="47782"/>
    <cellStyle name="Normal 5 4 3 6" xfId="47783"/>
    <cellStyle name="Normal 5 4 3 6 2" xfId="47784"/>
    <cellStyle name="Normal 5 4 3 6 2 2" xfId="47785"/>
    <cellStyle name="Normal 5 4 3 6 2 3" xfId="47786"/>
    <cellStyle name="Normal 5 4 3 6 3" xfId="47787"/>
    <cellStyle name="Normal 5 4 3 6 4" xfId="47788"/>
    <cellStyle name="Normal 5 4 3 6 5" xfId="47789"/>
    <cellStyle name="Normal 5 4 3 6 6" xfId="47790"/>
    <cellStyle name="Normal 5 4 3 7" xfId="47791"/>
    <cellStyle name="Normal 5 4 3 7 2" xfId="47792"/>
    <cellStyle name="Normal 5 4 3 7 2 2" xfId="47793"/>
    <cellStyle name="Normal 5 4 3 7 2 3" xfId="47794"/>
    <cellStyle name="Normal 5 4 3 7 3" xfId="47795"/>
    <cellStyle name="Normal 5 4 3 7 4" xfId="47796"/>
    <cellStyle name="Normal 5 4 3 7 5" xfId="47797"/>
    <cellStyle name="Normal 5 4 3 7 6" xfId="47798"/>
    <cellStyle name="Normal 5 4 3 8" xfId="47799"/>
    <cellStyle name="Normal 5 4 3 8 2" xfId="47800"/>
    <cellStyle name="Normal 5 4 3 8 2 2" xfId="47801"/>
    <cellStyle name="Normal 5 4 3 8 2 3" xfId="47802"/>
    <cellStyle name="Normal 5 4 3 8 3" xfId="47803"/>
    <cellStyle name="Normal 5 4 3 8 4" xfId="47804"/>
    <cellStyle name="Normal 5 4 3 8 5" xfId="47805"/>
    <cellStyle name="Normal 5 4 3 8 6" xfId="47806"/>
    <cellStyle name="Normal 5 4 3 9" xfId="47807"/>
    <cellStyle name="Normal 5 4 3 9 2" xfId="47808"/>
    <cellStyle name="Normal 5 4 3 9 3" xfId="47809"/>
    <cellStyle name="Normal 5 4 4" xfId="441"/>
    <cellStyle name="Normal 5 4 4 10" xfId="47810"/>
    <cellStyle name="Normal 5 4 4 2" xfId="47811"/>
    <cellStyle name="Normal 5 4 4 2 2" xfId="47812"/>
    <cellStyle name="Normal 5 4 4 2 2 2" xfId="47813"/>
    <cellStyle name="Normal 5 4 4 2 2 2 2" xfId="47814"/>
    <cellStyle name="Normal 5 4 4 2 2 2 3" xfId="47815"/>
    <cellStyle name="Normal 5 4 4 2 2 3" xfId="47816"/>
    <cellStyle name="Normal 5 4 4 2 2 4" xfId="47817"/>
    <cellStyle name="Normal 5 4 4 2 2 5" xfId="47818"/>
    <cellStyle name="Normal 5 4 4 2 2 6" xfId="47819"/>
    <cellStyle name="Normal 5 4 4 2 3" xfId="47820"/>
    <cellStyle name="Normal 5 4 4 2 3 2" xfId="47821"/>
    <cellStyle name="Normal 5 4 4 2 3 2 2" xfId="47822"/>
    <cellStyle name="Normal 5 4 4 2 3 2 3" xfId="47823"/>
    <cellStyle name="Normal 5 4 4 2 3 3" xfId="47824"/>
    <cellStyle name="Normal 5 4 4 2 3 4" xfId="47825"/>
    <cellStyle name="Normal 5 4 4 2 3 5" xfId="47826"/>
    <cellStyle name="Normal 5 4 4 2 3 6" xfId="47827"/>
    <cellStyle name="Normal 5 4 4 2 4" xfId="47828"/>
    <cellStyle name="Normal 5 4 4 2 4 2" xfId="47829"/>
    <cellStyle name="Normal 5 4 4 2 4 3" xfId="47830"/>
    <cellStyle name="Normal 5 4 4 2 5" xfId="47831"/>
    <cellStyle name="Normal 5 4 4 2 6" xfId="47832"/>
    <cellStyle name="Normal 5 4 4 2 7" xfId="47833"/>
    <cellStyle name="Normal 5 4 4 2 8" xfId="47834"/>
    <cellStyle name="Normal 5 4 4 3" xfId="47835"/>
    <cellStyle name="Normal 5 4 4 3 2" xfId="47836"/>
    <cellStyle name="Normal 5 4 4 3 2 2" xfId="47837"/>
    <cellStyle name="Normal 5 4 4 3 2 2 2" xfId="47838"/>
    <cellStyle name="Normal 5 4 4 3 2 2 3" xfId="47839"/>
    <cellStyle name="Normal 5 4 4 3 2 3" xfId="47840"/>
    <cellStyle name="Normal 5 4 4 3 2 4" xfId="47841"/>
    <cellStyle name="Normal 5 4 4 3 2 5" xfId="47842"/>
    <cellStyle name="Normal 5 4 4 3 2 6" xfId="47843"/>
    <cellStyle name="Normal 5 4 4 3 3" xfId="47844"/>
    <cellStyle name="Normal 5 4 4 3 3 2" xfId="47845"/>
    <cellStyle name="Normal 5 4 4 3 3 3" xfId="47846"/>
    <cellStyle name="Normal 5 4 4 3 4" xfId="47847"/>
    <cellStyle name="Normal 5 4 4 3 5" xfId="47848"/>
    <cellStyle name="Normal 5 4 4 3 6" xfId="47849"/>
    <cellStyle name="Normal 5 4 4 3 7" xfId="47850"/>
    <cellStyle name="Normal 5 4 4 4" xfId="47851"/>
    <cellStyle name="Normal 5 4 4 4 2" xfId="47852"/>
    <cellStyle name="Normal 5 4 4 4 2 2" xfId="47853"/>
    <cellStyle name="Normal 5 4 4 4 2 3" xfId="47854"/>
    <cellStyle name="Normal 5 4 4 4 3" xfId="47855"/>
    <cellStyle name="Normal 5 4 4 4 4" xfId="47856"/>
    <cellStyle name="Normal 5 4 4 4 5" xfId="47857"/>
    <cellStyle name="Normal 5 4 4 4 6" xfId="47858"/>
    <cellStyle name="Normal 5 4 4 5" xfId="47859"/>
    <cellStyle name="Normal 5 4 4 5 2" xfId="47860"/>
    <cellStyle name="Normal 5 4 4 5 2 2" xfId="47861"/>
    <cellStyle name="Normal 5 4 4 5 2 3" xfId="47862"/>
    <cellStyle name="Normal 5 4 4 5 3" xfId="47863"/>
    <cellStyle name="Normal 5 4 4 5 4" xfId="47864"/>
    <cellStyle name="Normal 5 4 4 5 5" xfId="47865"/>
    <cellStyle name="Normal 5 4 4 5 6" xfId="47866"/>
    <cellStyle name="Normal 5 4 4 6" xfId="47867"/>
    <cellStyle name="Normal 5 4 4 6 2" xfId="47868"/>
    <cellStyle name="Normal 5 4 4 6 3" xfId="47869"/>
    <cellStyle name="Normal 5 4 4 7" xfId="47870"/>
    <cellStyle name="Normal 5 4 4 8" xfId="47871"/>
    <cellStyle name="Normal 5 4 4 9" xfId="47872"/>
    <cellStyle name="Normal 5 4 5" xfId="47873"/>
    <cellStyle name="Normal 5 4 5 2" xfId="47874"/>
    <cellStyle name="Normal 5 4 5 2 2" xfId="47875"/>
    <cellStyle name="Normal 5 4 5 2 2 2" xfId="47876"/>
    <cellStyle name="Normal 5 4 5 2 2 2 2" xfId="47877"/>
    <cellStyle name="Normal 5 4 5 2 2 2 3" xfId="47878"/>
    <cellStyle name="Normal 5 4 5 2 2 3" xfId="47879"/>
    <cellStyle name="Normal 5 4 5 2 2 4" xfId="47880"/>
    <cellStyle name="Normal 5 4 5 2 2 5" xfId="47881"/>
    <cellStyle name="Normal 5 4 5 2 2 6" xfId="47882"/>
    <cellStyle name="Normal 5 4 5 2 3" xfId="47883"/>
    <cellStyle name="Normal 5 4 5 2 3 2" xfId="47884"/>
    <cellStyle name="Normal 5 4 5 2 3 3" xfId="47885"/>
    <cellStyle name="Normal 5 4 5 2 4" xfId="47886"/>
    <cellStyle name="Normal 5 4 5 2 5" xfId="47887"/>
    <cellStyle name="Normal 5 4 5 2 6" xfId="47888"/>
    <cellStyle name="Normal 5 4 5 2 7" xfId="47889"/>
    <cellStyle name="Normal 5 4 5 3" xfId="47890"/>
    <cellStyle name="Normal 5 4 5 3 2" xfId="47891"/>
    <cellStyle name="Normal 5 4 5 3 2 2" xfId="47892"/>
    <cellStyle name="Normal 5 4 5 3 2 3" xfId="47893"/>
    <cellStyle name="Normal 5 4 5 3 3" xfId="47894"/>
    <cellStyle name="Normal 5 4 5 3 4" xfId="47895"/>
    <cellStyle name="Normal 5 4 5 3 5" xfId="47896"/>
    <cellStyle name="Normal 5 4 5 3 6" xfId="47897"/>
    <cellStyle name="Normal 5 4 5 4" xfId="47898"/>
    <cellStyle name="Normal 5 4 5 4 2" xfId="47899"/>
    <cellStyle name="Normal 5 4 5 4 2 2" xfId="47900"/>
    <cellStyle name="Normal 5 4 5 4 2 3" xfId="47901"/>
    <cellStyle name="Normal 5 4 5 4 3" xfId="47902"/>
    <cellStyle name="Normal 5 4 5 4 4" xfId="47903"/>
    <cellStyle name="Normal 5 4 5 4 5" xfId="47904"/>
    <cellStyle name="Normal 5 4 5 4 6" xfId="47905"/>
    <cellStyle name="Normal 5 4 5 5" xfId="47906"/>
    <cellStyle name="Normal 5 4 5 5 2" xfId="47907"/>
    <cellStyle name="Normal 5 4 5 5 3" xfId="47908"/>
    <cellStyle name="Normal 5 4 5 6" xfId="47909"/>
    <cellStyle name="Normal 5 4 5 7" xfId="47910"/>
    <cellStyle name="Normal 5 4 5 8" xfId="47911"/>
    <cellStyle name="Normal 5 4 5 9" xfId="47912"/>
    <cellStyle name="Normal 5 4 6" xfId="47913"/>
    <cellStyle name="Normal 5 4 6 2" xfId="47914"/>
    <cellStyle name="Normal 5 4 6 2 2" xfId="47915"/>
    <cellStyle name="Normal 5 4 6 2 2 2" xfId="47916"/>
    <cellStyle name="Normal 5 4 6 2 2 3" xfId="47917"/>
    <cellStyle name="Normal 5 4 6 2 3" xfId="47918"/>
    <cellStyle name="Normal 5 4 6 2 4" xfId="47919"/>
    <cellStyle name="Normal 5 4 6 2 5" xfId="47920"/>
    <cellStyle name="Normal 5 4 6 2 6" xfId="47921"/>
    <cellStyle name="Normal 5 4 6 3" xfId="47922"/>
    <cellStyle name="Normal 5 4 6 3 2" xfId="47923"/>
    <cellStyle name="Normal 5 4 6 3 3" xfId="47924"/>
    <cellStyle name="Normal 5 4 6 4" xfId="47925"/>
    <cellStyle name="Normal 5 4 6 5" xfId="47926"/>
    <cellStyle name="Normal 5 4 6 6" xfId="47927"/>
    <cellStyle name="Normal 5 4 6 7" xfId="47928"/>
    <cellStyle name="Normal 5 4 7" xfId="47929"/>
    <cellStyle name="Normal 5 4 7 2" xfId="47930"/>
    <cellStyle name="Normal 5 4 7 2 2" xfId="47931"/>
    <cellStyle name="Normal 5 4 7 2 3" xfId="47932"/>
    <cellStyle name="Normal 5 4 7 3" xfId="47933"/>
    <cellStyle name="Normal 5 4 7 4" xfId="47934"/>
    <cellStyle name="Normal 5 4 7 5" xfId="47935"/>
    <cellStyle name="Normal 5 4 7 6" xfId="47936"/>
    <cellStyle name="Normal 5 4 8" xfId="47937"/>
    <cellStyle name="Normal 5 4 8 2" xfId="47938"/>
    <cellStyle name="Normal 5 4 8 2 2" xfId="47939"/>
    <cellStyle name="Normal 5 4 8 2 3" xfId="47940"/>
    <cellStyle name="Normal 5 4 8 3" xfId="47941"/>
    <cellStyle name="Normal 5 4 8 4" xfId="47942"/>
    <cellStyle name="Normal 5 4 8 5" xfId="47943"/>
    <cellStyle name="Normal 5 4 8 6" xfId="47944"/>
    <cellStyle name="Normal 5 4 9" xfId="47945"/>
    <cellStyle name="Normal 5 4 9 2" xfId="47946"/>
    <cellStyle name="Normal 5 4 9 2 2" xfId="47947"/>
    <cellStyle name="Normal 5 4 9 2 3" xfId="47948"/>
    <cellStyle name="Normal 5 4 9 3" xfId="47949"/>
    <cellStyle name="Normal 5 4 9 4" xfId="47950"/>
    <cellStyle name="Normal 5 4 9 5" xfId="47951"/>
    <cellStyle name="Normal 5 4 9 6" xfId="47952"/>
    <cellStyle name="Normal 5 5" xfId="442"/>
    <cellStyle name="Normal 5 5 10" xfId="47953"/>
    <cellStyle name="Normal 5 5 11" xfId="47954"/>
    <cellStyle name="Normal 5 5 12" xfId="47955"/>
    <cellStyle name="Normal 5 5 13" xfId="47956"/>
    <cellStyle name="Normal 5 5 2" xfId="47957"/>
    <cellStyle name="Normal 5 5 2 10" xfId="47958"/>
    <cellStyle name="Normal 5 5 2 2" xfId="47959"/>
    <cellStyle name="Normal 5 5 2 2 2" xfId="47960"/>
    <cellStyle name="Normal 5 5 2 2 2 2" xfId="47961"/>
    <cellStyle name="Normal 5 5 2 2 2 2 2" xfId="47962"/>
    <cellStyle name="Normal 5 5 2 2 2 2 3" xfId="47963"/>
    <cellStyle name="Normal 5 5 2 2 2 3" xfId="47964"/>
    <cellStyle name="Normal 5 5 2 2 2 4" xfId="47965"/>
    <cellStyle name="Normal 5 5 2 2 2 5" xfId="47966"/>
    <cellStyle name="Normal 5 5 2 2 2 6" xfId="47967"/>
    <cellStyle name="Normal 5 5 2 2 3" xfId="47968"/>
    <cellStyle name="Normal 5 5 2 2 3 2" xfId="47969"/>
    <cellStyle name="Normal 5 5 2 2 3 2 2" xfId="47970"/>
    <cellStyle name="Normal 5 5 2 2 3 2 3" xfId="47971"/>
    <cellStyle name="Normal 5 5 2 2 3 3" xfId="47972"/>
    <cellStyle name="Normal 5 5 2 2 3 4" xfId="47973"/>
    <cellStyle name="Normal 5 5 2 2 3 5" xfId="47974"/>
    <cellStyle name="Normal 5 5 2 2 3 6" xfId="47975"/>
    <cellStyle name="Normal 5 5 2 2 4" xfId="47976"/>
    <cellStyle name="Normal 5 5 2 2 4 2" xfId="47977"/>
    <cellStyle name="Normal 5 5 2 2 4 3" xfId="47978"/>
    <cellStyle name="Normal 5 5 2 2 5" xfId="47979"/>
    <cellStyle name="Normal 5 5 2 2 6" xfId="47980"/>
    <cellStyle name="Normal 5 5 2 2 7" xfId="47981"/>
    <cellStyle name="Normal 5 5 2 2 8" xfId="47982"/>
    <cellStyle name="Normal 5 5 2 3" xfId="47983"/>
    <cellStyle name="Normal 5 5 2 3 2" xfId="47984"/>
    <cellStyle name="Normal 5 5 2 3 2 2" xfId="47985"/>
    <cellStyle name="Normal 5 5 2 3 2 2 2" xfId="47986"/>
    <cellStyle name="Normal 5 5 2 3 2 2 3" xfId="47987"/>
    <cellStyle name="Normal 5 5 2 3 2 3" xfId="47988"/>
    <cellStyle name="Normal 5 5 2 3 2 4" xfId="47989"/>
    <cellStyle name="Normal 5 5 2 3 2 5" xfId="47990"/>
    <cellStyle name="Normal 5 5 2 3 2 6" xfId="47991"/>
    <cellStyle name="Normal 5 5 2 3 3" xfId="47992"/>
    <cellStyle name="Normal 5 5 2 3 3 2" xfId="47993"/>
    <cellStyle name="Normal 5 5 2 3 3 3" xfId="47994"/>
    <cellStyle name="Normal 5 5 2 3 4" xfId="47995"/>
    <cellStyle name="Normal 5 5 2 3 5" xfId="47996"/>
    <cellStyle name="Normal 5 5 2 3 6" xfId="47997"/>
    <cellStyle name="Normal 5 5 2 3 7" xfId="47998"/>
    <cellStyle name="Normal 5 5 2 4" xfId="47999"/>
    <cellStyle name="Normal 5 5 2 4 2" xfId="48000"/>
    <cellStyle name="Normal 5 5 2 4 2 2" xfId="48001"/>
    <cellStyle name="Normal 5 5 2 4 2 3" xfId="48002"/>
    <cellStyle name="Normal 5 5 2 4 3" xfId="48003"/>
    <cellStyle name="Normal 5 5 2 4 4" xfId="48004"/>
    <cellStyle name="Normal 5 5 2 4 5" xfId="48005"/>
    <cellStyle name="Normal 5 5 2 4 6" xfId="48006"/>
    <cellStyle name="Normal 5 5 2 5" xfId="48007"/>
    <cellStyle name="Normal 5 5 2 5 2" xfId="48008"/>
    <cellStyle name="Normal 5 5 2 5 2 2" xfId="48009"/>
    <cellStyle name="Normal 5 5 2 5 2 3" xfId="48010"/>
    <cellStyle name="Normal 5 5 2 5 3" xfId="48011"/>
    <cellStyle name="Normal 5 5 2 5 4" xfId="48012"/>
    <cellStyle name="Normal 5 5 2 5 5" xfId="48013"/>
    <cellStyle name="Normal 5 5 2 5 6" xfId="48014"/>
    <cellStyle name="Normal 5 5 2 6" xfId="48015"/>
    <cellStyle name="Normal 5 5 2 6 2" xfId="48016"/>
    <cellStyle name="Normal 5 5 2 6 3" xfId="48017"/>
    <cellStyle name="Normal 5 5 2 7" xfId="48018"/>
    <cellStyle name="Normal 5 5 2 8" xfId="48019"/>
    <cellStyle name="Normal 5 5 2 9" xfId="48020"/>
    <cellStyle name="Normal 5 5 3" xfId="48021"/>
    <cellStyle name="Normal 5 5 3 2" xfId="48022"/>
    <cellStyle name="Normal 5 5 3 2 2" xfId="48023"/>
    <cellStyle name="Normal 5 5 3 2 2 2" xfId="48024"/>
    <cellStyle name="Normal 5 5 3 2 2 2 2" xfId="48025"/>
    <cellStyle name="Normal 5 5 3 2 2 2 3" xfId="48026"/>
    <cellStyle name="Normal 5 5 3 2 2 3" xfId="48027"/>
    <cellStyle name="Normal 5 5 3 2 2 4" xfId="48028"/>
    <cellStyle name="Normal 5 5 3 2 2 5" xfId="48029"/>
    <cellStyle name="Normal 5 5 3 2 2 6" xfId="48030"/>
    <cellStyle name="Normal 5 5 3 2 3" xfId="48031"/>
    <cellStyle name="Normal 5 5 3 2 3 2" xfId="48032"/>
    <cellStyle name="Normal 5 5 3 2 3 3" xfId="48033"/>
    <cellStyle name="Normal 5 5 3 2 4" xfId="48034"/>
    <cellStyle name="Normal 5 5 3 2 5" xfId="48035"/>
    <cellStyle name="Normal 5 5 3 2 6" xfId="48036"/>
    <cellStyle name="Normal 5 5 3 2 7" xfId="48037"/>
    <cellStyle name="Normal 5 5 3 3" xfId="48038"/>
    <cellStyle name="Normal 5 5 3 3 2" xfId="48039"/>
    <cellStyle name="Normal 5 5 3 3 2 2" xfId="48040"/>
    <cellStyle name="Normal 5 5 3 3 2 3" xfId="48041"/>
    <cellStyle name="Normal 5 5 3 3 3" xfId="48042"/>
    <cellStyle name="Normal 5 5 3 3 4" xfId="48043"/>
    <cellStyle name="Normal 5 5 3 3 5" xfId="48044"/>
    <cellStyle name="Normal 5 5 3 3 6" xfId="48045"/>
    <cellStyle name="Normal 5 5 3 4" xfId="48046"/>
    <cellStyle name="Normal 5 5 3 4 2" xfId="48047"/>
    <cellStyle name="Normal 5 5 3 4 2 2" xfId="48048"/>
    <cellStyle name="Normal 5 5 3 4 2 3" xfId="48049"/>
    <cellStyle name="Normal 5 5 3 4 3" xfId="48050"/>
    <cellStyle name="Normal 5 5 3 4 4" xfId="48051"/>
    <cellStyle name="Normal 5 5 3 4 5" xfId="48052"/>
    <cellStyle name="Normal 5 5 3 4 6" xfId="48053"/>
    <cellStyle name="Normal 5 5 3 5" xfId="48054"/>
    <cellStyle name="Normal 5 5 3 5 2" xfId="48055"/>
    <cellStyle name="Normal 5 5 3 5 3" xfId="48056"/>
    <cellStyle name="Normal 5 5 3 6" xfId="48057"/>
    <cellStyle name="Normal 5 5 3 7" xfId="48058"/>
    <cellStyle name="Normal 5 5 3 8" xfId="48059"/>
    <cellStyle name="Normal 5 5 3 9" xfId="48060"/>
    <cellStyle name="Normal 5 5 4" xfId="48061"/>
    <cellStyle name="Normal 5 5 4 2" xfId="48062"/>
    <cellStyle name="Normal 5 5 4 2 2" xfId="48063"/>
    <cellStyle name="Normal 5 5 4 2 2 2" xfId="48064"/>
    <cellStyle name="Normal 5 5 4 2 2 3" xfId="48065"/>
    <cellStyle name="Normal 5 5 4 2 3" xfId="48066"/>
    <cellStyle name="Normal 5 5 4 2 4" xfId="48067"/>
    <cellStyle name="Normal 5 5 4 2 5" xfId="48068"/>
    <cellStyle name="Normal 5 5 4 2 6" xfId="48069"/>
    <cellStyle name="Normal 5 5 4 3" xfId="48070"/>
    <cellStyle name="Normal 5 5 4 3 2" xfId="48071"/>
    <cellStyle name="Normal 5 5 4 3 3" xfId="48072"/>
    <cellStyle name="Normal 5 5 4 4" xfId="48073"/>
    <cellStyle name="Normal 5 5 4 5" xfId="48074"/>
    <cellStyle name="Normal 5 5 4 6" xfId="48075"/>
    <cellStyle name="Normal 5 5 4 7" xfId="48076"/>
    <cellStyle name="Normal 5 5 5" xfId="48077"/>
    <cellStyle name="Normal 5 5 5 2" xfId="48078"/>
    <cellStyle name="Normal 5 5 5 2 2" xfId="48079"/>
    <cellStyle name="Normal 5 5 5 2 3" xfId="48080"/>
    <cellStyle name="Normal 5 5 5 3" xfId="48081"/>
    <cellStyle name="Normal 5 5 5 4" xfId="48082"/>
    <cellStyle name="Normal 5 5 5 5" xfId="48083"/>
    <cellStyle name="Normal 5 5 5 6" xfId="48084"/>
    <cellStyle name="Normal 5 5 6" xfId="48085"/>
    <cellStyle name="Normal 5 5 6 2" xfId="48086"/>
    <cellStyle name="Normal 5 5 6 2 2" xfId="48087"/>
    <cellStyle name="Normal 5 5 6 2 3" xfId="48088"/>
    <cellStyle name="Normal 5 5 6 3" xfId="48089"/>
    <cellStyle name="Normal 5 5 6 4" xfId="48090"/>
    <cellStyle name="Normal 5 5 6 5" xfId="48091"/>
    <cellStyle name="Normal 5 5 6 6" xfId="48092"/>
    <cellStyle name="Normal 5 5 7" xfId="48093"/>
    <cellStyle name="Normal 5 5 7 2" xfId="48094"/>
    <cellStyle name="Normal 5 5 7 2 2" xfId="48095"/>
    <cellStyle name="Normal 5 5 7 2 3" xfId="48096"/>
    <cellStyle name="Normal 5 5 7 3" xfId="48097"/>
    <cellStyle name="Normal 5 5 7 4" xfId="48098"/>
    <cellStyle name="Normal 5 5 7 5" xfId="48099"/>
    <cellStyle name="Normal 5 5 7 6" xfId="48100"/>
    <cellStyle name="Normal 5 5 8" xfId="48101"/>
    <cellStyle name="Normal 5 5 8 2" xfId="48102"/>
    <cellStyle name="Normal 5 5 8 2 2" xfId="48103"/>
    <cellStyle name="Normal 5 5 8 2 3" xfId="48104"/>
    <cellStyle name="Normal 5 5 8 3" xfId="48105"/>
    <cellStyle name="Normal 5 5 8 4" xfId="48106"/>
    <cellStyle name="Normal 5 5 8 5" xfId="48107"/>
    <cellStyle name="Normal 5 5 8 6" xfId="48108"/>
    <cellStyle name="Normal 5 5 9" xfId="48109"/>
    <cellStyle name="Normal 5 5 9 2" xfId="48110"/>
    <cellStyle name="Normal 5 5 9 3" xfId="48111"/>
    <cellStyle name="Normal 5 6" xfId="443"/>
    <cellStyle name="Normal 5 6 10" xfId="48112"/>
    <cellStyle name="Normal 5 6 11" xfId="48113"/>
    <cellStyle name="Normal 5 6 2" xfId="48114"/>
    <cellStyle name="Normal 5 6 2 2" xfId="48115"/>
    <cellStyle name="Normal 5 6 2 2 2" xfId="48116"/>
    <cellStyle name="Normal 5 6 2 2 2 2" xfId="48117"/>
    <cellStyle name="Normal 5 6 2 2 2 3" xfId="48118"/>
    <cellStyle name="Normal 5 6 2 2 3" xfId="48119"/>
    <cellStyle name="Normal 5 6 2 2 4" xfId="48120"/>
    <cellStyle name="Normal 5 6 2 2 5" xfId="48121"/>
    <cellStyle name="Normal 5 6 2 2 6" xfId="48122"/>
    <cellStyle name="Normal 5 6 2 3" xfId="48123"/>
    <cellStyle name="Normal 5 6 2 3 2" xfId="48124"/>
    <cellStyle name="Normal 5 6 2 3 2 2" xfId="48125"/>
    <cellStyle name="Normal 5 6 2 3 2 3" xfId="48126"/>
    <cellStyle name="Normal 5 6 2 3 3" xfId="48127"/>
    <cellStyle name="Normal 5 6 2 3 4" xfId="48128"/>
    <cellStyle name="Normal 5 6 2 3 5" xfId="48129"/>
    <cellStyle name="Normal 5 6 2 3 6" xfId="48130"/>
    <cellStyle name="Normal 5 6 2 4" xfId="48131"/>
    <cellStyle name="Normal 5 6 2 4 2" xfId="48132"/>
    <cellStyle name="Normal 5 6 2 4 3" xfId="48133"/>
    <cellStyle name="Normal 5 6 2 5" xfId="48134"/>
    <cellStyle name="Normal 5 6 2 6" xfId="48135"/>
    <cellStyle name="Normal 5 6 2 7" xfId="48136"/>
    <cellStyle name="Normal 5 6 2 8" xfId="48137"/>
    <cellStyle name="Normal 5 6 3" xfId="48138"/>
    <cellStyle name="Normal 5 6 3 2" xfId="48139"/>
    <cellStyle name="Normal 5 6 3 2 2" xfId="48140"/>
    <cellStyle name="Normal 5 6 3 2 2 2" xfId="48141"/>
    <cellStyle name="Normal 5 6 3 2 2 3" xfId="48142"/>
    <cellStyle name="Normal 5 6 3 2 3" xfId="48143"/>
    <cellStyle name="Normal 5 6 3 2 4" xfId="48144"/>
    <cellStyle name="Normal 5 6 3 2 5" xfId="48145"/>
    <cellStyle name="Normal 5 6 3 2 6" xfId="48146"/>
    <cellStyle name="Normal 5 6 3 3" xfId="48147"/>
    <cellStyle name="Normal 5 6 3 3 2" xfId="48148"/>
    <cellStyle name="Normal 5 6 3 3 3" xfId="48149"/>
    <cellStyle name="Normal 5 6 3 4" xfId="48150"/>
    <cellStyle name="Normal 5 6 3 5" xfId="48151"/>
    <cellStyle name="Normal 5 6 3 6" xfId="48152"/>
    <cellStyle name="Normal 5 6 3 7" xfId="48153"/>
    <cellStyle name="Normal 5 6 4" xfId="48154"/>
    <cellStyle name="Normal 5 6 4 2" xfId="48155"/>
    <cellStyle name="Normal 5 6 4 2 2" xfId="48156"/>
    <cellStyle name="Normal 5 6 4 2 3" xfId="48157"/>
    <cellStyle name="Normal 5 6 4 3" xfId="48158"/>
    <cellStyle name="Normal 5 6 4 4" xfId="48159"/>
    <cellStyle name="Normal 5 6 4 5" xfId="48160"/>
    <cellStyle name="Normal 5 6 4 6" xfId="48161"/>
    <cellStyle name="Normal 5 6 5" xfId="48162"/>
    <cellStyle name="Normal 5 6 5 2" xfId="48163"/>
    <cellStyle name="Normal 5 6 5 2 2" xfId="48164"/>
    <cellStyle name="Normal 5 6 5 2 3" xfId="48165"/>
    <cellStyle name="Normal 5 6 5 3" xfId="48166"/>
    <cellStyle name="Normal 5 6 5 4" xfId="48167"/>
    <cellStyle name="Normal 5 6 5 5" xfId="48168"/>
    <cellStyle name="Normal 5 6 5 6" xfId="48169"/>
    <cellStyle name="Normal 5 6 6" xfId="48170"/>
    <cellStyle name="Normal 5 6 6 2" xfId="48171"/>
    <cellStyle name="Normal 5 6 6 2 2" xfId="48172"/>
    <cellStyle name="Normal 5 6 6 2 3" xfId="48173"/>
    <cellStyle name="Normal 5 6 6 3" xfId="48174"/>
    <cellStyle name="Normal 5 6 6 4" xfId="48175"/>
    <cellStyle name="Normal 5 6 6 5" xfId="48176"/>
    <cellStyle name="Normal 5 6 6 6" xfId="48177"/>
    <cellStyle name="Normal 5 6 7" xfId="48178"/>
    <cellStyle name="Normal 5 6 7 2" xfId="48179"/>
    <cellStyle name="Normal 5 6 7 3" xfId="48180"/>
    <cellStyle name="Normal 5 6 8" xfId="48181"/>
    <cellStyle name="Normal 5 6 9" xfId="48182"/>
    <cellStyle name="Normal 5 7" xfId="611"/>
    <cellStyle name="Normal 5 7 2" xfId="48183"/>
    <cellStyle name="Normal 5 7 2 2" xfId="48184"/>
    <cellStyle name="Normal 5 7 2 3" xfId="48185"/>
    <cellStyle name="Normal 5 7 3" xfId="48186"/>
    <cellStyle name="Normal 5 7 4" xfId="48187"/>
    <cellStyle name="Normal 5 7 5" xfId="48188"/>
    <cellStyle name="Normal 5 7 6" xfId="48189"/>
    <cellStyle name="Normal 5 8" xfId="263"/>
    <cellStyle name="Normal 5 8 2" xfId="48190"/>
    <cellStyle name="Normal 5 8 2 2" xfId="48191"/>
    <cellStyle name="Normal 5 8 2 3" xfId="48192"/>
    <cellStyle name="Normal 5 8 3" xfId="48193"/>
    <cellStyle name="Normal 5 8 4" xfId="48194"/>
    <cellStyle name="Normal 5 8 5" xfId="48195"/>
    <cellStyle name="Normal 5 8 6" xfId="48196"/>
    <cellStyle name="Normal 5 9" xfId="264"/>
    <cellStyle name="Normal 5 9 2" xfId="48197"/>
    <cellStyle name="Normal 5 9 3" xfId="48198"/>
    <cellStyle name="Normal 50" xfId="48199"/>
    <cellStyle name="Normal 51" xfId="48200"/>
    <cellStyle name="Normal 52" xfId="48201"/>
    <cellStyle name="Normal 53" xfId="48202"/>
    <cellStyle name="Normal 54" xfId="48203"/>
    <cellStyle name="Normal 55" xfId="48204"/>
    <cellStyle name="Normal 56" xfId="48205"/>
    <cellStyle name="Normal 57" xfId="48206"/>
    <cellStyle name="Normal 58" xfId="48207"/>
    <cellStyle name="Normal 59" xfId="48208"/>
    <cellStyle name="Normal 6" xfId="155"/>
    <cellStyle name="Normal 6 2" xfId="444"/>
    <cellStyle name="Normal 6 2 2" xfId="445"/>
    <cellStyle name="Normal 6 2 2 2" xfId="446"/>
    <cellStyle name="Normal 6 2 2 3" xfId="48209"/>
    <cellStyle name="Normal 6 2 3" xfId="447"/>
    <cellStyle name="Normal 6 2 4" xfId="448"/>
    <cellStyle name="Normal 6 2 5" xfId="48210"/>
    <cellStyle name="Normal 6 2 6" xfId="48211"/>
    <cellStyle name="Normal 6 3" xfId="449"/>
    <cellStyle name="Normal 6 3 2" xfId="450"/>
    <cellStyle name="Normal 6 3 2 2" xfId="451"/>
    <cellStyle name="Normal 6 3 3" xfId="452"/>
    <cellStyle name="Normal 6 3 4" xfId="453"/>
    <cellStyle name="Normal 6 4" xfId="454"/>
    <cellStyle name="Normal 6 4 2" xfId="455"/>
    <cellStyle name="Normal 6 4 3" xfId="456"/>
    <cellStyle name="Normal 6 4 4" xfId="457"/>
    <cellStyle name="Normal 6 5" xfId="458"/>
    <cellStyle name="Normal 6 6" xfId="459"/>
    <cellStyle name="Normal 6_Apr" xfId="48212"/>
    <cellStyle name="Normal 60" xfId="48213"/>
    <cellStyle name="Normal 61" xfId="48214"/>
    <cellStyle name="Normal 62" xfId="48215"/>
    <cellStyle name="Normal 63" xfId="48216"/>
    <cellStyle name="Normal 64" xfId="48217"/>
    <cellStyle name="Normal 65" xfId="48218"/>
    <cellStyle name="Normal 66" xfId="48219"/>
    <cellStyle name="Normal 67" xfId="48220"/>
    <cellStyle name="Normal 68" xfId="48221"/>
    <cellStyle name="Normal 69" xfId="61062"/>
    <cellStyle name="Normal 69 2" xfId="156"/>
    <cellStyle name="Normal 7" xfId="157"/>
    <cellStyle name="Normal 7 2" xfId="460"/>
    <cellStyle name="Normal 7 2 2" xfId="461"/>
    <cellStyle name="Normal 7 2 2 2" xfId="462"/>
    <cellStyle name="Normal 7 2 3" xfId="463"/>
    <cellStyle name="Normal 7 2 4" xfId="464"/>
    <cellStyle name="Normal 7 3" xfId="465"/>
    <cellStyle name="Normal 7 3 2" xfId="466"/>
    <cellStyle name="Normal 7 3 2 2" xfId="467"/>
    <cellStyle name="Normal 7 3 3" xfId="468"/>
    <cellStyle name="Normal 7 3 4" xfId="469"/>
    <cellStyle name="Normal 7 3 5" xfId="470"/>
    <cellStyle name="Normal 7 4" xfId="471"/>
    <cellStyle name="Normal 7 4 2" xfId="472"/>
    <cellStyle name="Normal 7 5" xfId="473"/>
    <cellStyle name="Normal 7 6" xfId="474"/>
    <cellStyle name="Normal 7 7" xfId="475"/>
    <cellStyle name="Normal 7_Apr" xfId="48222"/>
    <cellStyle name="Normal 70" xfId="158"/>
    <cellStyle name="Normal 70 2" xfId="159"/>
    <cellStyle name="Normal 70 3" xfId="160"/>
    <cellStyle name="Normal 71" xfId="61063"/>
    <cellStyle name="Normal 72" xfId="61064"/>
    <cellStyle name="Normal 73" xfId="48223"/>
    <cellStyle name="Normal 74" xfId="48224"/>
    <cellStyle name="Normal 76" xfId="48225"/>
    <cellStyle name="Normal 77" xfId="48226"/>
    <cellStyle name="Normal 79" xfId="48227"/>
    <cellStyle name="Normal 8" xfId="161"/>
    <cellStyle name="Normal 8 2" xfId="476"/>
    <cellStyle name="Normal 8 2 2" xfId="477"/>
    <cellStyle name="Normal 8 2 2 2" xfId="478"/>
    <cellStyle name="Normal 8 2 2 2 2" xfId="479"/>
    <cellStyle name="Normal 8 2 2 3" xfId="480"/>
    <cellStyle name="Normal 8 2 3" xfId="481"/>
    <cellStyle name="Normal 8 2 3 2" xfId="482"/>
    <cellStyle name="Normal 8 2 3 2 2" xfId="483"/>
    <cellStyle name="Normal 8 2 3 3" xfId="484"/>
    <cellStyle name="Normal 8 2 4" xfId="485"/>
    <cellStyle name="Normal 8 2 4 2" xfId="486"/>
    <cellStyle name="Normal 8 2 5" xfId="487"/>
    <cellStyle name="Normal 8 2 6" xfId="488"/>
    <cellStyle name="Normal 8 2 7" xfId="489"/>
    <cellStyle name="Normal 8 3" xfId="490"/>
    <cellStyle name="Normal 8 3 2" xfId="491"/>
    <cellStyle name="Normal 8 3 2 2" xfId="492"/>
    <cellStyle name="Normal 8 3 3" xfId="493"/>
    <cellStyle name="Normal 8 3 4" xfId="494"/>
    <cellStyle name="Normal 8 4" xfId="495"/>
    <cellStyle name="Normal 8 4 2" xfId="496"/>
    <cellStyle name="Normal 8 4 2 2" xfId="497"/>
    <cellStyle name="Normal 8 4 3" xfId="498"/>
    <cellStyle name="Normal 8 5" xfId="499"/>
    <cellStyle name="Normal 8 5 2" xfId="500"/>
    <cellStyle name="Normal 8 6" xfId="501"/>
    <cellStyle name="Normal 8 7" xfId="502"/>
    <cellStyle name="Normal 8 8" xfId="503"/>
    <cellStyle name="Normal 8 9" xfId="504"/>
    <cellStyle name="Normal 80" xfId="48228"/>
    <cellStyle name="Normal 9" xfId="162"/>
    <cellStyle name="Normal 9 10" xfId="48229"/>
    <cellStyle name="Normal 9 10 2" xfId="48230"/>
    <cellStyle name="Normal 9 10 2 2" xfId="48231"/>
    <cellStyle name="Normal 9 10 2 3" xfId="48232"/>
    <cellStyle name="Normal 9 10 3" xfId="48233"/>
    <cellStyle name="Normal 9 10 4" xfId="48234"/>
    <cellStyle name="Normal 9 10 5" xfId="48235"/>
    <cellStyle name="Normal 9 10 6" xfId="48236"/>
    <cellStyle name="Normal 9 11" xfId="48237"/>
    <cellStyle name="Normal 9 11 2" xfId="48238"/>
    <cellStyle name="Normal 9 11 2 2" xfId="48239"/>
    <cellStyle name="Normal 9 11 2 3" xfId="48240"/>
    <cellStyle name="Normal 9 11 3" xfId="48241"/>
    <cellStyle name="Normal 9 11 4" xfId="48242"/>
    <cellStyle name="Normal 9 11 5" xfId="48243"/>
    <cellStyle name="Normal 9 11 6" xfId="48244"/>
    <cellStyle name="Normal 9 12" xfId="48245"/>
    <cellStyle name="Normal 9 12 2" xfId="48246"/>
    <cellStyle name="Normal 9 12 2 2" xfId="48247"/>
    <cellStyle name="Normal 9 12 2 3" xfId="48248"/>
    <cellStyle name="Normal 9 12 3" xfId="48249"/>
    <cellStyle name="Normal 9 12 4" xfId="48250"/>
    <cellStyle name="Normal 9 12 5" xfId="48251"/>
    <cellStyle name="Normal 9 12 6" xfId="48252"/>
    <cellStyle name="Normal 9 13" xfId="48253"/>
    <cellStyle name="Normal 9 13 2" xfId="48254"/>
    <cellStyle name="Normal 9 13 2 2" xfId="48255"/>
    <cellStyle name="Normal 9 13 2 3" xfId="48256"/>
    <cellStyle name="Normal 9 13 3" xfId="48257"/>
    <cellStyle name="Normal 9 13 4" xfId="48258"/>
    <cellStyle name="Normal 9 13 5" xfId="48259"/>
    <cellStyle name="Normal 9 13 6" xfId="48260"/>
    <cellStyle name="Normal 9 14" xfId="48261"/>
    <cellStyle name="Normal 9 14 2" xfId="48262"/>
    <cellStyle name="Normal 9 14 3" xfId="48263"/>
    <cellStyle name="Normal 9 15" xfId="48264"/>
    <cellStyle name="Normal 9 16" xfId="48265"/>
    <cellStyle name="Normal 9 17" xfId="48266"/>
    <cellStyle name="Normal 9 18" xfId="48267"/>
    <cellStyle name="Normal 9 2" xfId="505"/>
    <cellStyle name="Normal 9 2 10" xfId="48268"/>
    <cellStyle name="Normal 9 2 10 2" xfId="48269"/>
    <cellStyle name="Normal 9 2 10 2 2" xfId="48270"/>
    <cellStyle name="Normal 9 2 10 2 3" xfId="48271"/>
    <cellStyle name="Normal 9 2 10 3" xfId="48272"/>
    <cellStyle name="Normal 9 2 10 4" xfId="48273"/>
    <cellStyle name="Normal 9 2 10 5" xfId="48274"/>
    <cellStyle name="Normal 9 2 10 6" xfId="48275"/>
    <cellStyle name="Normal 9 2 11" xfId="48276"/>
    <cellStyle name="Normal 9 2 11 2" xfId="48277"/>
    <cellStyle name="Normal 9 2 11 2 2" xfId="48278"/>
    <cellStyle name="Normal 9 2 11 2 3" xfId="48279"/>
    <cellStyle name="Normal 9 2 11 3" xfId="48280"/>
    <cellStyle name="Normal 9 2 11 4" xfId="48281"/>
    <cellStyle name="Normal 9 2 11 5" xfId="48282"/>
    <cellStyle name="Normal 9 2 11 6" xfId="48283"/>
    <cellStyle name="Normal 9 2 12" xfId="48284"/>
    <cellStyle name="Normal 9 2 12 2" xfId="48285"/>
    <cellStyle name="Normal 9 2 12 2 2" xfId="48286"/>
    <cellStyle name="Normal 9 2 12 2 3" xfId="48287"/>
    <cellStyle name="Normal 9 2 12 3" xfId="48288"/>
    <cellStyle name="Normal 9 2 12 4" xfId="48289"/>
    <cellStyle name="Normal 9 2 12 5" xfId="48290"/>
    <cellStyle name="Normal 9 2 12 6" xfId="48291"/>
    <cellStyle name="Normal 9 2 13" xfId="48292"/>
    <cellStyle name="Normal 9 2 13 2" xfId="48293"/>
    <cellStyle name="Normal 9 2 13 3" xfId="48294"/>
    <cellStyle name="Normal 9 2 14" xfId="48295"/>
    <cellStyle name="Normal 9 2 15" xfId="48296"/>
    <cellStyle name="Normal 9 2 16" xfId="48297"/>
    <cellStyle name="Normal 9 2 17" xfId="48298"/>
    <cellStyle name="Normal 9 2 2" xfId="506"/>
    <cellStyle name="Normal 9 2 2 10" xfId="48299"/>
    <cellStyle name="Normal 9 2 2 10 2" xfId="48300"/>
    <cellStyle name="Normal 9 2 2 10 2 2" xfId="48301"/>
    <cellStyle name="Normal 9 2 2 10 2 3" xfId="48302"/>
    <cellStyle name="Normal 9 2 2 10 3" xfId="48303"/>
    <cellStyle name="Normal 9 2 2 10 4" xfId="48304"/>
    <cellStyle name="Normal 9 2 2 10 5" xfId="48305"/>
    <cellStyle name="Normal 9 2 2 10 6" xfId="48306"/>
    <cellStyle name="Normal 9 2 2 11" xfId="48307"/>
    <cellStyle name="Normal 9 2 2 11 2" xfId="48308"/>
    <cellStyle name="Normal 9 2 2 11 2 2" xfId="48309"/>
    <cellStyle name="Normal 9 2 2 11 2 3" xfId="48310"/>
    <cellStyle name="Normal 9 2 2 11 3" xfId="48311"/>
    <cellStyle name="Normal 9 2 2 11 4" xfId="48312"/>
    <cellStyle name="Normal 9 2 2 11 5" xfId="48313"/>
    <cellStyle name="Normal 9 2 2 11 6" xfId="48314"/>
    <cellStyle name="Normal 9 2 2 12" xfId="48315"/>
    <cellStyle name="Normal 9 2 2 12 2" xfId="48316"/>
    <cellStyle name="Normal 9 2 2 12 3" xfId="48317"/>
    <cellStyle name="Normal 9 2 2 13" xfId="48318"/>
    <cellStyle name="Normal 9 2 2 14" xfId="48319"/>
    <cellStyle name="Normal 9 2 2 15" xfId="48320"/>
    <cellStyle name="Normal 9 2 2 16" xfId="48321"/>
    <cellStyle name="Normal 9 2 2 2" xfId="48322"/>
    <cellStyle name="Normal 9 2 2 2 10" xfId="48323"/>
    <cellStyle name="Normal 9 2 2 2 10 2" xfId="48324"/>
    <cellStyle name="Normal 9 2 2 2 10 3" xfId="48325"/>
    <cellStyle name="Normal 9 2 2 2 11" xfId="48326"/>
    <cellStyle name="Normal 9 2 2 2 12" xfId="48327"/>
    <cellStyle name="Normal 9 2 2 2 13" xfId="48328"/>
    <cellStyle name="Normal 9 2 2 2 14" xfId="48329"/>
    <cellStyle name="Normal 9 2 2 2 2" xfId="48330"/>
    <cellStyle name="Normal 9 2 2 2 2 10" xfId="48331"/>
    <cellStyle name="Normal 9 2 2 2 2 11" xfId="48332"/>
    <cellStyle name="Normal 9 2 2 2 2 12" xfId="48333"/>
    <cellStyle name="Normal 9 2 2 2 2 13" xfId="48334"/>
    <cellStyle name="Normal 9 2 2 2 2 2" xfId="48335"/>
    <cellStyle name="Normal 9 2 2 2 2 2 10" xfId="48336"/>
    <cellStyle name="Normal 9 2 2 2 2 2 2" xfId="48337"/>
    <cellStyle name="Normal 9 2 2 2 2 2 2 2" xfId="48338"/>
    <cellStyle name="Normal 9 2 2 2 2 2 2 2 2" xfId="48339"/>
    <cellStyle name="Normal 9 2 2 2 2 2 2 2 2 2" xfId="48340"/>
    <cellStyle name="Normal 9 2 2 2 2 2 2 2 2 3" xfId="48341"/>
    <cellStyle name="Normal 9 2 2 2 2 2 2 2 3" xfId="48342"/>
    <cellStyle name="Normal 9 2 2 2 2 2 2 2 4" xfId="48343"/>
    <cellStyle name="Normal 9 2 2 2 2 2 2 2 5" xfId="48344"/>
    <cellStyle name="Normal 9 2 2 2 2 2 2 2 6" xfId="48345"/>
    <cellStyle name="Normal 9 2 2 2 2 2 2 3" xfId="48346"/>
    <cellStyle name="Normal 9 2 2 2 2 2 2 3 2" xfId="48347"/>
    <cellStyle name="Normal 9 2 2 2 2 2 2 3 2 2" xfId="48348"/>
    <cellStyle name="Normal 9 2 2 2 2 2 2 3 2 3" xfId="48349"/>
    <cellStyle name="Normal 9 2 2 2 2 2 2 3 3" xfId="48350"/>
    <cellStyle name="Normal 9 2 2 2 2 2 2 3 4" xfId="48351"/>
    <cellStyle name="Normal 9 2 2 2 2 2 2 3 5" xfId="48352"/>
    <cellStyle name="Normal 9 2 2 2 2 2 2 3 6" xfId="48353"/>
    <cellStyle name="Normal 9 2 2 2 2 2 2 4" xfId="48354"/>
    <cellStyle name="Normal 9 2 2 2 2 2 2 4 2" xfId="48355"/>
    <cellStyle name="Normal 9 2 2 2 2 2 2 4 3" xfId="48356"/>
    <cellStyle name="Normal 9 2 2 2 2 2 2 5" xfId="48357"/>
    <cellStyle name="Normal 9 2 2 2 2 2 2 6" xfId="48358"/>
    <cellStyle name="Normal 9 2 2 2 2 2 2 7" xfId="48359"/>
    <cellStyle name="Normal 9 2 2 2 2 2 2 8" xfId="48360"/>
    <cellStyle name="Normal 9 2 2 2 2 2 3" xfId="48361"/>
    <cellStyle name="Normal 9 2 2 2 2 2 3 2" xfId="48362"/>
    <cellStyle name="Normal 9 2 2 2 2 2 3 2 2" xfId="48363"/>
    <cellStyle name="Normal 9 2 2 2 2 2 3 2 2 2" xfId="48364"/>
    <cellStyle name="Normal 9 2 2 2 2 2 3 2 2 3" xfId="48365"/>
    <cellStyle name="Normal 9 2 2 2 2 2 3 2 3" xfId="48366"/>
    <cellStyle name="Normal 9 2 2 2 2 2 3 2 4" xfId="48367"/>
    <cellStyle name="Normal 9 2 2 2 2 2 3 2 5" xfId="48368"/>
    <cellStyle name="Normal 9 2 2 2 2 2 3 2 6" xfId="48369"/>
    <cellStyle name="Normal 9 2 2 2 2 2 3 3" xfId="48370"/>
    <cellStyle name="Normal 9 2 2 2 2 2 3 3 2" xfId="48371"/>
    <cellStyle name="Normal 9 2 2 2 2 2 3 3 3" xfId="48372"/>
    <cellStyle name="Normal 9 2 2 2 2 2 3 4" xfId="48373"/>
    <cellStyle name="Normal 9 2 2 2 2 2 3 5" xfId="48374"/>
    <cellStyle name="Normal 9 2 2 2 2 2 3 6" xfId="48375"/>
    <cellStyle name="Normal 9 2 2 2 2 2 3 7" xfId="48376"/>
    <cellStyle name="Normal 9 2 2 2 2 2 4" xfId="48377"/>
    <cellStyle name="Normal 9 2 2 2 2 2 4 2" xfId="48378"/>
    <cellStyle name="Normal 9 2 2 2 2 2 4 2 2" xfId="48379"/>
    <cellStyle name="Normal 9 2 2 2 2 2 4 2 3" xfId="48380"/>
    <cellStyle name="Normal 9 2 2 2 2 2 4 3" xfId="48381"/>
    <cellStyle name="Normal 9 2 2 2 2 2 4 4" xfId="48382"/>
    <cellStyle name="Normal 9 2 2 2 2 2 4 5" xfId="48383"/>
    <cellStyle name="Normal 9 2 2 2 2 2 4 6" xfId="48384"/>
    <cellStyle name="Normal 9 2 2 2 2 2 5" xfId="48385"/>
    <cellStyle name="Normal 9 2 2 2 2 2 5 2" xfId="48386"/>
    <cellStyle name="Normal 9 2 2 2 2 2 5 2 2" xfId="48387"/>
    <cellStyle name="Normal 9 2 2 2 2 2 5 2 3" xfId="48388"/>
    <cellStyle name="Normal 9 2 2 2 2 2 5 3" xfId="48389"/>
    <cellStyle name="Normal 9 2 2 2 2 2 5 4" xfId="48390"/>
    <cellStyle name="Normal 9 2 2 2 2 2 5 5" xfId="48391"/>
    <cellStyle name="Normal 9 2 2 2 2 2 5 6" xfId="48392"/>
    <cellStyle name="Normal 9 2 2 2 2 2 6" xfId="48393"/>
    <cellStyle name="Normal 9 2 2 2 2 2 6 2" xfId="48394"/>
    <cellStyle name="Normal 9 2 2 2 2 2 6 3" xfId="48395"/>
    <cellStyle name="Normal 9 2 2 2 2 2 7" xfId="48396"/>
    <cellStyle name="Normal 9 2 2 2 2 2 8" xfId="48397"/>
    <cellStyle name="Normal 9 2 2 2 2 2 9" xfId="48398"/>
    <cellStyle name="Normal 9 2 2 2 2 3" xfId="48399"/>
    <cellStyle name="Normal 9 2 2 2 2 3 2" xfId="48400"/>
    <cellStyle name="Normal 9 2 2 2 2 3 2 2" xfId="48401"/>
    <cellStyle name="Normal 9 2 2 2 2 3 2 2 2" xfId="48402"/>
    <cellStyle name="Normal 9 2 2 2 2 3 2 2 2 2" xfId="48403"/>
    <cellStyle name="Normal 9 2 2 2 2 3 2 2 2 3" xfId="48404"/>
    <cellStyle name="Normal 9 2 2 2 2 3 2 2 3" xfId="48405"/>
    <cellStyle name="Normal 9 2 2 2 2 3 2 2 4" xfId="48406"/>
    <cellStyle name="Normal 9 2 2 2 2 3 2 2 5" xfId="48407"/>
    <cellStyle name="Normal 9 2 2 2 2 3 2 2 6" xfId="48408"/>
    <cellStyle name="Normal 9 2 2 2 2 3 2 3" xfId="48409"/>
    <cellStyle name="Normal 9 2 2 2 2 3 2 3 2" xfId="48410"/>
    <cellStyle name="Normal 9 2 2 2 2 3 2 3 3" xfId="48411"/>
    <cellStyle name="Normal 9 2 2 2 2 3 2 4" xfId="48412"/>
    <cellStyle name="Normal 9 2 2 2 2 3 2 5" xfId="48413"/>
    <cellStyle name="Normal 9 2 2 2 2 3 2 6" xfId="48414"/>
    <cellStyle name="Normal 9 2 2 2 2 3 2 7" xfId="48415"/>
    <cellStyle name="Normal 9 2 2 2 2 3 3" xfId="48416"/>
    <cellStyle name="Normal 9 2 2 2 2 3 3 2" xfId="48417"/>
    <cellStyle name="Normal 9 2 2 2 2 3 3 2 2" xfId="48418"/>
    <cellStyle name="Normal 9 2 2 2 2 3 3 2 3" xfId="48419"/>
    <cellStyle name="Normal 9 2 2 2 2 3 3 3" xfId="48420"/>
    <cellStyle name="Normal 9 2 2 2 2 3 3 4" xfId="48421"/>
    <cellStyle name="Normal 9 2 2 2 2 3 3 5" xfId="48422"/>
    <cellStyle name="Normal 9 2 2 2 2 3 3 6" xfId="48423"/>
    <cellStyle name="Normal 9 2 2 2 2 3 4" xfId="48424"/>
    <cellStyle name="Normal 9 2 2 2 2 3 4 2" xfId="48425"/>
    <cellStyle name="Normal 9 2 2 2 2 3 4 2 2" xfId="48426"/>
    <cellStyle name="Normal 9 2 2 2 2 3 4 2 3" xfId="48427"/>
    <cellStyle name="Normal 9 2 2 2 2 3 4 3" xfId="48428"/>
    <cellStyle name="Normal 9 2 2 2 2 3 4 4" xfId="48429"/>
    <cellStyle name="Normal 9 2 2 2 2 3 4 5" xfId="48430"/>
    <cellStyle name="Normal 9 2 2 2 2 3 4 6" xfId="48431"/>
    <cellStyle name="Normal 9 2 2 2 2 3 5" xfId="48432"/>
    <cellStyle name="Normal 9 2 2 2 2 3 5 2" xfId="48433"/>
    <cellStyle name="Normal 9 2 2 2 2 3 5 3" xfId="48434"/>
    <cellStyle name="Normal 9 2 2 2 2 3 6" xfId="48435"/>
    <cellStyle name="Normal 9 2 2 2 2 3 7" xfId="48436"/>
    <cellStyle name="Normal 9 2 2 2 2 3 8" xfId="48437"/>
    <cellStyle name="Normal 9 2 2 2 2 3 9" xfId="48438"/>
    <cellStyle name="Normal 9 2 2 2 2 4" xfId="48439"/>
    <cellStyle name="Normal 9 2 2 2 2 4 2" xfId="48440"/>
    <cellStyle name="Normal 9 2 2 2 2 4 2 2" xfId="48441"/>
    <cellStyle name="Normal 9 2 2 2 2 4 2 2 2" xfId="48442"/>
    <cellStyle name="Normal 9 2 2 2 2 4 2 2 3" xfId="48443"/>
    <cellStyle name="Normal 9 2 2 2 2 4 2 3" xfId="48444"/>
    <cellStyle name="Normal 9 2 2 2 2 4 2 4" xfId="48445"/>
    <cellStyle name="Normal 9 2 2 2 2 4 2 5" xfId="48446"/>
    <cellStyle name="Normal 9 2 2 2 2 4 2 6" xfId="48447"/>
    <cellStyle name="Normal 9 2 2 2 2 4 3" xfId="48448"/>
    <cellStyle name="Normal 9 2 2 2 2 4 3 2" xfId="48449"/>
    <cellStyle name="Normal 9 2 2 2 2 4 3 3" xfId="48450"/>
    <cellStyle name="Normal 9 2 2 2 2 4 4" xfId="48451"/>
    <cellStyle name="Normal 9 2 2 2 2 4 5" xfId="48452"/>
    <cellStyle name="Normal 9 2 2 2 2 4 6" xfId="48453"/>
    <cellStyle name="Normal 9 2 2 2 2 4 7" xfId="48454"/>
    <cellStyle name="Normal 9 2 2 2 2 5" xfId="48455"/>
    <cellStyle name="Normal 9 2 2 2 2 5 2" xfId="48456"/>
    <cellStyle name="Normal 9 2 2 2 2 5 2 2" xfId="48457"/>
    <cellStyle name="Normal 9 2 2 2 2 5 2 3" xfId="48458"/>
    <cellStyle name="Normal 9 2 2 2 2 5 3" xfId="48459"/>
    <cellStyle name="Normal 9 2 2 2 2 5 4" xfId="48460"/>
    <cellStyle name="Normal 9 2 2 2 2 5 5" xfId="48461"/>
    <cellStyle name="Normal 9 2 2 2 2 5 6" xfId="48462"/>
    <cellStyle name="Normal 9 2 2 2 2 6" xfId="48463"/>
    <cellStyle name="Normal 9 2 2 2 2 6 2" xfId="48464"/>
    <cellStyle name="Normal 9 2 2 2 2 6 2 2" xfId="48465"/>
    <cellStyle name="Normal 9 2 2 2 2 6 2 3" xfId="48466"/>
    <cellStyle name="Normal 9 2 2 2 2 6 3" xfId="48467"/>
    <cellStyle name="Normal 9 2 2 2 2 6 4" xfId="48468"/>
    <cellStyle name="Normal 9 2 2 2 2 6 5" xfId="48469"/>
    <cellStyle name="Normal 9 2 2 2 2 6 6" xfId="48470"/>
    <cellStyle name="Normal 9 2 2 2 2 7" xfId="48471"/>
    <cellStyle name="Normal 9 2 2 2 2 7 2" xfId="48472"/>
    <cellStyle name="Normal 9 2 2 2 2 7 2 2" xfId="48473"/>
    <cellStyle name="Normal 9 2 2 2 2 7 2 3" xfId="48474"/>
    <cellStyle name="Normal 9 2 2 2 2 7 3" xfId="48475"/>
    <cellStyle name="Normal 9 2 2 2 2 7 4" xfId="48476"/>
    <cellStyle name="Normal 9 2 2 2 2 7 5" xfId="48477"/>
    <cellStyle name="Normal 9 2 2 2 2 7 6" xfId="48478"/>
    <cellStyle name="Normal 9 2 2 2 2 8" xfId="48479"/>
    <cellStyle name="Normal 9 2 2 2 2 8 2" xfId="48480"/>
    <cellStyle name="Normal 9 2 2 2 2 8 2 2" xfId="48481"/>
    <cellStyle name="Normal 9 2 2 2 2 8 2 3" xfId="48482"/>
    <cellStyle name="Normal 9 2 2 2 2 8 3" xfId="48483"/>
    <cellStyle name="Normal 9 2 2 2 2 8 4" xfId="48484"/>
    <cellStyle name="Normal 9 2 2 2 2 8 5" xfId="48485"/>
    <cellStyle name="Normal 9 2 2 2 2 8 6" xfId="48486"/>
    <cellStyle name="Normal 9 2 2 2 2 9" xfId="48487"/>
    <cellStyle name="Normal 9 2 2 2 2 9 2" xfId="48488"/>
    <cellStyle name="Normal 9 2 2 2 2 9 3" xfId="48489"/>
    <cellStyle name="Normal 9 2 2 2 3" xfId="48490"/>
    <cellStyle name="Normal 9 2 2 2 3 10" xfId="48491"/>
    <cellStyle name="Normal 9 2 2 2 3 2" xfId="48492"/>
    <cellStyle name="Normal 9 2 2 2 3 2 2" xfId="48493"/>
    <cellStyle name="Normal 9 2 2 2 3 2 2 2" xfId="48494"/>
    <cellStyle name="Normal 9 2 2 2 3 2 2 2 2" xfId="48495"/>
    <cellStyle name="Normal 9 2 2 2 3 2 2 2 3" xfId="48496"/>
    <cellStyle name="Normal 9 2 2 2 3 2 2 3" xfId="48497"/>
    <cellStyle name="Normal 9 2 2 2 3 2 2 4" xfId="48498"/>
    <cellStyle name="Normal 9 2 2 2 3 2 2 5" xfId="48499"/>
    <cellStyle name="Normal 9 2 2 2 3 2 2 6" xfId="48500"/>
    <cellStyle name="Normal 9 2 2 2 3 2 3" xfId="48501"/>
    <cellStyle name="Normal 9 2 2 2 3 2 3 2" xfId="48502"/>
    <cellStyle name="Normal 9 2 2 2 3 2 3 2 2" xfId="48503"/>
    <cellStyle name="Normal 9 2 2 2 3 2 3 2 3" xfId="48504"/>
    <cellStyle name="Normal 9 2 2 2 3 2 3 3" xfId="48505"/>
    <cellStyle name="Normal 9 2 2 2 3 2 3 4" xfId="48506"/>
    <cellStyle name="Normal 9 2 2 2 3 2 3 5" xfId="48507"/>
    <cellStyle name="Normal 9 2 2 2 3 2 3 6" xfId="48508"/>
    <cellStyle name="Normal 9 2 2 2 3 2 4" xfId="48509"/>
    <cellStyle name="Normal 9 2 2 2 3 2 4 2" xfId="48510"/>
    <cellStyle name="Normal 9 2 2 2 3 2 4 3" xfId="48511"/>
    <cellStyle name="Normal 9 2 2 2 3 2 5" xfId="48512"/>
    <cellStyle name="Normal 9 2 2 2 3 2 6" xfId="48513"/>
    <cellStyle name="Normal 9 2 2 2 3 2 7" xfId="48514"/>
    <cellStyle name="Normal 9 2 2 2 3 2 8" xfId="48515"/>
    <cellStyle name="Normal 9 2 2 2 3 3" xfId="48516"/>
    <cellStyle name="Normal 9 2 2 2 3 3 2" xfId="48517"/>
    <cellStyle name="Normal 9 2 2 2 3 3 2 2" xfId="48518"/>
    <cellStyle name="Normal 9 2 2 2 3 3 2 2 2" xfId="48519"/>
    <cellStyle name="Normal 9 2 2 2 3 3 2 2 3" xfId="48520"/>
    <cellStyle name="Normal 9 2 2 2 3 3 2 3" xfId="48521"/>
    <cellStyle name="Normal 9 2 2 2 3 3 2 4" xfId="48522"/>
    <cellStyle name="Normal 9 2 2 2 3 3 2 5" xfId="48523"/>
    <cellStyle name="Normal 9 2 2 2 3 3 2 6" xfId="48524"/>
    <cellStyle name="Normal 9 2 2 2 3 3 3" xfId="48525"/>
    <cellStyle name="Normal 9 2 2 2 3 3 3 2" xfId="48526"/>
    <cellStyle name="Normal 9 2 2 2 3 3 3 3" xfId="48527"/>
    <cellStyle name="Normal 9 2 2 2 3 3 4" xfId="48528"/>
    <cellStyle name="Normal 9 2 2 2 3 3 5" xfId="48529"/>
    <cellStyle name="Normal 9 2 2 2 3 3 6" xfId="48530"/>
    <cellStyle name="Normal 9 2 2 2 3 3 7" xfId="48531"/>
    <cellStyle name="Normal 9 2 2 2 3 4" xfId="48532"/>
    <cellStyle name="Normal 9 2 2 2 3 4 2" xfId="48533"/>
    <cellStyle name="Normal 9 2 2 2 3 4 2 2" xfId="48534"/>
    <cellStyle name="Normal 9 2 2 2 3 4 2 3" xfId="48535"/>
    <cellStyle name="Normal 9 2 2 2 3 4 3" xfId="48536"/>
    <cellStyle name="Normal 9 2 2 2 3 4 4" xfId="48537"/>
    <cellStyle name="Normal 9 2 2 2 3 4 5" xfId="48538"/>
    <cellStyle name="Normal 9 2 2 2 3 4 6" xfId="48539"/>
    <cellStyle name="Normal 9 2 2 2 3 5" xfId="48540"/>
    <cellStyle name="Normal 9 2 2 2 3 5 2" xfId="48541"/>
    <cellStyle name="Normal 9 2 2 2 3 5 2 2" xfId="48542"/>
    <cellStyle name="Normal 9 2 2 2 3 5 2 3" xfId="48543"/>
    <cellStyle name="Normal 9 2 2 2 3 5 3" xfId="48544"/>
    <cellStyle name="Normal 9 2 2 2 3 5 4" xfId="48545"/>
    <cellStyle name="Normal 9 2 2 2 3 5 5" xfId="48546"/>
    <cellStyle name="Normal 9 2 2 2 3 5 6" xfId="48547"/>
    <cellStyle name="Normal 9 2 2 2 3 6" xfId="48548"/>
    <cellStyle name="Normal 9 2 2 2 3 6 2" xfId="48549"/>
    <cellStyle name="Normal 9 2 2 2 3 6 3" xfId="48550"/>
    <cellStyle name="Normal 9 2 2 2 3 7" xfId="48551"/>
    <cellStyle name="Normal 9 2 2 2 3 8" xfId="48552"/>
    <cellStyle name="Normal 9 2 2 2 3 9" xfId="48553"/>
    <cellStyle name="Normal 9 2 2 2 4" xfId="48554"/>
    <cellStyle name="Normal 9 2 2 2 4 2" xfId="48555"/>
    <cellStyle name="Normal 9 2 2 2 4 2 2" xfId="48556"/>
    <cellStyle name="Normal 9 2 2 2 4 2 2 2" xfId="48557"/>
    <cellStyle name="Normal 9 2 2 2 4 2 2 2 2" xfId="48558"/>
    <cellStyle name="Normal 9 2 2 2 4 2 2 2 3" xfId="48559"/>
    <cellStyle name="Normal 9 2 2 2 4 2 2 3" xfId="48560"/>
    <cellStyle name="Normal 9 2 2 2 4 2 2 4" xfId="48561"/>
    <cellStyle name="Normal 9 2 2 2 4 2 2 5" xfId="48562"/>
    <cellStyle name="Normal 9 2 2 2 4 2 2 6" xfId="48563"/>
    <cellStyle name="Normal 9 2 2 2 4 2 3" xfId="48564"/>
    <cellStyle name="Normal 9 2 2 2 4 2 3 2" xfId="48565"/>
    <cellStyle name="Normal 9 2 2 2 4 2 3 3" xfId="48566"/>
    <cellStyle name="Normal 9 2 2 2 4 2 4" xfId="48567"/>
    <cellStyle name="Normal 9 2 2 2 4 2 5" xfId="48568"/>
    <cellStyle name="Normal 9 2 2 2 4 2 6" xfId="48569"/>
    <cellStyle name="Normal 9 2 2 2 4 2 7" xfId="48570"/>
    <cellStyle name="Normal 9 2 2 2 4 3" xfId="48571"/>
    <cellStyle name="Normal 9 2 2 2 4 3 2" xfId="48572"/>
    <cellStyle name="Normal 9 2 2 2 4 3 2 2" xfId="48573"/>
    <cellStyle name="Normal 9 2 2 2 4 3 2 3" xfId="48574"/>
    <cellStyle name="Normal 9 2 2 2 4 3 3" xfId="48575"/>
    <cellStyle name="Normal 9 2 2 2 4 3 4" xfId="48576"/>
    <cellStyle name="Normal 9 2 2 2 4 3 5" xfId="48577"/>
    <cellStyle name="Normal 9 2 2 2 4 3 6" xfId="48578"/>
    <cellStyle name="Normal 9 2 2 2 4 4" xfId="48579"/>
    <cellStyle name="Normal 9 2 2 2 4 4 2" xfId="48580"/>
    <cellStyle name="Normal 9 2 2 2 4 4 2 2" xfId="48581"/>
    <cellStyle name="Normal 9 2 2 2 4 4 2 3" xfId="48582"/>
    <cellStyle name="Normal 9 2 2 2 4 4 3" xfId="48583"/>
    <cellStyle name="Normal 9 2 2 2 4 4 4" xfId="48584"/>
    <cellStyle name="Normal 9 2 2 2 4 4 5" xfId="48585"/>
    <cellStyle name="Normal 9 2 2 2 4 4 6" xfId="48586"/>
    <cellStyle name="Normal 9 2 2 2 4 5" xfId="48587"/>
    <cellStyle name="Normal 9 2 2 2 4 5 2" xfId="48588"/>
    <cellStyle name="Normal 9 2 2 2 4 5 3" xfId="48589"/>
    <cellStyle name="Normal 9 2 2 2 4 6" xfId="48590"/>
    <cellStyle name="Normal 9 2 2 2 4 7" xfId="48591"/>
    <cellStyle name="Normal 9 2 2 2 4 8" xfId="48592"/>
    <cellStyle name="Normal 9 2 2 2 4 9" xfId="48593"/>
    <cellStyle name="Normal 9 2 2 2 5" xfId="48594"/>
    <cellStyle name="Normal 9 2 2 2 5 2" xfId="48595"/>
    <cellStyle name="Normal 9 2 2 2 5 2 2" xfId="48596"/>
    <cellStyle name="Normal 9 2 2 2 5 2 2 2" xfId="48597"/>
    <cellStyle name="Normal 9 2 2 2 5 2 2 3" xfId="48598"/>
    <cellStyle name="Normal 9 2 2 2 5 2 3" xfId="48599"/>
    <cellStyle name="Normal 9 2 2 2 5 2 4" xfId="48600"/>
    <cellStyle name="Normal 9 2 2 2 5 2 5" xfId="48601"/>
    <cellStyle name="Normal 9 2 2 2 5 2 6" xfId="48602"/>
    <cellStyle name="Normal 9 2 2 2 5 3" xfId="48603"/>
    <cellStyle name="Normal 9 2 2 2 5 3 2" xfId="48604"/>
    <cellStyle name="Normal 9 2 2 2 5 3 3" xfId="48605"/>
    <cellStyle name="Normal 9 2 2 2 5 4" xfId="48606"/>
    <cellStyle name="Normal 9 2 2 2 5 5" xfId="48607"/>
    <cellStyle name="Normal 9 2 2 2 5 6" xfId="48608"/>
    <cellStyle name="Normal 9 2 2 2 5 7" xfId="48609"/>
    <cellStyle name="Normal 9 2 2 2 6" xfId="48610"/>
    <cellStyle name="Normal 9 2 2 2 6 2" xfId="48611"/>
    <cellStyle name="Normal 9 2 2 2 6 2 2" xfId="48612"/>
    <cellStyle name="Normal 9 2 2 2 6 2 3" xfId="48613"/>
    <cellStyle name="Normal 9 2 2 2 6 3" xfId="48614"/>
    <cellStyle name="Normal 9 2 2 2 6 4" xfId="48615"/>
    <cellStyle name="Normal 9 2 2 2 6 5" xfId="48616"/>
    <cellStyle name="Normal 9 2 2 2 6 6" xfId="48617"/>
    <cellStyle name="Normal 9 2 2 2 7" xfId="48618"/>
    <cellStyle name="Normal 9 2 2 2 7 2" xfId="48619"/>
    <cellStyle name="Normal 9 2 2 2 7 2 2" xfId="48620"/>
    <cellStyle name="Normal 9 2 2 2 7 2 3" xfId="48621"/>
    <cellStyle name="Normal 9 2 2 2 7 3" xfId="48622"/>
    <cellStyle name="Normal 9 2 2 2 7 4" xfId="48623"/>
    <cellStyle name="Normal 9 2 2 2 7 5" xfId="48624"/>
    <cellStyle name="Normal 9 2 2 2 7 6" xfId="48625"/>
    <cellStyle name="Normal 9 2 2 2 8" xfId="48626"/>
    <cellStyle name="Normal 9 2 2 2 8 2" xfId="48627"/>
    <cellStyle name="Normal 9 2 2 2 8 2 2" xfId="48628"/>
    <cellStyle name="Normal 9 2 2 2 8 2 3" xfId="48629"/>
    <cellStyle name="Normal 9 2 2 2 8 3" xfId="48630"/>
    <cellStyle name="Normal 9 2 2 2 8 4" xfId="48631"/>
    <cellStyle name="Normal 9 2 2 2 8 5" xfId="48632"/>
    <cellStyle name="Normal 9 2 2 2 8 6" xfId="48633"/>
    <cellStyle name="Normal 9 2 2 2 9" xfId="48634"/>
    <cellStyle name="Normal 9 2 2 2 9 2" xfId="48635"/>
    <cellStyle name="Normal 9 2 2 2 9 2 2" xfId="48636"/>
    <cellStyle name="Normal 9 2 2 2 9 2 3" xfId="48637"/>
    <cellStyle name="Normal 9 2 2 2 9 3" xfId="48638"/>
    <cellStyle name="Normal 9 2 2 2 9 4" xfId="48639"/>
    <cellStyle name="Normal 9 2 2 2 9 5" xfId="48640"/>
    <cellStyle name="Normal 9 2 2 2 9 6" xfId="48641"/>
    <cellStyle name="Normal 9 2 2 3" xfId="48642"/>
    <cellStyle name="Normal 9 2 2 3 10" xfId="48643"/>
    <cellStyle name="Normal 9 2 2 3 10 2" xfId="48644"/>
    <cellStyle name="Normal 9 2 2 3 10 3" xfId="48645"/>
    <cellStyle name="Normal 9 2 2 3 11" xfId="48646"/>
    <cellStyle name="Normal 9 2 2 3 12" xfId="48647"/>
    <cellStyle name="Normal 9 2 2 3 13" xfId="48648"/>
    <cellStyle name="Normal 9 2 2 3 14" xfId="48649"/>
    <cellStyle name="Normal 9 2 2 3 2" xfId="48650"/>
    <cellStyle name="Normal 9 2 2 3 2 10" xfId="48651"/>
    <cellStyle name="Normal 9 2 2 3 2 11" xfId="48652"/>
    <cellStyle name="Normal 9 2 2 3 2 12" xfId="48653"/>
    <cellStyle name="Normal 9 2 2 3 2 13" xfId="48654"/>
    <cellStyle name="Normal 9 2 2 3 2 2" xfId="48655"/>
    <cellStyle name="Normal 9 2 2 3 2 2 10" xfId="48656"/>
    <cellStyle name="Normal 9 2 2 3 2 2 2" xfId="48657"/>
    <cellStyle name="Normal 9 2 2 3 2 2 2 2" xfId="48658"/>
    <cellStyle name="Normal 9 2 2 3 2 2 2 2 2" xfId="48659"/>
    <cellStyle name="Normal 9 2 2 3 2 2 2 2 2 2" xfId="48660"/>
    <cellStyle name="Normal 9 2 2 3 2 2 2 2 2 3" xfId="48661"/>
    <cellStyle name="Normal 9 2 2 3 2 2 2 2 3" xfId="48662"/>
    <cellStyle name="Normal 9 2 2 3 2 2 2 2 4" xfId="48663"/>
    <cellStyle name="Normal 9 2 2 3 2 2 2 2 5" xfId="48664"/>
    <cellStyle name="Normal 9 2 2 3 2 2 2 2 6" xfId="48665"/>
    <cellStyle name="Normal 9 2 2 3 2 2 2 3" xfId="48666"/>
    <cellStyle name="Normal 9 2 2 3 2 2 2 3 2" xfId="48667"/>
    <cellStyle name="Normal 9 2 2 3 2 2 2 3 2 2" xfId="48668"/>
    <cellStyle name="Normal 9 2 2 3 2 2 2 3 2 3" xfId="48669"/>
    <cellStyle name="Normal 9 2 2 3 2 2 2 3 3" xfId="48670"/>
    <cellStyle name="Normal 9 2 2 3 2 2 2 3 4" xfId="48671"/>
    <cellStyle name="Normal 9 2 2 3 2 2 2 3 5" xfId="48672"/>
    <cellStyle name="Normal 9 2 2 3 2 2 2 3 6" xfId="48673"/>
    <cellStyle name="Normal 9 2 2 3 2 2 2 4" xfId="48674"/>
    <cellStyle name="Normal 9 2 2 3 2 2 2 4 2" xfId="48675"/>
    <cellStyle name="Normal 9 2 2 3 2 2 2 4 3" xfId="48676"/>
    <cellStyle name="Normal 9 2 2 3 2 2 2 5" xfId="48677"/>
    <cellStyle name="Normal 9 2 2 3 2 2 2 6" xfId="48678"/>
    <cellStyle name="Normal 9 2 2 3 2 2 2 7" xfId="48679"/>
    <cellStyle name="Normal 9 2 2 3 2 2 2 8" xfId="48680"/>
    <cellStyle name="Normal 9 2 2 3 2 2 3" xfId="48681"/>
    <cellStyle name="Normal 9 2 2 3 2 2 3 2" xfId="48682"/>
    <cellStyle name="Normal 9 2 2 3 2 2 3 2 2" xfId="48683"/>
    <cellStyle name="Normal 9 2 2 3 2 2 3 2 2 2" xfId="48684"/>
    <cellStyle name="Normal 9 2 2 3 2 2 3 2 2 3" xfId="48685"/>
    <cellStyle name="Normal 9 2 2 3 2 2 3 2 3" xfId="48686"/>
    <cellStyle name="Normal 9 2 2 3 2 2 3 2 4" xfId="48687"/>
    <cellStyle name="Normal 9 2 2 3 2 2 3 2 5" xfId="48688"/>
    <cellStyle name="Normal 9 2 2 3 2 2 3 2 6" xfId="48689"/>
    <cellStyle name="Normal 9 2 2 3 2 2 3 3" xfId="48690"/>
    <cellStyle name="Normal 9 2 2 3 2 2 3 3 2" xfId="48691"/>
    <cellStyle name="Normal 9 2 2 3 2 2 3 3 3" xfId="48692"/>
    <cellStyle name="Normal 9 2 2 3 2 2 3 4" xfId="48693"/>
    <cellStyle name="Normal 9 2 2 3 2 2 3 5" xfId="48694"/>
    <cellStyle name="Normal 9 2 2 3 2 2 3 6" xfId="48695"/>
    <cellStyle name="Normal 9 2 2 3 2 2 3 7" xfId="48696"/>
    <cellStyle name="Normal 9 2 2 3 2 2 4" xfId="48697"/>
    <cellStyle name="Normal 9 2 2 3 2 2 4 2" xfId="48698"/>
    <cellStyle name="Normal 9 2 2 3 2 2 4 2 2" xfId="48699"/>
    <cellStyle name="Normal 9 2 2 3 2 2 4 2 3" xfId="48700"/>
    <cellStyle name="Normal 9 2 2 3 2 2 4 3" xfId="48701"/>
    <cellStyle name="Normal 9 2 2 3 2 2 4 4" xfId="48702"/>
    <cellStyle name="Normal 9 2 2 3 2 2 4 5" xfId="48703"/>
    <cellStyle name="Normal 9 2 2 3 2 2 4 6" xfId="48704"/>
    <cellStyle name="Normal 9 2 2 3 2 2 5" xfId="48705"/>
    <cellStyle name="Normal 9 2 2 3 2 2 5 2" xfId="48706"/>
    <cellStyle name="Normal 9 2 2 3 2 2 5 2 2" xfId="48707"/>
    <cellStyle name="Normal 9 2 2 3 2 2 5 2 3" xfId="48708"/>
    <cellStyle name="Normal 9 2 2 3 2 2 5 3" xfId="48709"/>
    <cellStyle name="Normal 9 2 2 3 2 2 5 4" xfId="48710"/>
    <cellStyle name="Normal 9 2 2 3 2 2 5 5" xfId="48711"/>
    <cellStyle name="Normal 9 2 2 3 2 2 5 6" xfId="48712"/>
    <cellStyle name="Normal 9 2 2 3 2 2 6" xfId="48713"/>
    <cellStyle name="Normal 9 2 2 3 2 2 6 2" xfId="48714"/>
    <cellStyle name="Normal 9 2 2 3 2 2 6 3" xfId="48715"/>
    <cellStyle name="Normal 9 2 2 3 2 2 7" xfId="48716"/>
    <cellStyle name="Normal 9 2 2 3 2 2 8" xfId="48717"/>
    <cellStyle name="Normal 9 2 2 3 2 2 9" xfId="48718"/>
    <cellStyle name="Normal 9 2 2 3 2 3" xfId="48719"/>
    <cellStyle name="Normal 9 2 2 3 2 3 2" xfId="48720"/>
    <cellStyle name="Normal 9 2 2 3 2 3 2 2" xfId="48721"/>
    <cellStyle name="Normal 9 2 2 3 2 3 2 2 2" xfId="48722"/>
    <cellStyle name="Normal 9 2 2 3 2 3 2 2 2 2" xfId="48723"/>
    <cellStyle name="Normal 9 2 2 3 2 3 2 2 2 3" xfId="48724"/>
    <cellStyle name="Normal 9 2 2 3 2 3 2 2 3" xfId="48725"/>
    <cellStyle name="Normal 9 2 2 3 2 3 2 2 4" xfId="48726"/>
    <cellStyle name="Normal 9 2 2 3 2 3 2 2 5" xfId="48727"/>
    <cellStyle name="Normal 9 2 2 3 2 3 2 2 6" xfId="48728"/>
    <cellStyle name="Normal 9 2 2 3 2 3 2 3" xfId="48729"/>
    <cellStyle name="Normal 9 2 2 3 2 3 2 3 2" xfId="48730"/>
    <cellStyle name="Normal 9 2 2 3 2 3 2 3 3" xfId="48731"/>
    <cellStyle name="Normal 9 2 2 3 2 3 2 4" xfId="48732"/>
    <cellStyle name="Normal 9 2 2 3 2 3 2 5" xfId="48733"/>
    <cellStyle name="Normal 9 2 2 3 2 3 2 6" xfId="48734"/>
    <cellStyle name="Normal 9 2 2 3 2 3 2 7" xfId="48735"/>
    <cellStyle name="Normal 9 2 2 3 2 3 3" xfId="48736"/>
    <cellStyle name="Normal 9 2 2 3 2 3 3 2" xfId="48737"/>
    <cellStyle name="Normal 9 2 2 3 2 3 3 2 2" xfId="48738"/>
    <cellStyle name="Normal 9 2 2 3 2 3 3 2 3" xfId="48739"/>
    <cellStyle name="Normal 9 2 2 3 2 3 3 3" xfId="48740"/>
    <cellStyle name="Normal 9 2 2 3 2 3 3 4" xfId="48741"/>
    <cellStyle name="Normal 9 2 2 3 2 3 3 5" xfId="48742"/>
    <cellStyle name="Normal 9 2 2 3 2 3 3 6" xfId="48743"/>
    <cellStyle name="Normal 9 2 2 3 2 3 4" xfId="48744"/>
    <cellStyle name="Normal 9 2 2 3 2 3 4 2" xfId="48745"/>
    <cellStyle name="Normal 9 2 2 3 2 3 4 2 2" xfId="48746"/>
    <cellStyle name="Normal 9 2 2 3 2 3 4 2 3" xfId="48747"/>
    <cellStyle name="Normal 9 2 2 3 2 3 4 3" xfId="48748"/>
    <cellStyle name="Normal 9 2 2 3 2 3 4 4" xfId="48749"/>
    <cellStyle name="Normal 9 2 2 3 2 3 4 5" xfId="48750"/>
    <cellStyle name="Normal 9 2 2 3 2 3 4 6" xfId="48751"/>
    <cellStyle name="Normal 9 2 2 3 2 3 5" xfId="48752"/>
    <cellStyle name="Normal 9 2 2 3 2 3 5 2" xfId="48753"/>
    <cellStyle name="Normal 9 2 2 3 2 3 5 3" xfId="48754"/>
    <cellStyle name="Normal 9 2 2 3 2 3 6" xfId="48755"/>
    <cellStyle name="Normal 9 2 2 3 2 3 7" xfId="48756"/>
    <cellStyle name="Normal 9 2 2 3 2 3 8" xfId="48757"/>
    <cellStyle name="Normal 9 2 2 3 2 3 9" xfId="48758"/>
    <cellStyle name="Normal 9 2 2 3 2 4" xfId="48759"/>
    <cellStyle name="Normal 9 2 2 3 2 4 2" xfId="48760"/>
    <cellStyle name="Normal 9 2 2 3 2 4 2 2" xfId="48761"/>
    <cellStyle name="Normal 9 2 2 3 2 4 2 2 2" xfId="48762"/>
    <cellStyle name="Normal 9 2 2 3 2 4 2 2 3" xfId="48763"/>
    <cellStyle name="Normal 9 2 2 3 2 4 2 3" xfId="48764"/>
    <cellStyle name="Normal 9 2 2 3 2 4 2 4" xfId="48765"/>
    <cellStyle name="Normal 9 2 2 3 2 4 2 5" xfId="48766"/>
    <cellStyle name="Normal 9 2 2 3 2 4 2 6" xfId="48767"/>
    <cellStyle name="Normal 9 2 2 3 2 4 3" xfId="48768"/>
    <cellStyle name="Normal 9 2 2 3 2 4 3 2" xfId="48769"/>
    <cellStyle name="Normal 9 2 2 3 2 4 3 3" xfId="48770"/>
    <cellStyle name="Normal 9 2 2 3 2 4 4" xfId="48771"/>
    <cellStyle name="Normal 9 2 2 3 2 4 5" xfId="48772"/>
    <cellStyle name="Normal 9 2 2 3 2 4 6" xfId="48773"/>
    <cellStyle name="Normal 9 2 2 3 2 4 7" xfId="48774"/>
    <cellStyle name="Normal 9 2 2 3 2 5" xfId="48775"/>
    <cellStyle name="Normal 9 2 2 3 2 5 2" xfId="48776"/>
    <cellStyle name="Normal 9 2 2 3 2 5 2 2" xfId="48777"/>
    <cellStyle name="Normal 9 2 2 3 2 5 2 3" xfId="48778"/>
    <cellStyle name="Normal 9 2 2 3 2 5 3" xfId="48779"/>
    <cellStyle name="Normal 9 2 2 3 2 5 4" xfId="48780"/>
    <cellStyle name="Normal 9 2 2 3 2 5 5" xfId="48781"/>
    <cellStyle name="Normal 9 2 2 3 2 5 6" xfId="48782"/>
    <cellStyle name="Normal 9 2 2 3 2 6" xfId="48783"/>
    <cellStyle name="Normal 9 2 2 3 2 6 2" xfId="48784"/>
    <cellStyle name="Normal 9 2 2 3 2 6 2 2" xfId="48785"/>
    <cellStyle name="Normal 9 2 2 3 2 6 2 3" xfId="48786"/>
    <cellStyle name="Normal 9 2 2 3 2 6 3" xfId="48787"/>
    <cellStyle name="Normal 9 2 2 3 2 6 4" xfId="48788"/>
    <cellStyle name="Normal 9 2 2 3 2 6 5" xfId="48789"/>
    <cellStyle name="Normal 9 2 2 3 2 6 6" xfId="48790"/>
    <cellStyle name="Normal 9 2 2 3 2 7" xfId="48791"/>
    <cellStyle name="Normal 9 2 2 3 2 7 2" xfId="48792"/>
    <cellStyle name="Normal 9 2 2 3 2 7 2 2" xfId="48793"/>
    <cellStyle name="Normal 9 2 2 3 2 7 2 3" xfId="48794"/>
    <cellStyle name="Normal 9 2 2 3 2 7 3" xfId="48795"/>
    <cellStyle name="Normal 9 2 2 3 2 7 4" xfId="48796"/>
    <cellStyle name="Normal 9 2 2 3 2 7 5" xfId="48797"/>
    <cellStyle name="Normal 9 2 2 3 2 7 6" xfId="48798"/>
    <cellStyle name="Normal 9 2 2 3 2 8" xfId="48799"/>
    <cellStyle name="Normal 9 2 2 3 2 8 2" xfId="48800"/>
    <cellStyle name="Normal 9 2 2 3 2 8 2 2" xfId="48801"/>
    <cellStyle name="Normal 9 2 2 3 2 8 2 3" xfId="48802"/>
    <cellStyle name="Normal 9 2 2 3 2 8 3" xfId="48803"/>
    <cellStyle name="Normal 9 2 2 3 2 8 4" xfId="48804"/>
    <cellStyle name="Normal 9 2 2 3 2 8 5" xfId="48805"/>
    <cellStyle name="Normal 9 2 2 3 2 8 6" xfId="48806"/>
    <cellStyle name="Normal 9 2 2 3 2 9" xfId="48807"/>
    <cellStyle name="Normal 9 2 2 3 2 9 2" xfId="48808"/>
    <cellStyle name="Normal 9 2 2 3 2 9 3" xfId="48809"/>
    <cellStyle name="Normal 9 2 2 3 3" xfId="48810"/>
    <cellStyle name="Normal 9 2 2 3 3 10" xfId="48811"/>
    <cellStyle name="Normal 9 2 2 3 3 2" xfId="48812"/>
    <cellStyle name="Normal 9 2 2 3 3 2 2" xfId="48813"/>
    <cellStyle name="Normal 9 2 2 3 3 2 2 2" xfId="48814"/>
    <cellStyle name="Normal 9 2 2 3 3 2 2 2 2" xfId="48815"/>
    <cellStyle name="Normal 9 2 2 3 3 2 2 2 3" xfId="48816"/>
    <cellStyle name="Normal 9 2 2 3 3 2 2 3" xfId="48817"/>
    <cellStyle name="Normal 9 2 2 3 3 2 2 4" xfId="48818"/>
    <cellStyle name="Normal 9 2 2 3 3 2 2 5" xfId="48819"/>
    <cellStyle name="Normal 9 2 2 3 3 2 2 6" xfId="48820"/>
    <cellStyle name="Normal 9 2 2 3 3 2 3" xfId="48821"/>
    <cellStyle name="Normal 9 2 2 3 3 2 3 2" xfId="48822"/>
    <cellStyle name="Normal 9 2 2 3 3 2 3 2 2" xfId="48823"/>
    <cellStyle name="Normal 9 2 2 3 3 2 3 2 3" xfId="48824"/>
    <cellStyle name="Normal 9 2 2 3 3 2 3 3" xfId="48825"/>
    <cellStyle name="Normal 9 2 2 3 3 2 3 4" xfId="48826"/>
    <cellStyle name="Normal 9 2 2 3 3 2 3 5" xfId="48827"/>
    <cellStyle name="Normal 9 2 2 3 3 2 3 6" xfId="48828"/>
    <cellStyle name="Normal 9 2 2 3 3 2 4" xfId="48829"/>
    <cellStyle name="Normal 9 2 2 3 3 2 4 2" xfId="48830"/>
    <cellStyle name="Normal 9 2 2 3 3 2 4 3" xfId="48831"/>
    <cellStyle name="Normal 9 2 2 3 3 2 5" xfId="48832"/>
    <cellStyle name="Normal 9 2 2 3 3 2 6" xfId="48833"/>
    <cellStyle name="Normal 9 2 2 3 3 2 7" xfId="48834"/>
    <cellStyle name="Normal 9 2 2 3 3 2 8" xfId="48835"/>
    <cellStyle name="Normal 9 2 2 3 3 3" xfId="48836"/>
    <cellStyle name="Normal 9 2 2 3 3 3 2" xfId="48837"/>
    <cellStyle name="Normal 9 2 2 3 3 3 2 2" xfId="48838"/>
    <cellStyle name="Normal 9 2 2 3 3 3 2 2 2" xfId="48839"/>
    <cellStyle name="Normal 9 2 2 3 3 3 2 2 3" xfId="48840"/>
    <cellStyle name="Normal 9 2 2 3 3 3 2 3" xfId="48841"/>
    <cellStyle name="Normal 9 2 2 3 3 3 2 4" xfId="48842"/>
    <cellStyle name="Normal 9 2 2 3 3 3 2 5" xfId="48843"/>
    <cellStyle name="Normal 9 2 2 3 3 3 2 6" xfId="48844"/>
    <cellStyle name="Normal 9 2 2 3 3 3 3" xfId="48845"/>
    <cellStyle name="Normal 9 2 2 3 3 3 3 2" xfId="48846"/>
    <cellStyle name="Normal 9 2 2 3 3 3 3 3" xfId="48847"/>
    <cellStyle name="Normal 9 2 2 3 3 3 4" xfId="48848"/>
    <cellStyle name="Normal 9 2 2 3 3 3 5" xfId="48849"/>
    <cellStyle name="Normal 9 2 2 3 3 3 6" xfId="48850"/>
    <cellStyle name="Normal 9 2 2 3 3 3 7" xfId="48851"/>
    <cellStyle name="Normal 9 2 2 3 3 4" xfId="48852"/>
    <cellStyle name="Normal 9 2 2 3 3 4 2" xfId="48853"/>
    <cellStyle name="Normal 9 2 2 3 3 4 2 2" xfId="48854"/>
    <cellStyle name="Normal 9 2 2 3 3 4 2 3" xfId="48855"/>
    <cellStyle name="Normal 9 2 2 3 3 4 3" xfId="48856"/>
    <cellStyle name="Normal 9 2 2 3 3 4 4" xfId="48857"/>
    <cellStyle name="Normal 9 2 2 3 3 4 5" xfId="48858"/>
    <cellStyle name="Normal 9 2 2 3 3 4 6" xfId="48859"/>
    <cellStyle name="Normal 9 2 2 3 3 5" xfId="48860"/>
    <cellStyle name="Normal 9 2 2 3 3 5 2" xfId="48861"/>
    <cellStyle name="Normal 9 2 2 3 3 5 2 2" xfId="48862"/>
    <cellStyle name="Normal 9 2 2 3 3 5 2 3" xfId="48863"/>
    <cellStyle name="Normal 9 2 2 3 3 5 3" xfId="48864"/>
    <cellStyle name="Normal 9 2 2 3 3 5 4" xfId="48865"/>
    <cellStyle name="Normal 9 2 2 3 3 5 5" xfId="48866"/>
    <cellStyle name="Normal 9 2 2 3 3 5 6" xfId="48867"/>
    <cellStyle name="Normal 9 2 2 3 3 6" xfId="48868"/>
    <cellStyle name="Normal 9 2 2 3 3 6 2" xfId="48869"/>
    <cellStyle name="Normal 9 2 2 3 3 6 3" xfId="48870"/>
    <cellStyle name="Normal 9 2 2 3 3 7" xfId="48871"/>
    <cellStyle name="Normal 9 2 2 3 3 8" xfId="48872"/>
    <cellStyle name="Normal 9 2 2 3 3 9" xfId="48873"/>
    <cellStyle name="Normal 9 2 2 3 4" xfId="48874"/>
    <cellStyle name="Normal 9 2 2 3 4 2" xfId="48875"/>
    <cellStyle name="Normal 9 2 2 3 4 2 2" xfId="48876"/>
    <cellStyle name="Normal 9 2 2 3 4 2 2 2" xfId="48877"/>
    <cellStyle name="Normal 9 2 2 3 4 2 2 2 2" xfId="48878"/>
    <cellStyle name="Normal 9 2 2 3 4 2 2 2 3" xfId="48879"/>
    <cellStyle name="Normal 9 2 2 3 4 2 2 3" xfId="48880"/>
    <cellStyle name="Normal 9 2 2 3 4 2 2 4" xfId="48881"/>
    <cellStyle name="Normal 9 2 2 3 4 2 2 5" xfId="48882"/>
    <cellStyle name="Normal 9 2 2 3 4 2 2 6" xfId="48883"/>
    <cellStyle name="Normal 9 2 2 3 4 2 3" xfId="48884"/>
    <cellStyle name="Normal 9 2 2 3 4 2 3 2" xfId="48885"/>
    <cellStyle name="Normal 9 2 2 3 4 2 3 3" xfId="48886"/>
    <cellStyle name="Normal 9 2 2 3 4 2 4" xfId="48887"/>
    <cellStyle name="Normal 9 2 2 3 4 2 5" xfId="48888"/>
    <cellStyle name="Normal 9 2 2 3 4 2 6" xfId="48889"/>
    <cellStyle name="Normal 9 2 2 3 4 2 7" xfId="48890"/>
    <cellStyle name="Normal 9 2 2 3 4 3" xfId="48891"/>
    <cellStyle name="Normal 9 2 2 3 4 3 2" xfId="48892"/>
    <cellStyle name="Normal 9 2 2 3 4 3 2 2" xfId="48893"/>
    <cellStyle name="Normal 9 2 2 3 4 3 2 3" xfId="48894"/>
    <cellStyle name="Normal 9 2 2 3 4 3 3" xfId="48895"/>
    <cellStyle name="Normal 9 2 2 3 4 3 4" xfId="48896"/>
    <cellStyle name="Normal 9 2 2 3 4 3 5" xfId="48897"/>
    <cellStyle name="Normal 9 2 2 3 4 3 6" xfId="48898"/>
    <cellStyle name="Normal 9 2 2 3 4 4" xfId="48899"/>
    <cellStyle name="Normal 9 2 2 3 4 4 2" xfId="48900"/>
    <cellStyle name="Normal 9 2 2 3 4 4 2 2" xfId="48901"/>
    <cellStyle name="Normal 9 2 2 3 4 4 2 3" xfId="48902"/>
    <cellStyle name="Normal 9 2 2 3 4 4 3" xfId="48903"/>
    <cellStyle name="Normal 9 2 2 3 4 4 4" xfId="48904"/>
    <cellStyle name="Normal 9 2 2 3 4 4 5" xfId="48905"/>
    <cellStyle name="Normal 9 2 2 3 4 4 6" xfId="48906"/>
    <cellStyle name="Normal 9 2 2 3 4 5" xfId="48907"/>
    <cellStyle name="Normal 9 2 2 3 4 5 2" xfId="48908"/>
    <cellStyle name="Normal 9 2 2 3 4 5 3" xfId="48909"/>
    <cellStyle name="Normal 9 2 2 3 4 6" xfId="48910"/>
    <cellStyle name="Normal 9 2 2 3 4 7" xfId="48911"/>
    <cellStyle name="Normal 9 2 2 3 4 8" xfId="48912"/>
    <cellStyle name="Normal 9 2 2 3 4 9" xfId="48913"/>
    <cellStyle name="Normal 9 2 2 3 5" xfId="48914"/>
    <cellStyle name="Normal 9 2 2 3 5 2" xfId="48915"/>
    <cellStyle name="Normal 9 2 2 3 5 2 2" xfId="48916"/>
    <cellStyle name="Normal 9 2 2 3 5 2 2 2" xfId="48917"/>
    <cellStyle name="Normal 9 2 2 3 5 2 2 3" xfId="48918"/>
    <cellStyle name="Normal 9 2 2 3 5 2 3" xfId="48919"/>
    <cellStyle name="Normal 9 2 2 3 5 2 4" xfId="48920"/>
    <cellStyle name="Normal 9 2 2 3 5 2 5" xfId="48921"/>
    <cellStyle name="Normal 9 2 2 3 5 2 6" xfId="48922"/>
    <cellStyle name="Normal 9 2 2 3 5 3" xfId="48923"/>
    <cellStyle name="Normal 9 2 2 3 5 3 2" xfId="48924"/>
    <cellStyle name="Normal 9 2 2 3 5 3 3" xfId="48925"/>
    <cellStyle name="Normal 9 2 2 3 5 4" xfId="48926"/>
    <cellStyle name="Normal 9 2 2 3 5 5" xfId="48927"/>
    <cellStyle name="Normal 9 2 2 3 5 6" xfId="48928"/>
    <cellStyle name="Normal 9 2 2 3 5 7" xfId="48929"/>
    <cellStyle name="Normal 9 2 2 3 6" xfId="48930"/>
    <cellStyle name="Normal 9 2 2 3 6 2" xfId="48931"/>
    <cellStyle name="Normal 9 2 2 3 6 2 2" xfId="48932"/>
    <cellStyle name="Normal 9 2 2 3 6 2 3" xfId="48933"/>
    <cellStyle name="Normal 9 2 2 3 6 3" xfId="48934"/>
    <cellStyle name="Normal 9 2 2 3 6 4" xfId="48935"/>
    <cellStyle name="Normal 9 2 2 3 6 5" xfId="48936"/>
    <cellStyle name="Normal 9 2 2 3 6 6" xfId="48937"/>
    <cellStyle name="Normal 9 2 2 3 7" xfId="48938"/>
    <cellStyle name="Normal 9 2 2 3 7 2" xfId="48939"/>
    <cellStyle name="Normal 9 2 2 3 7 2 2" xfId="48940"/>
    <cellStyle name="Normal 9 2 2 3 7 2 3" xfId="48941"/>
    <cellStyle name="Normal 9 2 2 3 7 3" xfId="48942"/>
    <cellStyle name="Normal 9 2 2 3 7 4" xfId="48943"/>
    <cellStyle name="Normal 9 2 2 3 7 5" xfId="48944"/>
    <cellStyle name="Normal 9 2 2 3 7 6" xfId="48945"/>
    <cellStyle name="Normal 9 2 2 3 8" xfId="48946"/>
    <cellStyle name="Normal 9 2 2 3 8 2" xfId="48947"/>
    <cellStyle name="Normal 9 2 2 3 8 2 2" xfId="48948"/>
    <cellStyle name="Normal 9 2 2 3 8 2 3" xfId="48949"/>
    <cellStyle name="Normal 9 2 2 3 8 3" xfId="48950"/>
    <cellStyle name="Normal 9 2 2 3 8 4" xfId="48951"/>
    <cellStyle name="Normal 9 2 2 3 8 5" xfId="48952"/>
    <cellStyle name="Normal 9 2 2 3 8 6" xfId="48953"/>
    <cellStyle name="Normal 9 2 2 3 9" xfId="48954"/>
    <cellStyle name="Normal 9 2 2 3 9 2" xfId="48955"/>
    <cellStyle name="Normal 9 2 2 3 9 2 2" xfId="48956"/>
    <cellStyle name="Normal 9 2 2 3 9 2 3" xfId="48957"/>
    <cellStyle name="Normal 9 2 2 3 9 3" xfId="48958"/>
    <cellStyle name="Normal 9 2 2 3 9 4" xfId="48959"/>
    <cellStyle name="Normal 9 2 2 3 9 5" xfId="48960"/>
    <cellStyle name="Normal 9 2 2 3 9 6" xfId="48961"/>
    <cellStyle name="Normal 9 2 2 4" xfId="48962"/>
    <cellStyle name="Normal 9 2 2 4 10" xfId="48963"/>
    <cellStyle name="Normal 9 2 2 4 11" xfId="48964"/>
    <cellStyle name="Normal 9 2 2 4 12" xfId="48965"/>
    <cellStyle name="Normal 9 2 2 4 13" xfId="48966"/>
    <cellStyle name="Normal 9 2 2 4 2" xfId="48967"/>
    <cellStyle name="Normal 9 2 2 4 2 10" xfId="48968"/>
    <cellStyle name="Normal 9 2 2 4 2 2" xfId="48969"/>
    <cellStyle name="Normal 9 2 2 4 2 2 2" xfId="48970"/>
    <cellStyle name="Normal 9 2 2 4 2 2 2 2" xfId="48971"/>
    <cellStyle name="Normal 9 2 2 4 2 2 2 2 2" xfId="48972"/>
    <cellStyle name="Normal 9 2 2 4 2 2 2 2 3" xfId="48973"/>
    <cellStyle name="Normal 9 2 2 4 2 2 2 3" xfId="48974"/>
    <cellStyle name="Normal 9 2 2 4 2 2 2 4" xfId="48975"/>
    <cellStyle name="Normal 9 2 2 4 2 2 2 5" xfId="48976"/>
    <cellStyle name="Normal 9 2 2 4 2 2 2 6" xfId="48977"/>
    <cellStyle name="Normal 9 2 2 4 2 2 3" xfId="48978"/>
    <cellStyle name="Normal 9 2 2 4 2 2 3 2" xfId="48979"/>
    <cellStyle name="Normal 9 2 2 4 2 2 3 2 2" xfId="48980"/>
    <cellStyle name="Normal 9 2 2 4 2 2 3 2 3" xfId="48981"/>
    <cellStyle name="Normal 9 2 2 4 2 2 3 3" xfId="48982"/>
    <cellStyle name="Normal 9 2 2 4 2 2 3 4" xfId="48983"/>
    <cellStyle name="Normal 9 2 2 4 2 2 3 5" xfId="48984"/>
    <cellStyle name="Normal 9 2 2 4 2 2 3 6" xfId="48985"/>
    <cellStyle name="Normal 9 2 2 4 2 2 4" xfId="48986"/>
    <cellStyle name="Normal 9 2 2 4 2 2 4 2" xfId="48987"/>
    <cellStyle name="Normal 9 2 2 4 2 2 4 3" xfId="48988"/>
    <cellStyle name="Normal 9 2 2 4 2 2 5" xfId="48989"/>
    <cellStyle name="Normal 9 2 2 4 2 2 6" xfId="48990"/>
    <cellStyle name="Normal 9 2 2 4 2 2 7" xfId="48991"/>
    <cellStyle name="Normal 9 2 2 4 2 2 8" xfId="48992"/>
    <cellStyle name="Normal 9 2 2 4 2 3" xfId="48993"/>
    <cellStyle name="Normal 9 2 2 4 2 3 2" xfId="48994"/>
    <cellStyle name="Normal 9 2 2 4 2 3 2 2" xfId="48995"/>
    <cellStyle name="Normal 9 2 2 4 2 3 2 2 2" xfId="48996"/>
    <cellStyle name="Normal 9 2 2 4 2 3 2 2 3" xfId="48997"/>
    <cellStyle name="Normal 9 2 2 4 2 3 2 3" xfId="48998"/>
    <cellStyle name="Normal 9 2 2 4 2 3 2 4" xfId="48999"/>
    <cellStyle name="Normal 9 2 2 4 2 3 2 5" xfId="49000"/>
    <cellStyle name="Normal 9 2 2 4 2 3 2 6" xfId="49001"/>
    <cellStyle name="Normal 9 2 2 4 2 3 3" xfId="49002"/>
    <cellStyle name="Normal 9 2 2 4 2 3 3 2" xfId="49003"/>
    <cellStyle name="Normal 9 2 2 4 2 3 3 3" xfId="49004"/>
    <cellStyle name="Normal 9 2 2 4 2 3 4" xfId="49005"/>
    <cellStyle name="Normal 9 2 2 4 2 3 5" xfId="49006"/>
    <cellStyle name="Normal 9 2 2 4 2 3 6" xfId="49007"/>
    <cellStyle name="Normal 9 2 2 4 2 3 7" xfId="49008"/>
    <cellStyle name="Normal 9 2 2 4 2 4" xfId="49009"/>
    <cellStyle name="Normal 9 2 2 4 2 4 2" xfId="49010"/>
    <cellStyle name="Normal 9 2 2 4 2 4 2 2" xfId="49011"/>
    <cellStyle name="Normal 9 2 2 4 2 4 2 3" xfId="49012"/>
    <cellStyle name="Normal 9 2 2 4 2 4 3" xfId="49013"/>
    <cellStyle name="Normal 9 2 2 4 2 4 4" xfId="49014"/>
    <cellStyle name="Normal 9 2 2 4 2 4 5" xfId="49015"/>
    <cellStyle name="Normal 9 2 2 4 2 4 6" xfId="49016"/>
    <cellStyle name="Normal 9 2 2 4 2 5" xfId="49017"/>
    <cellStyle name="Normal 9 2 2 4 2 5 2" xfId="49018"/>
    <cellStyle name="Normal 9 2 2 4 2 5 2 2" xfId="49019"/>
    <cellStyle name="Normal 9 2 2 4 2 5 2 3" xfId="49020"/>
    <cellStyle name="Normal 9 2 2 4 2 5 3" xfId="49021"/>
    <cellStyle name="Normal 9 2 2 4 2 5 4" xfId="49022"/>
    <cellStyle name="Normal 9 2 2 4 2 5 5" xfId="49023"/>
    <cellStyle name="Normal 9 2 2 4 2 5 6" xfId="49024"/>
    <cellStyle name="Normal 9 2 2 4 2 6" xfId="49025"/>
    <cellStyle name="Normal 9 2 2 4 2 6 2" xfId="49026"/>
    <cellStyle name="Normal 9 2 2 4 2 6 3" xfId="49027"/>
    <cellStyle name="Normal 9 2 2 4 2 7" xfId="49028"/>
    <cellStyle name="Normal 9 2 2 4 2 8" xfId="49029"/>
    <cellStyle name="Normal 9 2 2 4 2 9" xfId="49030"/>
    <cellStyle name="Normal 9 2 2 4 3" xfId="49031"/>
    <cellStyle name="Normal 9 2 2 4 3 2" xfId="49032"/>
    <cellStyle name="Normal 9 2 2 4 3 2 2" xfId="49033"/>
    <cellStyle name="Normal 9 2 2 4 3 2 2 2" xfId="49034"/>
    <cellStyle name="Normal 9 2 2 4 3 2 2 2 2" xfId="49035"/>
    <cellStyle name="Normal 9 2 2 4 3 2 2 2 3" xfId="49036"/>
    <cellStyle name="Normal 9 2 2 4 3 2 2 3" xfId="49037"/>
    <cellStyle name="Normal 9 2 2 4 3 2 2 4" xfId="49038"/>
    <cellStyle name="Normal 9 2 2 4 3 2 2 5" xfId="49039"/>
    <cellStyle name="Normal 9 2 2 4 3 2 2 6" xfId="49040"/>
    <cellStyle name="Normal 9 2 2 4 3 2 3" xfId="49041"/>
    <cellStyle name="Normal 9 2 2 4 3 2 3 2" xfId="49042"/>
    <cellStyle name="Normal 9 2 2 4 3 2 3 3" xfId="49043"/>
    <cellStyle name="Normal 9 2 2 4 3 2 4" xfId="49044"/>
    <cellStyle name="Normal 9 2 2 4 3 2 5" xfId="49045"/>
    <cellStyle name="Normal 9 2 2 4 3 2 6" xfId="49046"/>
    <cellStyle name="Normal 9 2 2 4 3 2 7" xfId="49047"/>
    <cellStyle name="Normal 9 2 2 4 3 3" xfId="49048"/>
    <cellStyle name="Normal 9 2 2 4 3 3 2" xfId="49049"/>
    <cellStyle name="Normal 9 2 2 4 3 3 2 2" xfId="49050"/>
    <cellStyle name="Normal 9 2 2 4 3 3 2 3" xfId="49051"/>
    <cellStyle name="Normal 9 2 2 4 3 3 3" xfId="49052"/>
    <cellStyle name="Normal 9 2 2 4 3 3 4" xfId="49053"/>
    <cellStyle name="Normal 9 2 2 4 3 3 5" xfId="49054"/>
    <cellStyle name="Normal 9 2 2 4 3 3 6" xfId="49055"/>
    <cellStyle name="Normal 9 2 2 4 3 4" xfId="49056"/>
    <cellStyle name="Normal 9 2 2 4 3 4 2" xfId="49057"/>
    <cellStyle name="Normal 9 2 2 4 3 4 2 2" xfId="49058"/>
    <cellStyle name="Normal 9 2 2 4 3 4 2 3" xfId="49059"/>
    <cellStyle name="Normal 9 2 2 4 3 4 3" xfId="49060"/>
    <cellStyle name="Normal 9 2 2 4 3 4 4" xfId="49061"/>
    <cellStyle name="Normal 9 2 2 4 3 4 5" xfId="49062"/>
    <cellStyle name="Normal 9 2 2 4 3 4 6" xfId="49063"/>
    <cellStyle name="Normal 9 2 2 4 3 5" xfId="49064"/>
    <cellStyle name="Normal 9 2 2 4 3 5 2" xfId="49065"/>
    <cellStyle name="Normal 9 2 2 4 3 5 3" xfId="49066"/>
    <cellStyle name="Normal 9 2 2 4 3 6" xfId="49067"/>
    <cellStyle name="Normal 9 2 2 4 3 7" xfId="49068"/>
    <cellStyle name="Normal 9 2 2 4 3 8" xfId="49069"/>
    <cellStyle name="Normal 9 2 2 4 3 9" xfId="49070"/>
    <cellStyle name="Normal 9 2 2 4 4" xfId="49071"/>
    <cellStyle name="Normal 9 2 2 4 4 2" xfId="49072"/>
    <cellStyle name="Normal 9 2 2 4 4 2 2" xfId="49073"/>
    <cellStyle name="Normal 9 2 2 4 4 2 2 2" xfId="49074"/>
    <cellStyle name="Normal 9 2 2 4 4 2 2 3" xfId="49075"/>
    <cellStyle name="Normal 9 2 2 4 4 2 3" xfId="49076"/>
    <cellStyle name="Normal 9 2 2 4 4 2 4" xfId="49077"/>
    <cellStyle name="Normal 9 2 2 4 4 2 5" xfId="49078"/>
    <cellStyle name="Normal 9 2 2 4 4 2 6" xfId="49079"/>
    <cellStyle name="Normal 9 2 2 4 4 3" xfId="49080"/>
    <cellStyle name="Normal 9 2 2 4 4 3 2" xfId="49081"/>
    <cellStyle name="Normal 9 2 2 4 4 3 3" xfId="49082"/>
    <cellStyle name="Normal 9 2 2 4 4 4" xfId="49083"/>
    <cellStyle name="Normal 9 2 2 4 4 5" xfId="49084"/>
    <cellStyle name="Normal 9 2 2 4 4 6" xfId="49085"/>
    <cellStyle name="Normal 9 2 2 4 4 7" xfId="49086"/>
    <cellStyle name="Normal 9 2 2 4 5" xfId="49087"/>
    <cellStyle name="Normal 9 2 2 4 5 2" xfId="49088"/>
    <cellStyle name="Normal 9 2 2 4 5 2 2" xfId="49089"/>
    <cellStyle name="Normal 9 2 2 4 5 2 3" xfId="49090"/>
    <cellStyle name="Normal 9 2 2 4 5 3" xfId="49091"/>
    <cellStyle name="Normal 9 2 2 4 5 4" xfId="49092"/>
    <cellStyle name="Normal 9 2 2 4 5 5" xfId="49093"/>
    <cellStyle name="Normal 9 2 2 4 5 6" xfId="49094"/>
    <cellStyle name="Normal 9 2 2 4 6" xfId="49095"/>
    <cellStyle name="Normal 9 2 2 4 6 2" xfId="49096"/>
    <cellStyle name="Normal 9 2 2 4 6 2 2" xfId="49097"/>
    <cellStyle name="Normal 9 2 2 4 6 2 3" xfId="49098"/>
    <cellStyle name="Normal 9 2 2 4 6 3" xfId="49099"/>
    <cellStyle name="Normal 9 2 2 4 6 4" xfId="49100"/>
    <cellStyle name="Normal 9 2 2 4 6 5" xfId="49101"/>
    <cellStyle name="Normal 9 2 2 4 6 6" xfId="49102"/>
    <cellStyle name="Normal 9 2 2 4 7" xfId="49103"/>
    <cellStyle name="Normal 9 2 2 4 7 2" xfId="49104"/>
    <cellStyle name="Normal 9 2 2 4 7 2 2" xfId="49105"/>
    <cellStyle name="Normal 9 2 2 4 7 2 3" xfId="49106"/>
    <cellStyle name="Normal 9 2 2 4 7 3" xfId="49107"/>
    <cellStyle name="Normal 9 2 2 4 7 4" xfId="49108"/>
    <cellStyle name="Normal 9 2 2 4 7 5" xfId="49109"/>
    <cellStyle name="Normal 9 2 2 4 7 6" xfId="49110"/>
    <cellStyle name="Normal 9 2 2 4 8" xfId="49111"/>
    <cellStyle name="Normal 9 2 2 4 8 2" xfId="49112"/>
    <cellStyle name="Normal 9 2 2 4 8 2 2" xfId="49113"/>
    <cellStyle name="Normal 9 2 2 4 8 2 3" xfId="49114"/>
    <cellStyle name="Normal 9 2 2 4 8 3" xfId="49115"/>
    <cellStyle name="Normal 9 2 2 4 8 4" xfId="49116"/>
    <cellStyle name="Normal 9 2 2 4 8 5" xfId="49117"/>
    <cellStyle name="Normal 9 2 2 4 8 6" xfId="49118"/>
    <cellStyle name="Normal 9 2 2 4 9" xfId="49119"/>
    <cellStyle name="Normal 9 2 2 4 9 2" xfId="49120"/>
    <cellStyle name="Normal 9 2 2 4 9 3" xfId="49121"/>
    <cellStyle name="Normal 9 2 2 5" xfId="49122"/>
    <cellStyle name="Normal 9 2 2 5 10" xfId="49123"/>
    <cellStyle name="Normal 9 2 2 5 2" xfId="49124"/>
    <cellStyle name="Normal 9 2 2 5 2 2" xfId="49125"/>
    <cellStyle name="Normal 9 2 2 5 2 2 2" xfId="49126"/>
    <cellStyle name="Normal 9 2 2 5 2 2 2 2" xfId="49127"/>
    <cellStyle name="Normal 9 2 2 5 2 2 2 3" xfId="49128"/>
    <cellStyle name="Normal 9 2 2 5 2 2 3" xfId="49129"/>
    <cellStyle name="Normal 9 2 2 5 2 2 4" xfId="49130"/>
    <cellStyle name="Normal 9 2 2 5 2 2 5" xfId="49131"/>
    <cellStyle name="Normal 9 2 2 5 2 2 6" xfId="49132"/>
    <cellStyle name="Normal 9 2 2 5 2 3" xfId="49133"/>
    <cellStyle name="Normal 9 2 2 5 2 3 2" xfId="49134"/>
    <cellStyle name="Normal 9 2 2 5 2 3 2 2" xfId="49135"/>
    <cellStyle name="Normal 9 2 2 5 2 3 2 3" xfId="49136"/>
    <cellStyle name="Normal 9 2 2 5 2 3 3" xfId="49137"/>
    <cellStyle name="Normal 9 2 2 5 2 3 4" xfId="49138"/>
    <cellStyle name="Normal 9 2 2 5 2 3 5" xfId="49139"/>
    <cellStyle name="Normal 9 2 2 5 2 3 6" xfId="49140"/>
    <cellStyle name="Normal 9 2 2 5 2 4" xfId="49141"/>
    <cellStyle name="Normal 9 2 2 5 2 4 2" xfId="49142"/>
    <cellStyle name="Normal 9 2 2 5 2 4 3" xfId="49143"/>
    <cellStyle name="Normal 9 2 2 5 2 5" xfId="49144"/>
    <cellStyle name="Normal 9 2 2 5 2 6" xfId="49145"/>
    <cellStyle name="Normal 9 2 2 5 2 7" xfId="49146"/>
    <cellStyle name="Normal 9 2 2 5 2 8" xfId="49147"/>
    <cellStyle name="Normal 9 2 2 5 3" xfId="49148"/>
    <cellStyle name="Normal 9 2 2 5 3 2" xfId="49149"/>
    <cellStyle name="Normal 9 2 2 5 3 2 2" xfId="49150"/>
    <cellStyle name="Normal 9 2 2 5 3 2 2 2" xfId="49151"/>
    <cellStyle name="Normal 9 2 2 5 3 2 2 3" xfId="49152"/>
    <cellStyle name="Normal 9 2 2 5 3 2 3" xfId="49153"/>
    <cellStyle name="Normal 9 2 2 5 3 2 4" xfId="49154"/>
    <cellStyle name="Normal 9 2 2 5 3 2 5" xfId="49155"/>
    <cellStyle name="Normal 9 2 2 5 3 2 6" xfId="49156"/>
    <cellStyle name="Normal 9 2 2 5 3 3" xfId="49157"/>
    <cellStyle name="Normal 9 2 2 5 3 3 2" xfId="49158"/>
    <cellStyle name="Normal 9 2 2 5 3 3 3" xfId="49159"/>
    <cellStyle name="Normal 9 2 2 5 3 4" xfId="49160"/>
    <cellStyle name="Normal 9 2 2 5 3 5" xfId="49161"/>
    <cellStyle name="Normal 9 2 2 5 3 6" xfId="49162"/>
    <cellStyle name="Normal 9 2 2 5 3 7" xfId="49163"/>
    <cellStyle name="Normal 9 2 2 5 4" xfId="49164"/>
    <cellStyle name="Normal 9 2 2 5 4 2" xfId="49165"/>
    <cellStyle name="Normal 9 2 2 5 4 2 2" xfId="49166"/>
    <cellStyle name="Normal 9 2 2 5 4 2 3" xfId="49167"/>
    <cellStyle name="Normal 9 2 2 5 4 3" xfId="49168"/>
    <cellStyle name="Normal 9 2 2 5 4 4" xfId="49169"/>
    <cellStyle name="Normal 9 2 2 5 4 5" xfId="49170"/>
    <cellStyle name="Normal 9 2 2 5 4 6" xfId="49171"/>
    <cellStyle name="Normal 9 2 2 5 5" xfId="49172"/>
    <cellStyle name="Normal 9 2 2 5 5 2" xfId="49173"/>
    <cellStyle name="Normal 9 2 2 5 5 2 2" xfId="49174"/>
    <cellStyle name="Normal 9 2 2 5 5 2 3" xfId="49175"/>
    <cellStyle name="Normal 9 2 2 5 5 3" xfId="49176"/>
    <cellStyle name="Normal 9 2 2 5 5 4" xfId="49177"/>
    <cellStyle name="Normal 9 2 2 5 5 5" xfId="49178"/>
    <cellStyle name="Normal 9 2 2 5 5 6" xfId="49179"/>
    <cellStyle name="Normal 9 2 2 5 6" xfId="49180"/>
    <cellStyle name="Normal 9 2 2 5 6 2" xfId="49181"/>
    <cellStyle name="Normal 9 2 2 5 6 3" xfId="49182"/>
    <cellStyle name="Normal 9 2 2 5 7" xfId="49183"/>
    <cellStyle name="Normal 9 2 2 5 8" xfId="49184"/>
    <cellStyle name="Normal 9 2 2 5 9" xfId="49185"/>
    <cellStyle name="Normal 9 2 2 6" xfId="49186"/>
    <cellStyle name="Normal 9 2 2 6 2" xfId="49187"/>
    <cellStyle name="Normal 9 2 2 6 2 2" xfId="49188"/>
    <cellStyle name="Normal 9 2 2 6 2 2 2" xfId="49189"/>
    <cellStyle name="Normal 9 2 2 6 2 2 2 2" xfId="49190"/>
    <cellStyle name="Normal 9 2 2 6 2 2 2 3" xfId="49191"/>
    <cellStyle name="Normal 9 2 2 6 2 2 3" xfId="49192"/>
    <cellStyle name="Normal 9 2 2 6 2 2 4" xfId="49193"/>
    <cellStyle name="Normal 9 2 2 6 2 2 5" xfId="49194"/>
    <cellStyle name="Normal 9 2 2 6 2 2 6" xfId="49195"/>
    <cellStyle name="Normal 9 2 2 6 2 3" xfId="49196"/>
    <cellStyle name="Normal 9 2 2 6 2 3 2" xfId="49197"/>
    <cellStyle name="Normal 9 2 2 6 2 3 3" xfId="49198"/>
    <cellStyle name="Normal 9 2 2 6 2 4" xfId="49199"/>
    <cellStyle name="Normal 9 2 2 6 2 5" xfId="49200"/>
    <cellStyle name="Normal 9 2 2 6 2 6" xfId="49201"/>
    <cellStyle name="Normal 9 2 2 6 2 7" xfId="49202"/>
    <cellStyle name="Normal 9 2 2 6 3" xfId="49203"/>
    <cellStyle name="Normal 9 2 2 6 3 2" xfId="49204"/>
    <cellStyle name="Normal 9 2 2 6 3 2 2" xfId="49205"/>
    <cellStyle name="Normal 9 2 2 6 3 2 3" xfId="49206"/>
    <cellStyle name="Normal 9 2 2 6 3 3" xfId="49207"/>
    <cellStyle name="Normal 9 2 2 6 3 4" xfId="49208"/>
    <cellStyle name="Normal 9 2 2 6 3 5" xfId="49209"/>
    <cellStyle name="Normal 9 2 2 6 3 6" xfId="49210"/>
    <cellStyle name="Normal 9 2 2 6 4" xfId="49211"/>
    <cellStyle name="Normal 9 2 2 6 4 2" xfId="49212"/>
    <cellStyle name="Normal 9 2 2 6 4 2 2" xfId="49213"/>
    <cellStyle name="Normal 9 2 2 6 4 2 3" xfId="49214"/>
    <cellStyle name="Normal 9 2 2 6 4 3" xfId="49215"/>
    <cellStyle name="Normal 9 2 2 6 4 4" xfId="49216"/>
    <cellStyle name="Normal 9 2 2 6 4 5" xfId="49217"/>
    <cellStyle name="Normal 9 2 2 6 4 6" xfId="49218"/>
    <cellStyle name="Normal 9 2 2 6 5" xfId="49219"/>
    <cellStyle name="Normal 9 2 2 6 5 2" xfId="49220"/>
    <cellStyle name="Normal 9 2 2 6 5 3" xfId="49221"/>
    <cellStyle name="Normal 9 2 2 6 6" xfId="49222"/>
    <cellStyle name="Normal 9 2 2 6 7" xfId="49223"/>
    <cellStyle name="Normal 9 2 2 6 8" xfId="49224"/>
    <cellStyle name="Normal 9 2 2 6 9" xfId="49225"/>
    <cellStyle name="Normal 9 2 2 7" xfId="49226"/>
    <cellStyle name="Normal 9 2 2 7 2" xfId="49227"/>
    <cellStyle name="Normal 9 2 2 7 2 2" xfId="49228"/>
    <cellStyle name="Normal 9 2 2 7 2 2 2" xfId="49229"/>
    <cellStyle name="Normal 9 2 2 7 2 2 3" xfId="49230"/>
    <cellStyle name="Normal 9 2 2 7 2 3" xfId="49231"/>
    <cellStyle name="Normal 9 2 2 7 2 4" xfId="49232"/>
    <cellStyle name="Normal 9 2 2 7 2 5" xfId="49233"/>
    <cellStyle name="Normal 9 2 2 7 2 6" xfId="49234"/>
    <cellStyle name="Normal 9 2 2 7 3" xfId="49235"/>
    <cellStyle name="Normal 9 2 2 7 3 2" xfId="49236"/>
    <cellStyle name="Normal 9 2 2 7 3 3" xfId="49237"/>
    <cellStyle name="Normal 9 2 2 7 4" xfId="49238"/>
    <cellStyle name="Normal 9 2 2 7 5" xfId="49239"/>
    <cellStyle name="Normal 9 2 2 7 6" xfId="49240"/>
    <cellStyle name="Normal 9 2 2 7 7" xfId="49241"/>
    <cellStyle name="Normal 9 2 2 8" xfId="49242"/>
    <cellStyle name="Normal 9 2 2 8 2" xfId="49243"/>
    <cellStyle name="Normal 9 2 2 8 2 2" xfId="49244"/>
    <cellStyle name="Normal 9 2 2 8 2 3" xfId="49245"/>
    <cellStyle name="Normal 9 2 2 8 3" xfId="49246"/>
    <cellStyle name="Normal 9 2 2 8 4" xfId="49247"/>
    <cellStyle name="Normal 9 2 2 8 5" xfId="49248"/>
    <cellStyle name="Normal 9 2 2 8 6" xfId="49249"/>
    <cellStyle name="Normal 9 2 2 9" xfId="49250"/>
    <cellStyle name="Normal 9 2 2 9 2" xfId="49251"/>
    <cellStyle name="Normal 9 2 2 9 2 2" xfId="49252"/>
    <cellStyle name="Normal 9 2 2 9 2 3" xfId="49253"/>
    <cellStyle name="Normal 9 2 2 9 3" xfId="49254"/>
    <cellStyle name="Normal 9 2 2 9 4" xfId="49255"/>
    <cellStyle name="Normal 9 2 2 9 5" xfId="49256"/>
    <cellStyle name="Normal 9 2 2 9 6" xfId="49257"/>
    <cellStyle name="Normal 9 2 3" xfId="49258"/>
    <cellStyle name="Normal 9 2 3 10" xfId="49259"/>
    <cellStyle name="Normal 9 2 3 10 2" xfId="49260"/>
    <cellStyle name="Normal 9 2 3 10 3" xfId="49261"/>
    <cellStyle name="Normal 9 2 3 11" xfId="49262"/>
    <cellStyle name="Normal 9 2 3 12" xfId="49263"/>
    <cellStyle name="Normal 9 2 3 13" xfId="49264"/>
    <cellStyle name="Normal 9 2 3 14" xfId="49265"/>
    <cellStyle name="Normal 9 2 3 2" xfId="49266"/>
    <cellStyle name="Normal 9 2 3 2 10" xfId="49267"/>
    <cellStyle name="Normal 9 2 3 2 11" xfId="49268"/>
    <cellStyle name="Normal 9 2 3 2 12" xfId="49269"/>
    <cellStyle name="Normal 9 2 3 2 13" xfId="49270"/>
    <cellStyle name="Normal 9 2 3 2 2" xfId="49271"/>
    <cellStyle name="Normal 9 2 3 2 2 10" xfId="49272"/>
    <cellStyle name="Normal 9 2 3 2 2 2" xfId="49273"/>
    <cellStyle name="Normal 9 2 3 2 2 2 2" xfId="49274"/>
    <cellStyle name="Normal 9 2 3 2 2 2 2 2" xfId="49275"/>
    <cellStyle name="Normal 9 2 3 2 2 2 2 2 2" xfId="49276"/>
    <cellStyle name="Normal 9 2 3 2 2 2 2 2 3" xfId="49277"/>
    <cellStyle name="Normal 9 2 3 2 2 2 2 3" xfId="49278"/>
    <cellStyle name="Normal 9 2 3 2 2 2 2 4" xfId="49279"/>
    <cellStyle name="Normal 9 2 3 2 2 2 2 5" xfId="49280"/>
    <cellStyle name="Normal 9 2 3 2 2 2 2 6" xfId="49281"/>
    <cellStyle name="Normal 9 2 3 2 2 2 3" xfId="49282"/>
    <cellStyle name="Normal 9 2 3 2 2 2 3 2" xfId="49283"/>
    <cellStyle name="Normal 9 2 3 2 2 2 3 2 2" xfId="49284"/>
    <cellStyle name="Normal 9 2 3 2 2 2 3 2 3" xfId="49285"/>
    <cellStyle name="Normal 9 2 3 2 2 2 3 3" xfId="49286"/>
    <cellStyle name="Normal 9 2 3 2 2 2 3 4" xfId="49287"/>
    <cellStyle name="Normal 9 2 3 2 2 2 3 5" xfId="49288"/>
    <cellStyle name="Normal 9 2 3 2 2 2 3 6" xfId="49289"/>
    <cellStyle name="Normal 9 2 3 2 2 2 4" xfId="49290"/>
    <cellStyle name="Normal 9 2 3 2 2 2 4 2" xfId="49291"/>
    <cellStyle name="Normal 9 2 3 2 2 2 4 3" xfId="49292"/>
    <cellStyle name="Normal 9 2 3 2 2 2 5" xfId="49293"/>
    <cellStyle name="Normal 9 2 3 2 2 2 6" xfId="49294"/>
    <cellStyle name="Normal 9 2 3 2 2 2 7" xfId="49295"/>
    <cellStyle name="Normal 9 2 3 2 2 2 8" xfId="49296"/>
    <cellStyle name="Normal 9 2 3 2 2 3" xfId="49297"/>
    <cellStyle name="Normal 9 2 3 2 2 3 2" xfId="49298"/>
    <cellStyle name="Normal 9 2 3 2 2 3 2 2" xfId="49299"/>
    <cellStyle name="Normal 9 2 3 2 2 3 2 2 2" xfId="49300"/>
    <cellStyle name="Normal 9 2 3 2 2 3 2 2 3" xfId="49301"/>
    <cellStyle name="Normal 9 2 3 2 2 3 2 3" xfId="49302"/>
    <cellStyle name="Normal 9 2 3 2 2 3 2 4" xfId="49303"/>
    <cellStyle name="Normal 9 2 3 2 2 3 2 5" xfId="49304"/>
    <cellStyle name="Normal 9 2 3 2 2 3 2 6" xfId="49305"/>
    <cellStyle name="Normal 9 2 3 2 2 3 3" xfId="49306"/>
    <cellStyle name="Normal 9 2 3 2 2 3 3 2" xfId="49307"/>
    <cellStyle name="Normal 9 2 3 2 2 3 3 3" xfId="49308"/>
    <cellStyle name="Normal 9 2 3 2 2 3 4" xfId="49309"/>
    <cellStyle name="Normal 9 2 3 2 2 3 5" xfId="49310"/>
    <cellStyle name="Normal 9 2 3 2 2 3 6" xfId="49311"/>
    <cellStyle name="Normal 9 2 3 2 2 3 7" xfId="49312"/>
    <cellStyle name="Normal 9 2 3 2 2 4" xfId="49313"/>
    <cellStyle name="Normal 9 2 3 2 2 4 2" xfId="49314"/>
    <cellStyle name="Normal 9 2 3 2 2 4 2 2" xfId="49315"/>
    <cellStyle name="Normal 9 2 3 2 2 4 2 3" xfId="49316"/>
    <cellStyle name="Normal 9 2 3 2 2 4 3" xfId="49317"/>
    <cellStyle name="Normal 9 2 3 2 2 4 4" xfId="49318"/>
    <cellStyle name="Normal 9 2 3 2 2 4 5" xfId="49319"/>
    <cellStyle name="Normal 9 2 3 2 2 4 6" xfId="49320"/>
    <cellStyle name="Normal 9 2 3 2 2 5" xfId="49321"/>
    <cellStyle name="Normal 9 2 3 2 2 5 2" xfId="49322"/>
    <cellStyle name="Normal 9 2 3 2 2 5 2 2" xfId="49323"/>
    <cellStyle name="Normal 9 2 3 2 2 5 2 3" xfId="49324"/>
    <cellStyle name="Normal 9 2 3 2 2 5 3" xfId="49325"/>
    <cellStyle name="Normal 9 2 3 2 2 5 4" xfId="49326"/>
    <cellStyle name="Normal 9 2 3 2 2 5 5" xfId="49327"/>
    <cellStyle name="Normal 9 2 3 2 2 5 6" xfId="49328"/>
    <cellStyle name="Normal 9 2 3 2 2 6" xfId="49329"/>
    <cellStyle name="Normal 9 2 3 2 2 6 2" xfId="49330"/>
    <cellStyle name="Normal 9 2 3 2 2 6 3" xfId="49331"/>
    <cellStyle name="Normal 9 2 3 2 2 7" xfId="49332"/>
    <cellStyle name="Normal 9 2 3 2 2 8" xfId="49333"/>
    <cellStyle name="Normal 9 2 3 2 2 9" xfId="49334"/>
    <cellStyle name="Normal 9 2 3 2 3" xfId="49335"/>
    <cellStyle name="Normal 9 2 3 2 3 2" xfId="49336"/>
    <cellStyle name="Normal 9 2 3 2 3 2 2" xfId="49337"/>
    <cellStyle name="Normal 9 2 3 2 3 2 2 2" xfId="49338"/>
    <cellStyle name="Normal 9 2 3 2 3 2 2 2 2" xfId="49339"/>
    <cellStyle name="Normal 9 2 3 2 3 2 2 2 3" xfId="49340"/>
    <cellStyle name="Normal 9 2 3 2 3 2 2 3" xfId="49341"/>
    <cellStyle name="Normal 9 2 3 2 3 2 2 4" xfId="49342"/>
    <cellStyle name="Normal 9 2 3 2 3 2 2 5" xfId="49343"/>
    <cellStyle name="Normal 9 2 3 2 3 2 2 6" xfId="49344"/>
    <cellStyle name="Normal 9 2 3 2 3 2 3" xfId="49345"/>
    <cellStyle name="Normal 9 2 3 2 3 2 3 2" xfId="49346"/>
    <cellStyle name="Normal 9 2 3 2 3 2 3 3" xfId="49347"/>
    <cellStyle name="Normal 9 2 3 2 3 2 4" xfId="49348"/>
    <cellStyle name="Normal 9 2 3 2 3 2 5" xfId="49349"/>
    <cellStyle name="Normal 9 2 3 2 3 2 6" xfId="49350"/>
    <cellStyle name="Normal 9 2 3 2 3 2 7" xfId="49351"/>
    <cellStyle name="Normal 9 2 3 2 3 3" xfId="49352"/>
    <cellStyle name="Normal 9 2 3 2 3 3 2" xfId="49353"/>
    <cellStyle name="Normal 9 2 3 2 3 3 2 2" xfId="49354"/>
    <cellStyle name="Normal 9 2 3 2 3 3 2 3" xfId="49355"/>
    <cellStyle name="Normal 9 2 3 2 3 3 3" xfId="49356"/>
    <cellStyle name="Normal 9 2 3 2 3 3 4" xfId="49357"/>
    <cellStyle name="Normal 9 2 3 2 3 3 5" xfId="49358"/>
    <cellStyle name="Normal 9 2 3 2 3 3 6" xfId="49359"/>
    <cellStyle name="Normal 9 2 3 2 3 4" xfId="49360"/>
    <cellStyle name="Normal 9 2 3 2 3 4 2" xfId="49361"/>
    <cellStyle name="Normal 9 2 3 2 3 4 2 2" xfId="49362"/>
    <cellStyle name="Normal 9 2 3 2 3 4 2 3" xfId="49363"/>
    <cellStyle name="Normal 9 2 3 2 3 4 3" xfId="49364"/>
    <cellStyle name="Normal 9 2 3 2 3 4 4" xfId="49365"/>
    <cellStyle name="Normal 9 2 3 2 3 4 5" xfId="49366"/>
    <cellStyle name="Normal 9 2 3 2 3 4 6" xfId="49367"/>
    <cellStyle name="Normal 9 2 3 2 3 5" xfId="49368"/>
    <cellStyle name="Normal 9 2 3 2 3 5 2" xfId="49369"/>
    <cellStyle name="Normal 9 2 3 2 3 5 3" xfId="49370"/>
    <cellStyle name="Normal 9 2 3 2 3 6" xfId="49371"/>
    <cellStyle name="Normal 9 2 3 2 3 7" xfId="49372"/>
    <cellStyle name="Normal 9 2 3 2 3 8" xfId="49373"/>
    <cellStyle name="Normal 9 2 3 2 3 9" xfId="49374"/>
    <cellStyle name="Normal 9 2 3 2 4" xfId="49375"/>
    <cellStyle name="Normal 9 2 3 2 4 2" xfId="49376"/>
    <cellStyle name="Normal 9 2 3 2 4 2 2" xfId="49377"/>
    <cellStyle name="Normal 9 2 3 2 4 2 2 2" xfId="49378"/>
    <cellStyle name="Normal 9 2 3 2 4 2 2 3" xfId="49379"/>
    <cellStyle name="Normal 9 2 3 2 4 2 3" xfId="49380"/>
    <cellStyle name="Normal 9 2 3 2 4 2 4" xfId="49381"/>
    <cellStyle name="Normal 9 2 3 2 4 2 5" xfId="49382"/>
    <cellStyle name="Normal 9 2 3 2 4 2 6" xfId="49383"/>
    <cellStyle name="Normal 9 2 3 2 4 3" xfId="49384"/>
    <cellStyle name="Normal 9 2 3 2 4 3 2" xfId="49385"/>
    <cellStyle name="Normal 9 2 3 2 4 3 3" xfId="49386"/>
    <cellStyle name="Normal 9 2 3 2 4 4" xfId="49387"/>
    <cellStyle name="Normal 9 2 3 2 4 5" xfId="49388"/>
    <cellStyle name="Normal 9 2 3 2 4 6" xfId="49389"/>
    <cellStyle name="Normal 9 2 3 2 4 7" xfId="49390"/>
    <cellStyle name="Normal 9 2 3 2 5" xfId="49391"/>
    <cellStyle name="Normal 9 2 3 2 5 2" xfId="49392"/>
    <cellStyle name="Normal 9 2 3 2 5 2 2" xfId="49393"/>
    <cellStyle name="Normal 9 2 3 2 5 2 3" xfId="49394"/>
    <cellStyle name="Normal 9 2 3 2 5 3" xfId="49395"/>
    <cellStyle name="Normal 9 2 3 2 5 4" xfId="49396"/>
    <cellStyle name="Normal 9 2 3 2 5 5" xfId="49397"/>
    <cellStyle name="Normal 9 2 3 2 5 6" xfId="49398"/>
    <cellStyle name="Normal 9 2 3 2 6" xfId="49399"/>
    <cellStyle name="Normal 9 2 3 2 6 2" xfId="49400"/>
    <cellStyle name="Normal 9 2 3 2 6 2 2" xfId="49401"/>
    <cellStyle name="Normal 9 2 3 2 6 2 3" xfId="49402"/>
    <cellStyle name="Normal 9 2 3 2 6 3" xfId="49403"/>
    <cellStyle name="Normal 9 2 3 2 6 4" xfId="49404"/>
    <cellStyle name="Normal 9 2 3 2 6 5" xfId="49405"/>
    <cellStyle name="Normal 9 2 3 2 6 6" xfId="49406"/>
    <cellStyle name="Normal 9 2 3 2 7" xfId="49407"/>
    <cellStyle name="Normal 9 2 3 2 7 2" xfId="49408"/>
    <cellStyle name="Normal 9 2 3 2 7 2 2" xfId="49409"/>
    <cellStyle name="Normal 9 2 3 2 7 2 3" xfId="49410"/>
    <cellStyle name="Normal 9 2 3 2 7 3" xfId="49411"/>
    <cellStyle name="Normal 9 2 3 2 7 4" xfId="49412"/>
    <cellStyle name="Normal 9 2 3 2 7 5" xfId="49413"/>
    <cellStyle name="Normal 9 2 3 2 7 6" xfId="49414"/>
    <cellStyle name="Normal 9 2 3 2 8" xfId="49415"/>
    <cellStyle name="Normal 9 2 3 2 8 2" xfId="49416"/>
    <cellStyle name="Normal 9 2 3 2 8 2 2" xfId="49417"/>
    <cellStyle name="Normal 9 2 3 2 8 2 3" xfId="49418"/>
    <cellStyle name="Normal 9 2 3 2 8 3" xfId="49419"/>
    <cellStyle name="Normal 9 2 3 2 8 4" xfId="49420"/>
    <cellStyle name="Normal 9 2 3 2 8 5" xfId="49421"/>
    <cellStyle name="Normal 9 2 3 2 8 6" xfId="49422"/>
    <cellStyle name="Normal 9 2 3 2 9" xfId="49423"/>
    <cellStyle name="Normal 9 2 3 2 9 2" xfId="49424"/>
    <cellStyle name="Normal 9 2 3 2 9 3" xfId="49425"/>
    <cellStyle name="Normal 9 2 3 3" xfId="49426"/>
    <cellStyle name="Normal 9 2 3 3 10" xfId="49427"/>
    <cellStyle name="Normal 9 2 3 3 2" xfId="49428"/>
    <cellStyle name="Normal 9 2 3 3 2 2" xfId="49429"/>
    <cellStyle name="Normal 9 2 3 3 2 2 2" xfId="49430"/>
    <cellStyle name="Normal 9 2 3 3 2 2 2 2" xfId="49431"/>
    <cellStyle name="Normal 9 2 3 3 2 2 2 3" xfId="49432"/>
    <cellStyle name="Normal 9 2 3 3 2 2 3" xfId="49433"/>
    <cellStyle name="Normal 9 2 3 3 2 2 4" xfId="49434"/>
    <cellStyle name="Normal 9 2 3 3 2 2 5" xfId="49435"/>
    <cellStyle name="Normal 9 2 3 3 2 2 6" xfId="49436"/>
    <cellStyle name="Normal 9 2 3 3 2 3" xfId="49437"/>
    <cellStyle name="Normal 9 2 3 3 2 3 2" xfId="49438"/>
    <cellStyle name="Normal 9 2 3 3 2 3 2 2" xfId="49439"/>
    <cellStyle name="Normal 9 2 3 3 2 3 2 3" xfId="49440"/>
    <cellStyle name="Normal 9 2 3 3 2 3 3" xfId="49441"/>
    <cellStyle name="Normal 9 2 3 3 2 3 4" xfId="49442"/>
    <cellStyle name="Normal 9 2 3 3 2 3 5" xfId="49443"/>
    <cellStyle name="Normal 9 2 3 3 2 3 6" xfId="49444"/>
    <cellStyle name="Normal 9 2 3 3 2 4" xfId="49445"/>
    <cellStyle name="Normal 9 2 3 3 2 4 2" xfId="49446"/>
    <cellStyle name="Normal 9 2 3 3 2 4 3" xfId="49447"/>
    <cellStyle name="Normal 9 2 3 3 2 5" xfId="49448"/>
    <cellStyle name="Normal 9 2 3 3 2 6" xfId="49449"/>
    <cellStyle name="Normal 9 2 3 3 2 7" xfId="49450"/>
    <cellStyle name="Normal 9 2 3 3 2 8" xfId="49451"/>
    <cellStyle name="Normal 9 2 3 3 3" xfId="49452"/>
    <cellStyle name="Normal 9 2 3 3 3 2" xfId="49453"/>
    <cellStyle name="Normal 9 2 3 3 3 2 2" xfId="49454"/>
    <cellStyle name="Normal 9 2 3 3 3 2 2 2" xfId="49455"/>
    <cellStyle name="Normal 9 2 3 3 3 2 2 3" xfId="49456"/>
    <cellStyle name="Normal 9 2 3 3 3 2 3" xfId="49457"/>
    <cellStyle name="Normal 9 2 3 3 3 2 4" xfId="49458"/>
    <cellStyle name="Normal 9 2 3 3 3 2 5" xfId="49459"/>
    <cellStyle name="Normal 9 2 3 3 3 2 6" xfId="49460"/>
    <cellStyle name="Normal 9 2 3 3 3 3" xfId="49461"/>
    <cellStyle name="Normal 9 2 3 3 3 3 2" xfId="49462"/>
    <cellStyle name="Normal 9 2 3 3 3 3 3" xfId="49463"/>
    <cellStyle name="Normal 9 2 3 3 3 4" xfId="49464"/>
    <cellStyle name="Normal 9 2 3 3 3 5" xfId="49465"/>
    <cellStyle name="Normal 9 2 3 3 3 6" xfId="49466"/>
    <cellStyle name="Normal 9 2 3 3 3 7" xfId="49467"/>
    <cellStyle name="Normal 9 2 3 3 4" xfId="49468"/>
    <cellStyle name="Normal 9 2 3 3 4 2" xfId="49469"/>
    <cellStyle name="Normal 9 2 3 3 4 2 2" xfId="49470"/>
    <cellStyle name="Normal 9 2 3 3 4 2 3" xfId="49471"/>
    <cellStyle name="Normal 9 2 3 3 4 3" xfId="49472"/>
    <cellStyle name="Normal 9 2 3 3 4 4" xfId="49473"/>
    <cellStyle name="Normal 9 2 3 3 4 5" xfId="49474"/>
    <cellStyle name="Normal 9 2 3 3 4 6" xfId="49475"/>
    <cellStyle name="Normal 9 2 3 3 5" xfId="49476"/>
    <cellStyle name="Normal 9 2 3 3 5 2" xfId="49477"/>
    <cellStyle name="Normal 9 2 3 3 5 2 2" xfId="49478"/>
    <cellStyle name="Normal 9 2 3 3 5 2 3" xfId="49479"/>
    <cellStyle name="Normal 9 2 3 3 5 3" xfId="49480"/>
    <cellStyle name="Normal 9 2 3 3 5 4" xfId="49481"/>
    <cellStyle name="Normal 9 2 3 3 5 5" xfId="49482"/>
    <cellStyle name="Normal 9 2 3 3 5 6" xfId="49483"/>
    <cellStyle name="Normal 9 2 3 3 6" xfId="49484"/>
    <cellStyle name="Normal 9 2 3 3 6 2" xfId="49485"/>
    <cellStyle name="Normal 9 2 3 3 6 3" xfId="49486"/>
    <cellStyle name="Normal 9 2 3 3 7" xfId="49487"/>
    <cellStyle name="Normal 9 2 3 3 8" xfId="49488"/>
    <cellStyle name="Normal 9 2 3 3 9" xfId="49489"/>
    <cellStyle name="Normal 9 2 3 4" xfId="49490"/>
    <cellStyle name="Normal 9 2 3 4 2" xfId="49491"/>
    <cellStyle name="Normal 9 2 3 4 2 2" xfId="49492"/>
    <cellStyle name="Normal 9 2 3 4 2 2 2" xfId="49493"/>
    <cellStyle name="Normal 9 2 3 4 2 2 2 2" xfId="49494"/>
    <cellStyle name="Normal 9 2 3 4 2 2 2 3" xfId="49495"/>
    <cellStyle name="Normal 9 2 3 4 2 2 3" xfId="49496"/>
    <cellStyle name="Normal 9 2 3 4 2 2 4" xfId="49497"/>
    <cellStyle name="Normal 9 2 3 4 2 2 5" xfId="49498"/>
    <cellStyle name="Normal 9 2 3 4 2 2 6" xfId="49499"/>
    <cellStyle name="Normal 9 2 3 4 2 3" xfId="49500"/>
    <cellStyle name="Normal 9 2 3 4 2 3 2" xfId="49501"/>
    <cellStyle name="Normal 9 2 3 4 2 3 3" xfId="49502"/>
    <cellStyle name="Normal 9 2 3 4 2 4" xfId="49503"/>
    <cellStyle name="Normal 9 2 3 4 2 5" xfId="49504"/>
    <cellStyle name="Normal 9 2 3 4 2 6" xfId="49505"/>
    <cellStyle name="Normal 9 2 3 4 2 7" xfId="49506"/>
    <cellStyle name="Normal 9 2 3 4 3" xfId="49507"/>
    <cellStyle name="Normal 9 2 3 4 3 2" xfId="49508"/>
    <cellStyle name="Normal 9 2 3 4 3 2 2" xfId="49509"/>
    <cellStyle name="Normal 9 2 3 4 3 2 3" xfId="49510"/>
    <cellStyle name="Normal 9 2 3 4 3 3" xfId="49511"/>
    <cellStyle name="Normal 9 2 3 4 3 4" xfId="49512"/>
    <cellStyle name="Normal 9 2 3 4 3 5" xfId="49513"/>
    <cellStyle name="Normal 9 2 3 4 3 6" xfId="49514"/>
    <cellStyle name="Normal 9 2 3 4 4" xfId="49515"/>
    <cellStyle name="Normal 9 2 3 4 4 2" xfId="49516"/>
    <cellStyle name="Normal 9 2 3 4 4 2 2" xfId="49517"/>
    <cellStyle name="Normal 9 2 3 4 4 2 3" xfId="49518"/>
    <cellStyle name="Normal 9 2 3 4 4 3" xfId="49519"/>
    <cellStyle name="Normal 9 2 3 4 4 4" xfId="49520"/>
    <cellStyle name="Normal 9 2 3 4 4 5" xfId="49521"/>
    <cellStyle name="Normal 9 2 3 4 4 6" xfId="49522"/>
    <cellStyle name="Normal 9 2 3 4 5" xfId="49523"/>
    <cellStyle name="Normal 9 2 3 4 5 2" xfId="49524"/>
    <cellStyle name="Normal 9 2 3 4 5 3" xfId="49525"/>
    <cellStyle name="Normal 9 2 3 4 6" xfId="49526"/>
    <cellStyle name="Normal 9 2 3 4 7" xfId="49527"/>
    <cellStyle name="Normal 9 2 3 4 8" xfId="49528"/>
    <cellStyle name="Normal 9 2 3 4 9" xfId="49529"/>
    <cellStyle name="Normal 9 2 3 5" xfId="49530"/>
    <cellStyle name="Normal 9 2 3 5 2" xfId="49531"/>
    <cellStyle name="Normal 9 2 3 5 2 2" xfId="49532"/>
    <cellStyle name="Normal 9 2 3 5 2 2 2" xfId="49533"/>
    <cellStyle name="Normal 9 2 3 5 2 2 3" xfId="49534"/>
    <cellStyle name="Normal 9 2 3 5 2 3" xfId="49535"/>
    <cellStyle name="Normal 9 2 3 5 2 4" xfId="49536"/>
    <cellStyle name="Normal 9 2 3 5 2 5" xfId="49537"/>
    <cellStyle name="Normal 9 2 3 5 2 6" xfId="49538"/>
    <cellStyle name="Normal 9 2 3 5 3" xfId="49539"/>
    <cellStyle name="Normal 9 2 3 5 3 2" xfId="49540"/>
    <cellStyle name="Normal 9 2 3 5 3 3" xfId="49541"/>
    <cellStyle name="Normal 9 2 3 5 4" xfId="49542"/>
    <cellStyle name="Normal 9 2 3 5 5" xfId="49543"/>
    <cellStyle name="Normal 9 2 3 5 6" xfId="49544"/>
    <cellStyle name="Normal 9 2 3 5 7" xfId="49545"/>
    <cellStyle name="Normal 9 2 3 6" xfId="49546"/>
    <cellStyle name="Normal 9 2 3 6 2" xfId="49547"/>
    <cellStyle name="Normal 9 2 3 6 2 2" xfId="49548"/>
    <cellStyle name="Normal 9 2 3 6 2 3" xfId="49549"/>
    <cellStyle name="Normal 9 2 3 6 3" xfId="49550"/>
    <cellStyle name="Normal 9 2 3 6 4" xfId="49551"/>
    <cellStyle name="Normal 9 2 3 6 5" xfId="49552"/>
    <cellStyle name="Normal 9 2 3 6 6" xfId="49553"/>
    <cellStyle name="Normal 9 2 3 7" xfId="49554"/>
    <cellStyle name="Normal 9 2 3 7 2" xfId="49555"/>
    <cellStyle name="Normal 9 2 3 7 2 2" xfId="49556"/>
    <cellStyle name="Normal 9 2 3 7 2 3" xfId="49557"/>
    <cellStyle name="Normal 9 2 3 7 3" xfId="49558"/>
    <cellStyle name="Normal 9 2 3 7 4" xfId="49559"/>
    <cellStyle name="Normal 9 2 3 7 5" xfId="49560"/>
    <cellStyle name="Normal 9 2 3 7 6" xfId="49561"/>
    <cellStyle name="Normal 9 2 3 8" xfId="49562"/>
    <cellStyle name="Normal 9 2 3 8 2" xfId="49563"/>
    <cellStyle name="Normal 9 2 3 8 2 2" xfId="49564"/>
    <cellStyle name="Normal 9 2 3 8 2 3" xfId="49565"/>
    <cellStyle name="Normal 9 2 3 8 3" xfId="49566"/>
    <cellStyle name="Normal 9 2 3 8 4" xfId="49567"/>
    <cellStyle name="Normal 9 2 3 8 5" xfId="49568"/>
    <cellStyle name="Normal 9 2 3 8 6" xfId="49569"/>
    <cellStyle name="Normal 9 2 3 9" xfId="49570"/>
    <cellStyle name="Normal 9 2 3 9 2" xfId="49571"/>
    <cellStyle name="Normal 9 2 3 9 2 2" xfId="49572"/>
    <cellStyle name="Normal 9 2 3 9 2 3" xfId="49573"/>
    <cellStyle name="Normal 9 2 3 9 3" xfId="49574"/>
    <cellStyle name="Normal 9 2 3 9 4" xfId="49575"/>
    <cellStyle name="Normal 9 2 3 9 5" xfId="49576"/>
    <cellStyle name="Normal 9 2 3 9 6" xfId="49577"/>
    <cellStyle name="Normal 9 2 4" xfId="49578"/>
    <cellStyle name="Normal 9 2 4 10" xfId="49579"/>
    <cellStyle name="Normal 9 2 4 10 2" xfId="49580"/>
    <cellStyle name="Normal 9 2 4 10 3" xfId="49581"/>
    <cellStyle name="Normal 9 2 4 11" xfId="49582"/>
    <cellStyle name="Normal 9 2 4 12" xfId="49583"/>
    <cellStyle name="Normal 9 2 4 13" xfId="49584"/>
    <cellStyle name="Normal 9 2 4 14" xfId="49585"/>
    <cellStyle name="Normal 9 2 4 2" xfId="49586"/>
    <cellStyle name="Normal 9 2 4 2 10" xfId="49587"/>
    <cellStyle name="Normal 9 2 4 2 11" xfId="49588"/>
    <cellStyle name="Normal 9 2 4 2 12" xfId="49589"/>
    <cellStyle name="Normal 9 2 4 2 13" xfId="49590"/>
    <cellStyle name="Normal 9 2 4 2 2" xfId="49591"/>
    <cellStyle name="Normal 9 2 4 2 2 10" xfId="49592"/>
    <cellStyle name="Normal 9 2 4 2 2 2" xfId="49593"/>
    <cellStyle name="Normal 9 2 4 2 2 2 2" xfId="49594"/>
    <cellStyle name="Normal 9 2 4 2 2 2 2 2" xfId="49595"/>
    <cellStyle name="Normal 9 2 4 2 2 2 2 2 2" xfId="49596"/>
    <cellStyle name="Normal 9 2 4 2 2 2 2 2 3" xfId="49597"/>
    <cellStyle name="Normal 9 2 4 2 2 2 2 3" xfId="49598"/>
    <cellStyle name="Normal 9 2 4 2 2 2 2 4" xfId="49599"/>
    <cellStyle name="Normal 9 2 4 2 2 2 2 5" xfId="49600"/>
    <cellStyle name="Normal 9 2 4 2 2 2 2 6" xfId="49601"/>
    <cellStyle name="Normal 9 2 4 2 2 2 3" xfId="49602"/>
    <cellStyle name="Normal 9 2 4 2 2 2 3 2" xfId="49603"/>
    <cellStyle name="Normal 9 2 4 2 2 2 3 2 2" xfId="49604"/>
    <cellStyle name="Normal 9 2 4 2 2 2 3 2 3" xfId="49605"/>
    <cellStyle name="Normal 9 2 4 2 2 2 3 3" xfId="49606"/>
    <cellStyle name="Normal 9 2 4 2 2 2 3 4" xfId="49607"/>
    <cellStyle name="Normal 9 2 4 2 2 2 3 5" xfId="49608"/>
    <cellStyle name="Normal 9 2 4 2 2 2 3 6" xfId="49609"/>
    <cellStyle name="Normal 9 2 4 2 2 2 4" xfId="49610"/>
    <cellStyle name="Normal 9 2 4 2 2 2 4 2" xfId="49611"/>
    <cellStyle name="Normal 9 2 4 2 2 2 4 3" xfId="49612"/>
    <cellStyle name="Normal 9 2 4 2 2 2 5" xfId="49613"/>
    <cellStyle name="Normal 9 2 4 2 2 2 6" xfId="49614"/>
    <cellStyle name="Normal 9 2 4 2 2 2 7" xfId="49615"/>
    <cellStyle name="Normal 9 2 4 2 2 2 8" xfId="49616"/>
    <cellStyle name="Normal 9 2 4 2 2 3" xfId="49617"/>
    <cellStyle name="Normal 9 2 4 2 2 3 2" xfId="49618"/>
    <cellStyle name="Normal 9 2 4 2 2 3 2 2" xfId="49619"/>
    <cellStyle name="Normal 9 2 4 2 2 3 2 2 2" xfId="49620"/>
    <cellStyle name="Normal 9 2 4 2 2 3 2 2 3" xfId="49621"/>
    <cellStyle name="Normal 9 2 4 2 2 3 2 3" xfId="49622"/>
    <cellStyle name="Normal 9 2 4 2 2 3 2 4" xfId="49623"/>
    <cellStyle name="Normal 9 2 4 2 2 3 2 5" xfId="49624"/>
    <cellStyle name="Normal 9 2 4 2 2 3 2 6" xfId="49625"/>
    <cellStyle name="Normal 9 2 4 2 2 3 3" xfId="49626"/>
    <cellStyle name="Normal 9 2 4 2 2 3 3 2" xfId="49627"/>
    <cellStyle name="Normal 9 2 4 2 2 3 3 3" xfId="49628"/>
    <cellStyle name="Normal 9 2 4 2 2 3 4" xfId="49629"/>
    <cellStyle name="Normal 9 2 4 2 2 3 5" xfId="49630"/>
    <cellStyle name="Normal 9 2 4 2 2 3 6" xfId="49631"/>
    <cellStyle name="Normal 9 2 4 2 2 3 7" xfId="49632"/>
    <cellStyle name="Normal 9 2 4 2 2 4" xfId="49633"/>
    <cellStyle name="Normal 9 2 4 2 2 4 2" xfId="49634"/>
    <cellStyle name="Normal 9 2 4 2 2 4 2 2" xfId="49635"/>
    <cellStyle name="Normal 9 2 4 2 2 4 2 3" xfId="49636"/>
    <cellStyle name="Normal 9 2 4 2 2 4 3" xfId="49637"/>
    <cellStyle name="Normal 9 2 4 2 2 4 4" xfId="49638"/>
    <cellStyle name="Normal 9 2 4 2 2 4 5" xfId="49639"/>
    <cellStyle name="Normal 9 2 4 2 2 4 6" xfId="49640"/>
    <cellStyle name="Normal 9 2 4 2 2 5" xfId="49641"/>
    <cellStyle name="Normal 9 2 4 2 2 5 2" xfId="49642"/>
    <cellStyle name="Normal 9 2 4 2 2 5 2 2" xfId="49643"/>
    <cellStyle name="Normal 9 2 4 2 2 5 2 3" xfId="49644"/>
    <cellStyle name="Normal 9 2 4 2 2 5 3" xfId="49645"/>
    <cellStyle name="Normal 9 2 4 2 2 5 4" xfId="49646"/>
    <cellStyle name="Normal 9 2 4 2 2 5 5" xfId="49647"/>
    <cellStyle name="Normal 9 2 4 2 2 5 6" xfId="49648"/>
    <cellStyle name="Normal 9 2 4 2 2 6" xfId="49649"/>
    <cellStyle name="Normal 9 2 4 2 2 6 2" xfId="49650"/>
    <cellStyle name="Normal 9 2 4 2 2 6 3" xfId="49651"/>
    <cellStyle name="Normal 9 2 4 2 2 7" xfId="49652"/>
    <cellStyle name="Normal 9 2 4 2 2 8" xfId="49653"/>
    <cellStyle name="Normal 9 2 4 2 2 9" xfId="49654"/>
    <cellStyle name="Normal 9 2 4 2 3" xfId="49655"/>
    <cellStyle name="Normal 9 2 4 2 3 2" xfId="49656"/>
    <cellStyle name="Normal 9 2 4 2 3 2 2" xfId="49657"/>
    <cellStyle name="Normal 9 2 4 2 3 2 2 2" xfId="49658"/>
    <cellStyle name="Normal 9 2 4 2 3 2 2 2 2" xfId="49659"/>
    <cellStyle name="Normal 9 2 4 2 3 2 2 2 3" xfId="49660"/>
    <cellStyle name="Normal 9 2 4 2 3 2 2 3" xfId="49661"/>
    <cellStyle name="Normal 9 2 4 2 3 2 2 4" xfId="49662"/>
    <cellStyle name="Normal 9 2 4 2 3 2 2 5" xfId="49663"/>
    <cellStyle name="Normal 9 2 4 2 3 2 2 6" xfId="49664"/>
    <cellStyle name="Normal 9 2 4 2 3 2 3" xfId="49665"/>
    <cellStyle name="Normal 9 2 4 2 3 2 3 2" xfId="49666"/>
    <cellStyle name="Normal 9 2 4 2 3 2 3 3" xfId="49667"/>
    <cellStyle name="Normal 9 2 4 2 3 2 4" xfId="49668"/>
    <cellStyle name="Normal 9 2 4 2 3 2 5" xfId="49669"/>
    <cellStyle name="Normal 9 2 4 2 3 2 6" xfId="49670"/>
    <cellStyle name="Normal 9 2 4 2 3 2 7" xfId="49671"/>
    <cellStyle name="Normal 9 2 4 2 3 3" xfId="49672"/>
    <cellStyle name="Normal 9 2 4 2 3 3 2" xfId="49673"/>
    <cellStyle name="Normal 9 2 4 2 3 3 2 2" xfId="49674"/>
    <cellStyle name="Normal 9 2 4 2 3 3 2 3" xfId="49675"/>
    <cellStyle name="Normal 9 2 4 2 3 3 3" xfId="49676"/>
    <cellStyle name="Normal 9 2 4 2 3 3 4" xfId="49677"/>
    <cellStyle name="Normal 9 2 4 2 3 3 5" xfId="49678"/>
    <cellStyle name="Normal 9 2 4 2 3 3 6" xfId="49679"/>
    <cellStyle name="Normal 9 2 4 2 3 4" xfId="49680"/>
    <cellStyle name="Normal 9 2 4 2 3 4 2" xfId="49681"/>
    <cellStyle name="Normal 9 2 4 2 3 4 2 2" xfId="49682"/>
    <cellStyle name="Normal 9 2 4 2 3 4 2 3" xfId="49683"/>
    <cellStyle name="Normal 9 2 4 2 3 4 3" xfId="49684"/>
    <cellStyle name="Normal 9 2 4 2 3 4 4" xfId="49685"/>
    <cellStyle name="Normal 9 2 4 2 3 4 5" xfId="49686"/>
    <cellStyle name="Normal 9 2 4 2 3 4 6" xfId="49687"/>
    <cellStyle name="Normal 9 2 4 2 3 5" xfId="49688"/>
    <cellStyle name="Normal 9 2 4 2 3 5 2" xfId="49689"/>
    <cellStyle name="Normal 9 2 4 2 3 5 3" xfId="49690"/>
    <cellStyle name="Normal 9 2 4 2 3 6" xfId="49691"/>
    <cellStyle name="Normal 9 2 4 2 3 7" xfId="49692"/>
    <cellStyle name="Normal 9 2 4 2 3 8" xfId="49693"/>
    <cellStyle name="Normal 9 2 4 2 3 9" xfId="49694"/>
    <cellStyle name="Normal 9 2 4 2 4" xfId="49695"/>
    <cellStyle name="Normal 9 2 4 2 4 2" xfId="49696"/>
    <cellStyle name="Normal 9 2 4 2 4 2 2" xfId="49697"/>
    <cellStyle name="Normal 9 2 4 2 4 2 2 2" xfId="49698"/>
    <cellStyle name="Normal 9 2 4 2 4 2 2 3" xfId="49699"/>
    <cellStyle name="Normal 9 2 4 2 4 2 3" xfId="49700"/>
    <cellStyle name="Normal 9 2 4 2 4 2 4" xfId="49701"/>
    <cellStyle name="Normal 9 2 4 2 4 2 5" xfId="49702"/>
    <cellStyle name="Normal 9 2 4 2 4 2 6" xfId="49703"/>
    <cellStyle name="Normal 9 2 4 2 4 3" xfId="49704"/>
    <cellStyle name="Normal 9 2 4 2 4 3 2" xfId="49705"/>
    <cellStyle name="Normal 9 2 4 2 4 3 3" xfId="49706"/>
    <cellStyle name="Normal 9 2 4 2 4 4" xfId="49707"/>
    <cellStyle name="Normal 9 2 4 2 4 5" xfId="49708"/>
    <cellStyle name="Normal 9 2 4 2 4 6" xfId="49709"/>
    <cellStyle name="Normal 9 2 4 2 4 7" xfId="49710"/>
    <cellStyle name="Normal 9 2 4 2 5" xfId="49711"/>
    <cellStyle name="Normal 9 2 4 2 5 2" xfId="49712"/>
    <cellStyle name="Normal 9 2 4 2 5 2 2" xfId="49713"/>
    <cellStyle name="Normal 9 2 4 2 5 2 3" xfId="49714"/>
    <cellStyle name="Normal 9 2 4 2 5 3" xfId="49715"/>
    <cellStyle name="Normal 9 2 4 2 5 4" xfId="49716"/>
    <cellStyle name="Normal 9 2 4 2 5 5" xfId="49717"/>
    <cellStyle name="Normal 9 2 4 2 5 6" xfId="49718"/>
    <cellStyle name="Normal 9 2 4 2 6" xfId="49719"/>
    <cellStyle name="Normal 9 2 4 2 6 2" xfId="49720"/>
    <cellStyle name="Normal 9 2 4 2 6 2 2" xfId="49721"/>
    <cellStyle name="Normal 9 2 4 2 6 2 3" xfId="49722"/>
    <cellStyle name="Normal 9 2 4 2 6 3" xfId="49723"/>
    <cellStyle name="Normal 9 2 4 2 6 4" xfId="49724"/>
    <cellStyle name="Normal 9 2 4 2 6 5" xfId="49725"/>
    <cellStyle name="Normal 9 2 4 2 6 6" xfId="49726"/>
    <cellStyle name="Normal 9 2 4 2 7" xfId="49727"/>
    <cellStyle name="Normal 9 2 4 2 7 2" xfId="49728"/>
    <cellStyle name="Normal 9 2 4 2 7 2 2" xfId="49729"/>
    <cellStyle name="Normal 9 2 4 2 7 2 3" xfId="49730"/>
    <cellStyle name="Normal 9 2 4 2 7 3" xfId="49731"/>
    <cellStyle name="Normal 9 2 4 2 7 4" xfId="49732"/>
    <cellStyle name="Normal 9 2 4 2 7 5" xfId="49733"/>
    <cellStyle name="Normal 9 2 4 2 7 6" xfId="49734"/>
    <cellStyle name="Normal 9 2 4 2 8" xfId="49735"/>
    <cellStyle name="Normal 9 2 4 2 8 2" xfId="49736"/>
    <cellStyle name="Normal 9 2 4 2 8 2 2" xfId="49737"/>
    <cellStyle name="Normal 9 2 4 2 8 2 3" xfId="49738"/>
    <cellStyle name="Normal 9 2 4 2 8 3" xfId="49739"/>
    <cellStyle name="Normal 9 2 4 2 8 4" xfId="49740"/>
    <cellStyle name="Normal 9 2 4 2 8 5" xfId="49741"/>
    <cellStyle name="Normal 9 2 4 2 8 6" xfId="49742"/>
    <cellStyle name="Normal 9 2 4 2 9" xfId="49743"/>
    <cellStyle name="Normal 9 2 4 2 9 2" xfId="49744"/>
    <cellStyle name="Normal 9 2 4 2 9 3" xfId="49745"/>
    <cellStyle name="Normal 9 2 4 3" xfId="49746"/>
    <cellStyle name="Normal 9 2 4 3 10" xfId="49747"/>
    <cellStyle name="Normal 9 2 4 3 2" xfId="49748"/>
    <cellStyle name="Normal 9 2 4 3 2 2" xfId="49749"/>
    <cellStyle name="Normal 9 2 4 3 2 2 2" xfId="49750"/>
    <cellStyle name="Normal 9 2 4 3 2 2 2 2" xfId="49751"/>
    <cellStyle name="Normal 9 2 4 3 2 2 2 3" xfId="49752"/>
    <cellStyle name="Normal 9 2 4 3 2 2 3" xfId="49753"/>
    <cellStyle name="Normal 9 2 4 3 2 2 4" xfId="49754"/>
    <cellStyle name="Normal 9 2 4 3 2 2 5" xfId="49755"/>
    <cellStyle name="Normal 9 2 4 3 2 2 6" xfId="49756"/>
    <cellStyle name="Normal 9 2 4 3 2 3" xfId="49757"/>
    <cellStyle name="Normal 9 2 4 3 2 3 2" xfId="49758"/>
    <cellStyle name="Normal 9 2 4 3 2 3 2 2" xfId="49759"/>
    <cellStyle name="Normal 9 2 4 3 2 3 2 3" xfId="49760"/>
    <cellStyle name="Normal 9 2 4 3 2 3 3" xfId="49761"/>
    <cellStyle name="Normal 9 2 4 3 2 3 4" xfId="49762"/>
    <cellStyle name="Normal 9 2 4 3 2 3 5" xfId="49763"/>
    <cellStyle name="Normal 9 2 4 3 2 3 6" xfId="49764"/>
    <cellStyle name="Normal 9 2 4 3 2 4" xfId="49765"/>
    <cellStyle name="Normal 9 2 4 3 2 4 2" xfId="49766"/>
    <cellStyle name="Normal 9 2 4 3 2 4 3" xfId="49767"/>
    <cellStyle name="Normal 9 2 4 3 2 5" xfId="49768"/>
    <cellStyle name="Normal 9 2 4 3 2 6" xfId="49769"/>
    <cellStyle name="Normal 9 2 4 3 2 7" xfId="49770"/>
    <cellStyle name="Normal 9 2 4 3 2 8" xfId="49771"/>
    <cellStyle name="Normal 9 2 4 3 3" xfId="49772"/>
    <cellStyle name="Normal 9 2 4 3 3 2" xfId="49773"/>
    <cellStyle name="Normal 9 2 4 3 3 2 2" xfId="49774"/>
    <cellStyle name="Normal 9 2 4 3 3 2 2 2" xfId="49775"/>
    <cellStyle name="Normal 9 2 4 3 3 2 2 3" xfId="49776"/>
    <cellStyle name="Normal 9 2 4 3 3 2 3" xfId="49777"/>
    <cellStyle name="Normal 9 2 4 3 3 2 4" xfId="49778"/>
    <cellStyle name="Normal 9 2 4 3 3 2 5" xfId="49779"/>
    <cellStyle name="Normal 9 2 4 3 3 2 6" xfId="49780"/>
    <cellStyle name="Normal 9 2 4 3 3 3" xfId="49781"/>
    <cellStyle name="Normal 9 2 4 3 3 3 2" xfId="49782"/>
    <cellStyle name="Normal 9 2 4 3 3 3 3" xfId="49783"/>
    <cellStyle name="Normal 9 2 4 3 3 4" xfId="49784"/>
    <cellStyle name="Normal 9 2 4 3 3 5" xfId="49785"/>
    <cellStyle name="Normal 9 2 4 3 3 6" xfId="49786"/>
    <cellStyle name="Normal 9 2 4 3 3 7" xfId="49787"/>
    <cellStyle name="Normal 9 2 4 3 4" xfId="49788"/>
    <cellStyle name="Normal 9 2 4 3 4 2" xfId="49789"/>
    <cellStyle name="Normal 9 2 4 3 4 2 2" xfId="49790"/>
    <cellStyle name="Normal 9 2 4 3 4 2 3" xfId="49791"/>
    <cellStyle name="Normal 9 2 4 3 4 3" xfId="49792"/>
    <cellStyle name="Normal 9 2 4 3 4 4" xfId="49793"/>
    <cellStyle name="Normal 9 2 4 3 4 5" xfId="49794"/>
    <cellStyle name="Normal 9 2 4 3 4 6" xfId="49795"/>
    <cellStyle name="Normal 9 2 4 3 5" xfId="49796"/>
    <cellStyle name="Normal 9 2 4 3 5 2" xfId="49797"/>
    <cellStyle name="Normal 9 2 4 3 5 2 2" xfId="49798"/>
    <cellStyle name="Normal 9 2 4 3 5 2 3" xfId="49799"/>
    <cellStyle name="Normal 9 2 4 3 5 3" xfId="49800"/>
    <cellStyle name="Normal 9 2 4 3 5 4" xfId="49801"/>
    <cellStyle name="Normal 9 2 4 3 5 5" xfId="49802"/>
    <cellStyle name="Normal 9 2 4 3 5 6" xfId="49803"/>
    <cellStyle name="Normal 9 2 4 3 6" xfId="49804"/>
    <cellStyle name="Normal 9 2 4 3 6 2" xfId="49805"/>
    <cellStyle name="Normal 9 2 4 3 6 3" xfId="49806"/>
    <cellStyle name="Normal 9 2 4 3 7" xfId="49807"/>
    <cellStyle name="Normal 9 2 4 3 8" xfId="49808"/>
    <cellStyle name="Normal 9 2 4 3 9" xfId="49809"/>
    <cellStyle name="Normal 9 2 4 4" xfId="49810"/>
    <cellStyle name="Normal 9 2 4 4 2" xfId="49811"/>
    <cellStyle name="Normal 9 2 4 4 2 2" xfId="49812"/>
    <cellStyle name="Normal 9 2 4 4 2 2 2" xfId="49813"/>
    <cellStyle name="Normal 9 2 4 4 2 2 2 2" xfId="49814"/>
    <cellStyle name="Normal 9 2 4 4 2 2 2 3" xfId="49815"/>
    <cellStyle name="Normal 9 2 4 4 2 2 3" xfId="49816"/>
    <cellStyle name="Normal 9 2 4 4 2 2 4" xfId="49817"/>
    <cellStyle name="Normal 9 2 4 4 2 2 5" xfId="49818"/>
    <cellStyle name="Normal 9 2 4 4 2 2 6" xfId="49819"/>
    <cellStyle name="Normal 9 2 4 4 2 3" xfId="49820"/>
    <cellStyle name="Normal 9 2 4 4 2 3 2" xfId="49821"/>
    <cellStyle name="Normal 9 2 4 4 2 3 3" xfId="49822"/>
    <cellStyle name="Normal 9 2 4 4 2 4" xfId="49823"/>
    <cellStyle name="Normal 9 2 4 4 2 5" xfId="49824"/>
    <cellStyle name="Normal 9 2 4 4 2 6" xfId="49825"/>
    <cellStyle name="Normal 9 2 4 4 2 7" xfId="49826"/>
    <cellStyle name="Normal 9 2 4 4 3" xfId="49827"/>
    <cellStyle name="Normal 9 2 4 4 3 2" xfId="49828"/>
    <cellStyle name="Normal 9 2 4 4 3 2 2" xfId="49829"/>
    <cellStyle name="Normal 9 2 4 4 3 2 3" xfId="49830"/>
    <cellStyle name="Normal 9 2 4 4 3 3" xfId="49831"/>
    <cellStyle name="Normal 9 2 4 4 3 4" xfId="49832"/>
    <cellStyle name="Normal 9 2 4 4 3 5" xfId="49833"/>
    <cellStyle name="Normal 9 2 4 4 3 6" xfId="49834"/>
    <cellStyle name="Normal 9 2 4 4 4" xfId="49835"/>
    <cellStyle name="Normal 9 2 4 4 4 2" xfId="49836"/>
    <cellStyle name="Normal 9 2 4 4 4 2 2" xfId="49837"/>
    <cellStyle name="Normal 9 2 4 4 4 2 3" xfId="49838"/>
    <cellStyle name="Normal 9 2 4 4 4 3" xfId="49839"/>
    <cellStyle name="Normal 9 2 4 4 4 4" xfId="49840"/>
    <cellStyle name="Normal 9 2 4 4 4 5" xfId="49841"/>
    <cellStyle name="Normal 9 2 4 4 4 6" xfId="49842"/>
    <cellStyle name="Normal 9 2 4 4 5" xfId="49843"/>
    <cellStyle name="Normal 9 2 4 4 5 2" xfId="49844"/>
    <cellStyle name="Normal 9 2 4 4 5 3" xfId="49845"/>
    <cellStyle name="Normal 9 2 4 4 6" xfId="49846"/>
    <cellStyle name="Normal 9 2 4 4 7" xfId="49847"/>
    <cellStyle name="Normal 9 2 4 4 8" xfId="49848"/>
    <cellStyle name="Normal 9 2 4 4 9" xfId="49849"/>
    <cellStyle name="Normal 9 2 4 5" xfId="49850"/>
    <cellStyle name="Normal 9 2 4 5 2" xfId="49851"/>
    <cellStyle name="Normal 9 2 4 5 2 2" xfId="49852"/>
    <cellStyle name="Normal 9 2 4 5 2 2 2" xfId="49853"/>
    <cellStyle name="Normal 9 2 4 5 2 2 3" xfId="49854"/>
    <cellStyle name="Normal 9 2 4 5 2 3" xfId="49855"/>
    <cellStyle name="Normal 9 2 4 5 2 4" xfId="49856"/>
    <cellStyle name="Normal 9 2 4 5 2 5" xfId="49857"/>
    <cellStyle name="Normal 9 2 4 5 2 6" xfId="49858"/>
    <cellStyle name="Normal 9 2 4 5 3" xfId="49859"/>
    <cellStyle name="Normal 9 2 4 5 3 2" xfId="49860"/>
    <cellStyle name="Normal 9 2 4 5 3 3" xfId="49861"/>
    <cellStyle name="Normal 9 2 4 5 4" xfId="49862"/>
    <cellStyle name="Normal 9 2 4 5 5" xfId="49863"/>
    <cellStyle name="Normal 9 2 4 5 6" xfId="49864"/>
    <cellStyle name="Normal 9 2 4 5 7" xfId="49865"/>
    <cellStyle name="Normal 9 2 4 6" xfId="49866"/>
    <cellStyle name="Normal 9 2 4 6 2" xfId="49867"/>
    <cellStyle name="Normal 9 2 4 6 2 2" xfId="49868"/>
    <cellStyle name="Normal 9 2 4 6 2 3" xfId="49869"/>
    <cellStyle name="Normal 9 2 4 6 3" xfId="49870"/>
    <cellStyle name="Normal 9 2 4 6 4" xfId="49871"/>
    <cellStyle name="Normal 9 2 4 6 5" xfId="49872"/>
    <cellStyle name="Normal 9 2 4 6 6" xfId="49873"/>
    <cellStyle name="Normal 9 2 4 7" xfId="49874"/>
    <cellStyle name="Normal 9 2 4 7 2" xfId="49875"/>
    <cellStyle name="Normal 9 2 4 7 2 2" xfId="49876"/>
    <cellStyle name="Normal 9 2 4 7 2 3" xfId="49877"/>
    <cellStyle name="Normal 9 2 4 7 3" xfId="49878"/>
    <cellStyle name="Normal 9 2 4 7 4" xfId="49879"/>
    <cellStyle name="Normal 9 2 4 7 5" xfId="49880"/>
    <cellStyle name="Normal 9 2 4 7 6" xfId="49881"/>
    <cellStyle name="Normal 9 2 4 8" xfId="49882"/>
    <cellStyle name="Normal 9 2 4 8 2" xfId="49883"/>
    <cellStyle name="Normal 9 2 4 8 2 2" xfId="49884"/>
    <cellStyle name="Normal 9 2 4 8 2 3" xfId="49885"/>
    <cellStyle name="Normal 9 2 4 8 3" xfId="49886"/>
    <cellStyle name="Normal 9 2 4 8 4" xfId="49887"/>
    <cellStyle name="Normal 9 2 4 8 5" xfId="49888"/>
    <cellStyle name="Normal 9 2 4 8 6" xfId="49889"/>
    <cellStyle name="Normal 9 2 4 9" xfId="49890"/>
    <cellStyle name="Normal 9 2 4 9 2" xfId="49891"/>
    <cellStyle name="Normal 9 2 4 9 2 2" xfId="49892"/>
    <cellStyle name="Normal 9 2 4 9 2 3" xfId="49893"/>
    <cellStyle name="Normal 9 2 4 9 3" xfId="49894"/>
    <cellStyle name="Normal 9 2 4 9 4" xfId="49895"/>
    <cellStyle name="Normal 9 2 4 9 5" xfId="49896"/>
    <cellStyle name="Normal 9 2 4 9 6" xfId="49897"/>
    <cellStyle name="Normal 9 2 5" xfId="49898"/>
    <cellStyle name="Normal 9 2 5 10" xfId="49899"/>
    <cellStyle name="Normal 9 2 5 11" xfId="49900"/>
    <cellStyle name="Normal 9 2 5 12" xfId="49901"/>
    <cellStyle name="Normal 9 2 5 13" xfId="49902"/>
    <cellStyle name="Normal 9 2 5 2" xfId="49903"/>
    <cellStyle name="Normal 9 2 5 2 10" xfId="49904"/>
    <cellStyle name="Normal 9 2 5 2 2" xfId="49905"/>
    <cellStyle name="Normal 9 2 5 2 2 2" xfId="49906"/>
    <cellStyle name="Normal 9 2 5 2 2 2 2" xfId="49907"/>
    <cellStyle name="Normal 9 2 5 2 2 2 2 2" xfId="49908"/>
    <cellStyle name="Normal 9 2 5 2 2 2 2 3" xfId="49909"/>
    <cellStyle name="Normal 9 2 5 2 2 2 3" xfId="49910"/>
    <cellStyle name="Normal 9 2 5 2 2 2 4" xfId="49911"/>
    <cellStyle name="Normal 9 2 5 2 2 2 5" xfId="49912"/>
    <cellStyle name="Normal 9 2 5 2 2 2 6" xfId="49913"/>
    <cellStyle name="Normal 9 2 5 2 2 3" xfId="49914"/>
    <cellStyle name="Normal 9 2 5 2 2 3 2" xfId="49915"/>
    <cellStyle name="Normal 9 2 5 2 2 3 2 2" xfId="49916"/>
    <cellStyle name="Normal 9 2 5 2 2 3 2 3" xfId="49917"/>
    <cellStyle name="Normal 9 2 5 2 2 3 3" xfId="49918"/>
    <cellStyle name="Normal 9 2 5 2 2 3 4" xfId="49919"/>
    <cellStyle name="Normal 9 2 5 2 2 3 5" xfId="49920"/>
    <cellStyle name="Normal 9 2 5 2 2 3 6" xfId="49921"/>
    <cellStyle name="Normal 9 2 5 2 2 4" xfId="49922"/>
    <cellStyle name="Normal 9 2 5 2 2 4 2" xfId="49923"/>
    <cellStyle name="Normal 9 2 5 2 2 4 3" xfId="49924"/>
    <cellStyle name="Normal 9 2 5 2 2 5" xfId="49925"/>
    <cellStyle name="Normal 9 2 5 2 2 6" xfId="49926"/>
    <cellStyle name="Normal 9 2 5 2 2 7" xfId="49927"/>
    <cellStyle name="Normal 9 2 5 2 2 8" xfId="49928"/>
    <cellStyle name="Normal 9 2 5 2 3" xfId="49929"/>
    <cellStyle name="Normal 9 2 5 2 3 2" xfId="49930"/>
    <cellStyle name="Normal 9 2 5 2 3 2 2" xfId="49931"/>
    <cellStyle name="Normal 9 2 5 2 3 2 2 2" xfId="49932"/>
    <cellStyle name="Normal 9 2 5 2 3 2 2 3" xfId="49933"/>
    <cellStyle name="Normal 9 2 5 2 3 2 3" xfId="49934"/>
    <cellStyle name="Normal 9 2 5 2 3 2 4" xfId="49935"/>
    <cellStyle name="Normal 9 2 5 2 3 2 5" xfId="49936"/>
    <cellStyle name="Normal 9 2 5 2 3 2 6" xfId="49937"/>
    <cellStyle name="Normal 9 2 5 2 3 3" xfId="49938"/>
    <cellStyle name="Normal 9 2 5 2 3 3 2" xfId="49939"/>
    <cellStyle name="Normal 9 2 5 2 3 3 3" xfId="49940"/>
    <cellStyle name="Normal 9 2 5 2 3 4" xfId="49941"/>
    <cellStyle name="Normal 9 2 5 2 3 5" xfId="49942"/>
    <cellStyle name="Normal 9 2 5 2 3 6" xfId="49943"/>
    <cellStyle name="Normal 9 2 5 2 3 7" xfId="49944"/>
    <cellStyle name="Normal 9 2 5 2 4" xfId="49945"/>
    <cellStyle name="Normal 9 2 5 2 4 2" xfId="49946"/>
    <cellStyle name="Normal 9 2 5 2 4 2 2" xfId="49947"/>
    <cellStyle name="Normal 9 2 5 2 4 2 3" xfId="49948"/>
    <cellStyle name="Normal 9 2 5 2 4 3" xfId="49949"/>
    <cellStyle name="Normal 9 2 5 2 4 4" xfId="49950"/>
    <cellStyle name="Normal 9 2 5 2 4 5" xfId="49951"/>
    <cellStyle name="Normal 9 2 5 2 4 6" xfId="49952"/>
    <cellStyle name="Normal 9 2 5 2 5" xfId="49953"/>
    <cellStyle name="Normal 9 2 5 2 5 2" xfId="49954"/>
    <cellStyle name="Normal 9 2 5 2 5 2 2" xfId="49955"/>
    <cellStyle name="Normal 9 2 5 2 5 2 3" xfId="49956"/>
    <cellStyle name="Normal 9 2 5 2 5 3" xfId="49957"/>
    <cellStyle name="Normal 9 2 5 2 5 4" xfId="49958"/>
    <cellStyle name="Normal 9 2 5 2 5 5" xfId="49959"/>
    <cellStyle name="Normal 9 2 5 2 5 6" xfId="49960"/>
    <cellStyle name="Normal 9 2 5 2 6" xfId="49961"/>
    <cellStyle name="Normal 9 2 5 2 6 2" xfId="49962"/>
    <cellStyle name="Normal 9 2 5 2 6 3" xfId="49963"/>
    <cellStyle name="Normal 9 2 5 2 7" xfId="49964"/>
    <cellStyle name="Normal 9 2 5 2 8" xfId="49965"/>
    <cellStyle name="Normal 9 2 5 2 9" xfId="49966"/>
    <cellStyle name="Normal 9 2 5 3" xfId="49967"/>
    <cellStyle name="Normal 9 2 5 3 2" xfId="49968"/>
    <cellStyle name="Normal 9 2 5 3 2 2" xfId="49969"/>
    <cellStyle name="Normal 9 2 5 3 2 2 2" xfId="49970"/>
    <cellStyle name="Normal 9 2 5 3 2 2 2 2" xfId="49971"/>
    <cellStyle name="Normal 9 2 5 3 2 2 2 3" xfId="49972"/>
    <cellStyle name="Normal 9 2 5 3 2 2 3" xfId="49973"/>
    <cellStyle name="Normal 9 2 5 3 2 2 4" xfId="49974"/>
    <cellStyle name="Normal 9 2 5 3 2 2 5" xfId="49975"/>
    <cellStyle name="Normal 9 2 5 3 2 2 6" xfId="49976"/>
    <cellStyle name="Normal 9 2 5 3 2 3" xfId="49977"/>
    <cellStyle name="Normal 9 2 5 3 2 3 2" xfId="49978"/>
    <cellStyle name="Normal 9 2 5 3 2 3 3" xfId="49979"/>
    <cellStyle name="Normal 9 2 5 3 2 4" xfId="49980"/>
    <cellStyle name="Normal 9 2 5 3 2 5" xfId="49981"/>
    <cellStyle name="Normal 9 2 5 3 2 6" xfId="49982"/>
    <cellStyle name="Normal 9 2 5 3 2 7" xfId="49983"/>
    <cellStyle name="Normal 9 2 5 3 3" xfId="49984"/>
    <cellStyle name="Normal 9 2 5 3 3 2" xfId="49985"/>
    <cellStyle name="Normal 9 2 5 3 3 2 2" xfId="49986"/>
    <cellStyle name="Normal 9 2 5 3 3 2 3" xfId="49987"/>
    <cellStyle name="Normal 9 2 5 3 3 3" xfId="49988"/>
    <cellStyle name="Normal 9 2 5 3 3 4" xfId="49989"/>
    <cellStyle name="Normal 9 2 5 3 3 5" xfId="49990"/>
    <cellStyle name="Normal 9 2 5 3 3 6" xfId="49991"/>
    <cellStyle name="Normal 9 2 5 3 4" xfId="49992"/>
    <cellStyle name="Normal 9 2 5 3 4 2" xfId="49993"/>
    <cellStyle name="Normal 9 2 5 3 4 2 2" xfId="49994"/>
    <cellStyle name="Normal 9 2 5 3 4 2 3" xfId="49995"/>
    <cellStyle name="Normal 9 2 5 3 4 3" xfId="49996"/>
    <cellStyle name="Normal 9 2 5 3 4 4" xfId="49997"/>
    <cellStyle name="Normal 9 2 5 3 4 5" xfId="49998"/>
    <cellStyle name="Normal 9 2 5 3 4 6" xfId="49999"/>
    <cellStyle name="Normal 9 2 5 3 5" xfId="50000"/>
    <cellStyle name="Normal 9 2 5 3 5 2" xfId="50001"/>
    <cellStyle name="Normal 9 2 5 3 5 3" xfId="50002"/>
    <cellStyle name="Normal 9 2 5 3 6" xfId="50003"/>
    <cellStyle name="Normal 9 2 5 3 7" xfId="50004"/>
    <cellStyle name="Normal 9 2 5 3 8" xfId="50005"/>
    <cellStyle name="Normal 9 2 5 3 9" xfId="50006"/>
    <cellStyle name="Normal 9 2 5 4" xfId="50007"/>
    <cellStyle name="Normal 9 2 5 4 2" xfId="50008"/>
    <cellStyle name="Normal 9 2 5 4 2 2" xfId="50009"/>
    <cellStyle name="Normal 9 2 5 4 2 2 2" xfId="50010"/>
    <cellStyle name="Normal 9 2 5 4 2 2 3" xfId="50011"/>
    <cellStyle name="Normal 9 2 5 4 2 3" xfId="50012"/>
    <cellStyle name="Normal 9 2 5 4 2 4" xfId="50013"/>
    <cellStyle name="Normal 9 2 5 4 2 5" xfId="50014"/>
    <cellStyle name="Normal 9 2 5 4 2 6" xfId="50015"/>
    <cellStyle name="Normal 9 2 5 4 3" xfId="50016"/>
    <cellStyle name="Normal 9 2 5 4 3 2" xfId="50017"/>
    <cellStyle name="Normal 9 2 5 4 3 3" xfId="50018"/>
    <cellStyle name="Normal 9 2 5 4 4" xfId="50019"/>
    <cellStyle name="Normal 9 2 5 4 5" xfId="50020"/>
    <cellStyle name="Normal 9 2 5 4 6" xfId="50021"/>
    <cellStyle name="Normal 9 2 5 4 7" xfId="50022"/>
    <cellStyle name="Normal 9 2 5 5" xfId="50023"/>
    <cellStyle name="Normal 9 2 5 5 2" xfId="50024"/>
    <cellStyle name="Normal 9 2 5 5 2 2" xfId="50025"/>
    <cellStyle name="Normal 9 2 5 5 2 3" xfId="50026"/>
    <cellStyle name="Normal 9 2 5 5 3" xfId="50027"/>
    <cellStyle name="Normal 9 2 5 5 4" xfId="50028"/>
    <cellStyle name="Normal 9 2 5 5 5" xfId="50029"/>
    <cellStyle name="Normal 9 2 5 5 6" xfId="50030"/>
    <cellStyle name="Normal 9 2 5 6" xfId="50031"/>
    <cellStyle name="Normal 9 2 5 6 2" xfId="50032"/>
    <cellStyle name="Normal 9 2 5 6 2 2" xfId="50033"/>
    <cellStyle name="Normal 9 2 5 6 2 3" xfId="50034"/>
    <cellStyle name="Normal 9 2 5 6 3" xfId="50035"/>
    <cellStyle name="Normal 9 2 5 6 4" xfId="50036"/>
    <cellStyle name="Normal 9 2 5 6 5" xfId="50037"/>
    <cellStyle name="Normal 9 2 5 6 6" xfId="50038"/>
    <cellStyle name="Normal 9 2 5 7" xfId="50039"/>
    <cellStyle name="Normal 9 2 5 7 2" xfId="50040"/>
    <cellStyle name="Normal 9 2 5 7 2 2" xfId="50041"/>
    <cellStyle name="Normal 9 2 5 7 2 3" xfId="50042"/>
    <cellStyle name="Normal 9 2 5 7 3" xfId="50043"/>
    <cellStyle name="Normal 9 2 5 7 4" xfId="50044"/>
    <cellStyle name="Normal 9 2 5 7 5" xfId="50045"/>
    <cellStyle name="Normal 9 2 5 7 6" xfId="50046"/>
    <cellStyle name="Normal 9 2 5 8" xfId="50047"/>
    <cellStyle name="Normal 9 2 5 8 2" xfId="50048"/>
    <cellStyle name="Normal 9 2 5 8 2 2" xfId="50049"/>
    <cellStyle name="Normal 9 2 5 8 2 3" xfId="50050"/>
    <cellStyle name="Normal 9 2 5 8 3" xfId="50051"/>
    <cellStyle name="Normal 9 2 5 8 4" xfId="50052"/>
    <cellStyle name="Normal 9 2 5 8 5" xfId="50053"/>
    <cellStyle name="Normal 9 2 5 8 6" xfId="50054"/>
    <cellStyle name="Normal 9 2 5 9" xfId="50055"/>
    <cellStyle name="Normal 9 2 5 9 2" xfId="50056"/>
    <cellStyle name="Normal 9 2 5 9 3" xfId="50057"/>
    <cellStyle name="Normal 9 2 6" xfId="50058"/>
    <cellStyle name="Normal 9 2 6 10" xfId="50059"/>
    <cellStyle name="Normal 9 2 6 2" xfId="50060"/>
    <cellStyle name="Normal 9 2 6 2 2" xfId="50061"/>
    <cellStyle name="Normal 9 2 6 2 2 2" xfId="50062"/>
    <cellStyle name="Normal 9 2 6 2 2 2 2" xfId="50063"/>
    <cellStyle name="Normal 9 2 6 2 2 2 3" xfId="50064"/>
    <cellStyle name="Normal 9 2 6 2 2 3" xfId="50065"/>
    <cellStyle name="Normal 9 2 6 2 2 4" xfId="50066"/>
    <cellStyle name="Normal 9 2 6 2 2 5" xfId="50067"/>
    <cellStyle name="Normal 9 2 6 2 2 6" xfId="50068"/>
    <cellStyle name="Normal 9 2 6 2 3" xfId="50069"/>
    <cellStyle name="Normal 9 2 6 2 3 2" xfId="50070"/>
    <cellStyle name="Normal 9 2 6 2 3 2 2" xfId="50071"/>
    <cellStyle name="Normal 9 2 6 2 3 2 3" xfId="50072"/>
    <cellStyle name="Normal 9 2 6 2 3 3" xfId="50073"/>
    <cellStyle name="Normal 9 2 6 2 3 4" xfId="50074"/>
    <cellStyle name="Normal 9 2 6 2 3 5" xfId="50075"/>
    <cellStyle name="Normal 9 2 6 2 3 6" xfId="50076"/>
    <cellStyle name="Normal 9 2 6 2 4" xfId="50077"/>
    <cellStyle name="Normal 9 2 6 2 4 2" xfId="50078"/>
    <cellStyle name="Normal 9 2 6 2 4 3" xfId="50079"/>
    <cellStyle name="Normal 9 2 6 2 5" xfId="50080"/>
    <cellStyle name="Normal 9 2 6 2 6" xfId="50081"/>
    <cellStyle name="Normal 9 2 6 2 7" xfId="50082"/>
    <cellStyle name="Normal 9 2 6 2 8" xfId="50083"/>
    <cellStyle name="Normal 9 2 6 3" xfId="50084"/>
    <cellStyle name="Normal 9 2 6 3 2" xfId="50085"/>
    <cellStyle name="Normal 9 2 6 3 2 2" xfId="50086"/>
    <cellStyle name="Normal 9 2 6 3 2 2 2" xfId="50087"/>
    <cellStyle name="Normal 9 2 6 3 2 2 3" xfId="50088"/>
    <cellStyle name="Normal 9 2 6 3 2 3" xfId="50089"/>
    <cellStyle name="Normal 9 2 6 3 2 4" xfId="50090"/>
    <cellStyle name="Normal 9 2 6 3 2 5" xfId="50091"/>
    <cellStyle name="Normal 9 2 6 3 2 6" xfId="50092"/>
    <cellStyle name="Normal 9 2 6 3 3" xfId="50093"/>
    <cellStyle name="Normal 9 2 6 3 3 2" xfId="50094"/>
    <cellStyle name="Normal 9 2 6 3 3 3" xfId="50095"/>
    <cellStyle name="Normal 9 2 6 3 4" xfId="50096"/>
    <cellStyle name="Normal 9 2 6 3 5" xfId="50097"/>
    <cellStyle name="Normal 9 2 6 3 6" xfId="50098"/>
    <cellStyle name="Normal 9 2 6 3 7" xfId="50099"/>
    <cellStyle name="Normal 9 2 6 4" xfId="50100"/>
    <cellStyle name="Normal 9 2 6 4 2" xfId="50101"/>
    <cellStyle name="Normal 9 2 6 4 2 2" xfId="50102"/>
    <cellStyle name="Normal 9 2 6 4 2 3" xfId="50103"/>
    <cellStyle name="Normal 9 2 6 4 3" xfId="50104"/>
    <cellStyle name="Normal 9 2 6 4 4" xfId="50105"/>
    <cellStyle name="Normal 9 2 6 4 5" xfId="50106"/>
    <cellStyle name="Normal 9 2 6 4 6" xfId="50107"/>
    <cellStyle name="Normal 9 2 6 5" xfId="50108"/>
    <cellStyle name="Normal 9 2 6 5 2" xfId="50109"/>
    <cellStyle name="Normal 9 2 6 5 2 2" xfId="50110"/>
    <cellStyle name="Normal 9 2 6 5 2 3" xfId="50111"/>
    <cellStyle name="Normal 9 2 6 5 3" xfId="50112"/>
    <cellStyle name="Normal 9 2 6 5 4" xfId="50113"/>
    <cellStyle name="Normal 9 2 6 5 5" xfId="50114"/>
    <cellStyle name="Normal 9 2 6 5 6" xfId="50115"/>
    <cellStyle name="Normal 9 2 6 6" xfId="50116"/>
    <cellStyle name="Normal 9 2 6 6 2" xfId="50117"/>
    <cellStyle name="Normal 9 2 6 6 3" xfId="50118"/>
    <cellStyle name="Normal 9 2 6 7" xfId="50119"/>
    <cellStyle name="Normal 9 2 6 8" xfId="50120"/>
    <cellStyle name="Normal 9 2 6 9" xfId="50121"/>
    <cellStyle name="Normal 9 2 7" xfId="50122"/>
    <cellStyle name="Normal 9 2 7 2" xfId="50123"/>
    <cellStyle name="Normal 9 2 7 2 2" xfId="50124"/>
    <cellStyle name="Normal 9 2 7 2 2 2" xfId="50125"/>
    <cellStyle name="Normal 9 2 7 2 2 2 2" xfId="50126"/>
    <cellStyle name="Normal 9 2 7 2 2 2 3" xfId="50127"/>
    <cellStyle name="Normal 9 2 7 2 2 3" xfId="50128"/>
    <cellStyle name="Normal 9 2 7 2 2 4" xfId="50129"/>
    <cellStyle name="Normal 9 2 7 2 2 5" xfId="50130"/>
    <cellStyle name="Normal 9 2 7 2 2 6" xfId="50131"/>
    <cellStyle name="Normal 9 2 7 2 3" xfId="50132"/>
    <cellStyle name="Normal 9 2 7 2 3 2" xfId="50133"/>
    <cellStyle name="Normal 9 2 7 2 3 3" xfId="50134"/>
    <cellStyle name="Normal 9 2 7 2 4" xfId="50135"/>
    <cellStyle name="Normal 9 2 7 2 5" xfId="50136"/>
    <cellStyle name="Normal 9 2 7 2 6" xfId="50137"/>
    <cellStyle name="Normal 9 2 7 2 7" xfId="50138"/>
    <cellStyle name="Normal 9 2 7 3" xfId="50139"/>
    <cellStyle name="Normal 9 2 7 3 2" xfId="50140"/>
    <cellStyle name="Normal 9 2 7 3 2 2" xfId="50141"/>
    <cellStyle name="Normal 9 2 7 3 2 3" xfId="50142"/>
    <cellStyle name="Normal 9 2 7 3 3" xfId="50143"/>
    <cellStyle name="Normal 9 2 7 3 4" xfId="50144"/>
    <cellStyle name="Normal 9 2 7 3 5" xfId="50145"/>
    <cellStyle name="Normal 9 2 7 3 6" xfId="50146"/>
    <cellStyle name="Normal 9 2 7 4" xfId="50147"/>
    <cellStyle name="Normal 9 2 7 4 2" xfId="50148"/>
    <cellStyle name="Normal 9 2 7 4 2 2" xfId="50149"/>
    <cellStyle name="Normal 9 2 7 4 2 3" xfId="50150"/>
    <cellStyle name="Normal 9 2 7 4 3" xfId="50151"/>
    <cellStyle name="Normal 9 2 7 4 4" xfId="50152"/>
    <cellStyle name="Normal 9 2 7 4 5" xfId="50153"/>
    <cellStyle name="Normal 9 2 7 4 6" xfId="50154"/>
    <cellStyle name="Normal 9 2 7 5" xfId="50155"/>
    <cellStyle name="Normal 9 2 7 5 2" xfId="50156"/>
    <cellStyle name="Normal 9 2 7 5 3" xfId="50157"/>
    <cellStyle name="Normal 9 2 7 6" xfId="50158"/>
    <cellStyle name="Normal 9 2 7 7" xfId="50159"/>
    <cellStyle name="Normal 9 2 7 8" xfId="50160"/>
    <cellStyle name="Normal 9 2 7 9" xfId="50161"/>
    <cellStyle name="Normal 9 2 8" xfId="50162"/>
    <cellStyle name="Normal 9 2 8 2" xfId="50163"/>
    <cellStyle name="Normal 9 2 8 2 2" xfId="50164"/>
    <cellStyle name="Normal 9 2 8 2 2 2" xfId="50165"/>
    <cellStyle name="Normal 9 2 8 2 2 3" xfId="50166"/>
    <cellStyle name="Normal 9 2 8 2 3" xfId="50167"/>
    <cellStyle name="Normal 9 2 8 2 4" xfId="50168"/>
    <cellStyle name="Normal 9 2 8 2 5" xfId="50169"/>
    <cellStyle name="Normal 9 2 8 2 6" xfId="50170"/>
    <cellStyle name="Normal 9 2 8 3" xfId="50171"/>
    <cellStyle name="Normal 9 2 8 3 2" xfId="50172"/>
    <cellStyle name="Normal 9 2 8 3 3" xfId="50173"/>
    <cellStyle name="Normal 9 2 8 4" xfId="50174"/>
    <cellStyle name="Normal 9 2 8 5" xfId="50175"/>
    <cellStyle name="Normal 9 2 8 6" xfId="50176"/>
    <cellStyle name="Normal 9 2 8 7" xfId="50177"/>
    <cellStyle name="Normal 9 2 9" xfId="50178"/>
    <cellStyle name="Normal 9 2 9 2" xfId="50179"/>
    <cellStyle name="Normal 9 2 9 2 2" xfId="50180"/>
    <cellStyle name="Normal 9 2 9 2 3" xfId="50181"/>
    <cellStyle name="Normal 9 2 9 3" xfId="50182"/>
    <cellStyle name="Normal 9 2 9 4" xfId="50183"/>
    <cellStyle name="Normal 9 2 9 5" xfId="50184"/>
    <cellStyle name="Normal 9 2 9 6" xfId="50185"/>
    <cellStyle name="Normal 9 3" xfId="50186"/>
    <cellStyle name="Normal 9 3 10" xfId="50187"/>
    <cellStyle name="Normal 9 3 10 2" xfId="50188"/>
    <cellStyle name="Normal 9 3 10 2 2" xfId="50189"/>
    <cellStyle name="Normal 9 3 10 2 3" xfId="50190"/>
    <cellStyle name="Normal 9 3 10 3" xfId="50191"/>
    <cellStyle name="Normal 9 3 10 4" xfId="50192"/>
    <cellStyle name="Normal 9 3 10 5" xfId="50193"/>
    <cellStyle name="Normal 9 3 10 6" xfId="50194"/>
    <cellStyle name="Normal 9 3 11" xfId="50195"/>
    <cellStyle name="Normal 9 3 11 2" xfId="50196"/>
    <cellStyle name="Normal 9 3 11 2 2" xfId="50197"/>
    <cellStyle name="Normal 9 3 11 2 3" xfId="50198"/>
    <cellStyle name="Normal 9 3 11 3" xfId="50199"/>
    <cellStyle name="Normal 9 3 11 4" xfId="50200"/>
    <cellStyle name="Normal 9 3 11 5" xfId="50201"/>
    <cellStyle name="Normal 9 3 11 6" xfId="50202"/>
    <cellStyle name="Normal 9 3 12" xfId="50203"/>
    <cellStyle name="Normal 9 3 12 2" xfId="50204"/>
    <cellStyle name="Normal 9 3 12 3" xfId="50205"/>
    <cellStyle name="Normal 9 3 13" xfId="50206"/>
    <cellStyle name="Normal 9 3 14" xfId="50207"/>
    <cellStyle name="Normal 9 3 15" xfId="50208"/>
    <cellStyle name="Normal 9 3 16" xfId="50209"/>
    <cellStyle name="Normal 9 3 2" xfId="50210"/>
    <cellStyle name="Normal 9 3 2 10" xfId="50211"/>
    <cellStyle name="Normal 9 3 2 10 2" xfId="50212"/>
    <cellStyle name="Normal 9 3 2 10 3" xfId="50213"/>
    <cellStyle name="Normal 9 3 2 11" xfId="50214"/>
    <cellStyle name="Normal 9 3 2 12" xfId="50215"/>
    <cellStyle name="Normal 9 3 2 13" xfId="50216"/>
    <cellStyle name="Normal 9 3 2 14" xfId="50217"/>
    <cellStyle name="Normal 9 3 2 2" xfId="50218"/>
    <cellStyle name="Normal 9 3 2 2 10" xfId="50219"/>
    <cellStyle name="Normal 9 3 2 2 11" xfId="50220"/>
    <cellStyle name="Normal 9 3 2 2 12" xfId="50221"/>
    <cellStyle name="Normal 9 3 2 2 13" xfId="50222"/>
    <cellStyle name="Normal 9 3 2 2 2" xfId="50223"/>
    <cellStyle name="Normal 9 3 2 2 2 10" xfId="50224"/>
    <cellStyle name="Normal 9 3 2 2 2 2" xfId="50225"/>
    <cellStyle name="Normal 9 3 2 2 2 2 2" xfId="50226"/>
    <cellStyle name="Normal 9 3 2 2 2 2 2 2" xfId="50227"/>
    <cellStyle name="Normal 9 3 2 2 2 2 2 2 2" xfId="50228"/>
    <cellStyle name="Normal 9 3 2 2 2 2 2 2 3" xfId="50229"/>
    <cellStyle name="Normal 9 3 2 2 2 2 2 3" xfId="50230"/>
    <cellStyle name="Normal 9 3 2 2 2 2 2 4" xfId="50231"/>
    <cellStyle name="Normal 9 3 2 2 2 2 2 5" xfId="50232"/>
    <cellStyle name="Normal 9 3 2 2 2 2 2 6" xfId="50233"/>
    <cellStyle name="Normal 9 3 2 2 2 2 3" xfId="50234"/>
    <cellStyle name="Normal 9 3 2 2 2 2 3 2" xfId="50235"/>
    <cellStyle name="Normal 9 3 2 2 2 2 3 2 2" xfId="50236"/>
    <cellStyle name="Normal 9 3 2 2 2 2 3 2 3" xfId="50237"/>
    <cellStyle name="Normal 9 3 2 2 2 2 3 3" xfId="50238"/>
    <cellStyle name="Normal 9 3 2 2 2 2 3 4" xfId="50239"/>
    <cellStyle name="Normal 9 3 2 2 2 2 3 5" xfId="50240"/>
    <cellStyle name="Normal 9 3 2 2 2 2 3 6" xfId="50241"/>
    <cellStyle name="Normal 9 3 2 2 2 2 4" xfId="50242"/>
    <cellStyle name="Normal 9 3 2 2 2 2 4 2" xfId="50243"/>
    <cellStyle name="Normal 9 3 2 2 2 2 4 3" xfId="50244"/>
    <cellStyle name="Normal 9 3 2 2 2 2 5" xfId="50245"/>
    <cellStyle name="Normal 9 3 2 2 2 2 6" xfId="50246"/>
    <cellStyle name="Normal 9 3 2 2 2 2 7" xfId="50247"/>
    <cellStyle name="Normal 9 3 2 2 2 2 8" xfId="50248"/>
    <cellStyle name="Normal 9 3 2 2 2 3" xfId="50249"/>
    <cellStyle name="Normal 9 3 2 2 2 3 2" xfId="50250"/>
    <cellStyle name="Normal 9 3 2 2 2 3 2 2" xfId="50251"/>
    <cellStyle name="Normal 9 3 2 2 2 3 2 2 2" xfId="50252"/>
    <cellStyle name="Normal 9 3 2 2 2 3 2 2 3" xfId="50253"/>
    <cellStyle name="Normal 9 3 2 2 2 3 2 3" xfId="50254"/>
    <cellStyle name="Normal 9 3 2 2 2 3 2 4" xfId="50255"/>
    <cellStyle name="Normal 9 3 2 2 2 3 2 5" xfId="50256"/>
    <cellStyle name="Normal 9 3 2 2 2 3 2 6" xfId="50257"/>
    <cellStyle name="Normal 9 3 2 2 2 3 3" xfId="50258"/>
    <cellStyle name="Normal 9 3 2 2 2 3 3 2" xfId="50259"/>
    <cellStyle name="Normal 9 3 2 2 2 3 3 3" xfId="50260"/>
    <cellStyle name="Normal 9 3 2 2 2 3 4" xfId="50261"/>
    <cellStyle name="Normal 9 3 2 2 2 3 5" xfId="50262"/>
    <cellStyle name="Normal 9 3 2 2 2 3 6" xfId="50263"/>
    <cellStyle name="Normal 9 3 2 2 2 3 7" xfId="50264"/>
    <cellStyle name="Normal 9 3 2 2 2 4" xfId="50265"/>
    <cellStyle name="Normal 9 3 2 2 2 4 2" xfId="50266"/>
    <cellStyle name="Normal 9 3 2 2 2 4 2 2" xfId="50267"/>
    <cellStyle name="Normal 9 3 2 2 2 4 2 3" xfId="50268"/>
    <cellStyle name="Normal 9 3 2 2 2 4 3" xfId="50269"/>
    <cellStyle name="Normal 9 3 2 2 2 4 4" xfId="50270"/>
    <cellStyle name="Normal 9 3 2 2 2 4 5" xfId="50271"/>
    <cellStyle name="Normal 9 3 2 2 2 4 6" xfId="50272"/>
    <cellStyle name="Normal 9 3 2 2 2 5" xfId="50273"/>
    <cellStyle name="Normal 9 3 2 2 2 5 2" xfId="50274"/>
    <cellStyle name="Normal 9 3 2 2 2 5 2 2" xfId="50275"/>
    <cellStyle name="Normal 9 3 2 2 2 5 2 3" xfId="50276"/>
    <cellStyle name="Normal 9 3 2 2 2 5 3" xfId="50277"/>
    <cellStyle name="Normal 9 3 2 2 2 5 4" xfId="50278"/>
    <cellStyle name="Normal 9 3 2 2 2 5 5" xfId="50279"/>
    <cellStyle name="Normal 9 3 2 2 2 5 6" xfId="50280"/>
    <cellStyle name="Normal 9 3 2 2 2 6" xfId="50281"/>
    <cellStyle name="Normal 9 3 2 2 2 6 2" xfId="50282"/>
    <cellStyle name="Normal 9 3 2 2 2 6 3" xfId="50283"/>
    <cellStyle name="Normal 9 3 2 2 2 7" xfId="50284"/>
    <cellStyle name="Normal 9 3 2 2 2 8" xfId="50285"/>
    <cellStyle name="Normal 9 3 2 2 2 9" xfId="50286"/>
    <cellStyle name="Normal 9 3 2 2 3" xfId="50287"/>
    <cellStyle name="Normal 9 3 2 2 3 2" xfId="50288"/>
    <cellStyle name="Normal 9 3 2 2 3 2 2" xfId="50289"/>
    <cellStyle name="Normal 9 3 2 2 3 2 2 2" xfId="50290"/>
    <cellStyle name="Normal 9 3 2 2 3 2 2 2 2" xfId="50291"/>
    <cellStyle name="Normal 9 3 2 2 3 2 2 2 3" xfId="50292"/>
    <cellStyle name="Normal 9 3 2 2 3 2 2 3" xfId="50293"/>
    <cellStyle name="Normal 9 3 2 2 3 2 2 4" xfId="50294"/>
    <cellStyle name="Normal 9 3 2 2 3 2 2 5" xfId="50295"/>
    <cellStyle name="Normal 9 3 2 2 3 2 2 6" xfId="50296"/>
    <cellStyle name="Normal 9 3 2 2 3 2 3" xfId="50297"/>
    <cellStyle name="Normal 9 3 2 2 3 2 3 2" xfId="50298"/>
    <cellStyle name="Normal 9 3 2 2 3 2 3 3" xfId="50299"/>
    <cellStyle name="Normal 9 3 2 2 3 2 4" xfId="50300"/>
    <cellStyle name="Normal 9 3 2 2 3 2 5" xfId="50301"/>
    <cellStyle name="Normal 9 3 2 2 3 2 6" xfId="50302"/>
    <cellStyle name="Normal 9 3 2 2 3 2 7" xfId="50303"/>
    <cellStyle name="Normal 9 3 2 2 3 3" xfId="50304"/>
    <cellStyle name="Normal 9 3 2 2 3 3 2" xfId="50305"/>
    <cellStyle name="Normal 9 3 2 2 3 3 2 2" xfId="50306"/>
    <cellStyle name="Normal 9 3 2 2 3 3 2 3" xfId="50307"/>
    <cellStyle name="Normal 9 3 2 2 3 3 3" xfId="50308"/>
    <cellStyle name="Normal 9 3 2 2 3 3 4" xfId="50309"/>
    <cellStyle name="Normal 9 3 2 2 3 3 5" xfId="50310"/>
    <cellStyle name="Normal 9 3 2 2 3 3 6" xfId="50311"/>
    <cellStyle name="Normal 9 3 2 2 3 4" xfId="50312"/>
    <cellStyle name="Normal 9 3 2 2 3 4 2" xfId="50313"/>
    <cellStyle name="Normal 9 3 2 2 3 4 2 2" xfId="50314"/>
    <cellStyle name="Normal 9 3 2 2 3 4 2 3" xfId="50315"/>
    <cellStyle name="Normal 9 3 2 2 3 4 3" xfId="50316"/>
    <cellStyle name="Normal 9 3 2 2 3 4 4" xfId="50317"/>
    <cellStyle name="Normal 9 3 2 2 3 4 5" xfId="50318"/>
    <cellStyle name="Normal 9 3 2 2 3 4 6" xfId="50319"/>
    <cellStyle name="Normal 9 3 2 2 3 5" xfId="50320"/>
    <cellStyle name="Normal 9 3 2 2 3 5 2" xfId="50321"/>
    <cellStyle name="Normal 9 3 2 2 3 5 3" xfId="50322"/>
    <cellStyle name="Normal 9 3 2 2 3 6" xfId="50323"/>
    <cellStyle name="Normal 9 3 2 2 3 7" xfId="50324"/>
    <cellStyle name="Normal 9 3 2 2 3 8" xfId="50325"/>
    <cellStyle name="Normal 9 3 2 2 3 9" xfId="50326"/>
    <cellStyle name="Normal 9 3 2 2 4" xfId="50327"/>
    <cellStyle name="Normal 9 3 2 2 4 2" xfId="50328"/>
    <cellStyle name="Normal 9 3 2 2 4 2 2" xfId="50329"/>
    <cellStyle name="Normal 9 3 2 2 4 2 2 2" xfId="50330"/>
    <cellStyle name="Normal 9 3 2 2 4 2 2 3" xfId="50331"/>
    <cellStyle name="Normal 9 3 2 2 4 2 3" xfId="50332"/>
    <cellStyle name="Normal 9 3 2 2 4 2 4" xfId="50333"/>
    <cellStyle name="Normal 9 3 2 2 4 2 5" xfId="50334"/>
    <cellStyle name="Normal 9 3 2 2 4 2 6" xfId="50335"/>
    <cellStyle name="Normal 9 3 2 2 4 3" xfId="50336"/>
    <cellStyle name="Normal 9 3 2 2 4 3 2" xfId="50337"/>
    <cellStyle name="Normal 9 3 2 2 4 3 3" xfId="50338"/>
    <cellStyle name="Normal 9 3 2 2 4 4" xfId="50339"/>
    <cellStyle name="Normal 9 3 2 2 4 5" xfId="50340"/>
    <cellStyle name="Normal 9 3 2 2 4 6" xfId="50341"/>
    <cellStyle name="Normal 9 3 2 2 4 7" xfId="50342"/>
    <cellStyle name="Normal 9 3 2 2 5" xfId="50343"/>
    <cellStyle name="Normal 9 3 2 2 5 2" xfId="50344"/>
    <cellStyle name="Normal 9 3 2 2 5 2 2" xfId="50345"/>
    <cellStyle name="Normal 9 3 2 2 5 2 3" xfId="50346"/>
    <cellStyle name="Normal 9 3 2 2 5 3" xfId="50347"/>
    <cellStyle name="Normal 9 3 2 2 5 4" xfId="50348"/>
    <cellStyle name="Normal 9 3 2 2 5 5" xfId="50349"/>
    <cellStyle name="Normal 9 3 2 2 5 6" xfId="50350"/>
    <cellStyle name="Normal 9 3 2 2 6" xfId="50351"/>
    <cellStyle name="Normal 9 3 2 2 6 2" xfId="50352"/>
    <cellStyle name="Normal 9 3 2 2 6 2 2" xfId="50353"/>
    <cellStyle name="Normal 9 3 2 2 6 2 3" xfId="50354"/>
    <cellStyle name="Normal 9 3 2 2 6 3" xfId="50355"/>
    <cellStyle name="Normal 9 3 2 2 6 4" xfId="50356"/>
    <cellStyle name="Normal 9 3 2 2 6 5" xfId="50357"/>
    <cellStyle name="Normal 9 3 2 2 6 6" xfId="50358"/>
    <cellStyle name="Normal 9 3 2 2 7" xfId="50359"/>
    <cellStyle name="Normal 9 3 2 2 7 2" xfId="50360"/>
    <cellStyle name="Normal 9 3 2 2 7 2 2" xfId="50361"/>
    <cellStyle name="Normal 9 3 2 2 7 2 3" xfId="50362"/>
    <cellStyle name="Normal 9 3 2 2 7 3" xfId="50363"/>
    <cellStyle name="Normal 9 3 2 2 7 4" xfId="50364"/>
    <cellStyle name="Normal 9 3 2 2 7 5" xfId="50365"/>
    <cellStyle name="Normal 9 3 2 2 7 6" xfId="50366"/>
    <cellStyle name="Normal 9 3 2 2 8" xfId="50367"/>
    <cellStyle name="Normal 9 3 2 2 8 2" xfId="50368"/>
    <cellStyle name="Normal 9 3 2 2 8 2 2" xfId="50369"/>
    <cellStyle name="Normal 9 3 2 2 8 2 3" xfId="50370"/>
    <cellStyle name="Normal 9 3 2 2 8 3" xfId="50371"/>
    <cellStyle name="Normal 9 3 2 2 8 4" xfId="50372"/>
    <cellStyle name="Normal 9 3 2 2 8 5" xfId="50373"/>
    <cellStyle name="Normal 9 3 2 2 8 6" xfId="50374"/>
    <cellStyle name="Normal 9 3 2 2 9" xfId="50375"/>
    <cellStyle name="Normal 9 3 2 2 9 2" xfId="50376"/>
    <cellStyle name="Normal 9 3 2 2 9 3" xfId="50377"/>
    <cellStyle name="Normal 9 3 2 3" xfId="50378"/>
    <cellStyle name="Normal 9 3 2 3 10" xfId="50379"/>
    <cellStyle name="Normal 9 3 2 3 2" xfId="50380"/>
    <cellStyle name="Normal 9 3 2 3 2 2" xfId="50381"/>
    <cellStyle name="Normal 9 3 2 3 2 2 2" xfId="50382"/>
    <cellStyle name="Normal 9 3 2 3 2 2 2 2" xfId="50383"/>
    <cellStyle name="Normal 9 3 2 3 2 2 2 3" xfId="50384"/>
    <cellStyle name="Normal 9 3 2 3 2 2 3" xfId="50385"/>
    <cellStyle name="Normal 9 3 2 3 2 2 4" xfId="50386"/>
    <cellStyle name="Normal 9 3 2 3 2 2 5" xfId="50387"/>
    <cellStyle name="Normal 9 3 2 3 2 2 6" xfId="50388"/>
    <cellStyle name="Normal 9 3 2 3 2 3" xfId="50389"/>
    <cellStyle name="Normal 9 3 2 3 2 3 2" xfId="50390"/>
    <cellStyle name="Normal 9 3 2 3 2 3 2 2" xfId="50391"/>
    <cellStyle name="Normal 9 3 2 3 2 3 2 3" xfId="50392"/>
    <cellStyle name="Normal 9 3 2 3 2 3 3" xfId="50393"/>
    <cellStyle name="Normal 9 3 2 3 2 3 4" xfId="50394"/>
    <cellStyle name="Normal 9 3 2 3 2 3 5" xfId="50395"/>
    <cellStyle name="Normal 9 3 2 3 2 3 6" xfId="50396"/>
    <cellStyle name="Normal 9 3 2 3 2 4" xfId="50397"/>
    <cellStyle name="Normal 9 3 2 3 2 4 2" xfId="50398"/>
    <cellStyle name="Normal 9 3 2 3 2 4 3" xfId="50399"/>
    <cellStyle name="Normal 9 3 2 3 2 5" xfId="50400"/>
    <cellStyle name="Normal 9 3 2 3 2 6" xfId="50401"/>
    <cellStyle name="Normal 9 3 2 3 2 7" xfId="50402"/>
    <cellStyle name="Normal 9 3 2 3 2 8" xfId="50403"/>
    <cellStyle name="Normal 9 3 2 3 3" xfId="50404"/>
    <cellStyle name="Normal 9 3 2 3 3 2" xfId="50405"/>
    <cellStyle name="Normal 9 3 2 3 3 2 2" xfId="50406"/>
    <cellStyle name="Normal 9 3 2 3 3 2 2 2" xfId="50407"/>
    <cellStyle name="Normal 9 3 2 3 3 2 2 3" xfId="50408"/>
    <cellStyle name="Normal 9 3 2 3 3 2 3" xfId="50409"/>
    <cellStyle name="Normal 9 3 2 3 3 2 4" xfId="50410"/>
    <cellStyle name="Normal 9 3 2 3 3 2 5" xfId="50411"/>
    <cellStyle name="Normal 9 3 2 3 3 2 6" xfId="50412"/>
    <cellStyle name="Normal 9 3 2 3 3 3" xfId="50413"/>
    <cellStyle name="Normal 9 3 2 3 3 3 2" xfId="50414"/>
    <cellStyle name="Normal 9 3 2 3 3 3 3" xfId="50415"/>
    <cellStyle name="Normal 9 3 2 3 3 4" xfId="50416"/>
    <cellStyle name="Normal 9 3 2 3 3 5" xfId="50417"/>
    <cellStyle name="Normal 9 3 2 3 3 6" xfId="50418"/>
    <cellStyle name="Normal 9 3 2 3 3 7" xfId="50419"/>
    <cellStyle name="Normal 9 3 2 3 4" xfId="50420"/>
    <cellStyle name="Normal 9 3 2 3 4 2" xfId="50421"/>
    <cellStyle name="Normal 9 3 2 3 4 2 2" xfId="50422"/>
    <cellStyle name="Normal 9 3 2 3 4 2 3" xfId="50423"/>
    <cellStyle name="Normal 9 3 2 3 4 3" xfId="50424"/>
    <cellStyle name="Normal 9 3 2 3 4 4" xfId="50425"/>
    <cellStyle name="Normal 9 3 2 3 4 5" xfId="50426"/>
    <cellStyle name="Normal 9 3 2 3 4 6" xfId="50427"/>
    <cellStyle name="Normal 9 3 2 3 5" xfId="50428"/>
    <cellStyle name="Normal 9 3 2 3 5 2" xfId="50429"/>
    <cellStyle name="Normal 9 3 2 3 5 2 2" xfId="50430"/>
    <cellStyle name="Normal 9 3 2 3 5 2 3" xfId="50431"/>
    <cellStyle name="Normal 9 3 2 3 5 3" xfId="50432"/>
    <cellStyle name="Normal 9 3 2 3 5 4" xfId="50433"/>
    <cellStyle name="Normal 9 3 2 3 5 5" xfId="50434"/>
    <cellStyle name="Normal 9 3 2 3 5 6" xfId="50435"/>
    <cellStyle name="Normal 9 3 2 3 6" xfId="50436"/>
    <cellStyle name="Normal 9 3 2 3 6 2" xfId="50437"/>
    <cellStyle name="Normal 9 3 2 3 6 3" xfId="50438"/>
    <cellStyle name="Normal 9 3 2 3 7" xfId="50439"/>
    <cellStyle name="Normal 9 3 2 3 8" xfId="50440"/>
    <cellStyle name="Normal 9 3 2 3 9" xfId="50441"/>
    <cellStyle name="Normal 9 3 2 4" xfId="50442"/>
    <cellStyle name="Normal 9 3 2 4 2" xfId="50443"/>
    <cellStyle name="Normal 9 3 2 4 2 2" xfId="50444"/>
    <cellStyle name="Normal 9 3 2 4 2 2 2" xfId="50445"/>
    <cellStyle name="Normal 9 3 2 4 2 2 2 2" xfId="50446"/>
    <cellStyle name="Normal 9 3 2 4 2 2 2 3" xfId="50447"/>
    <cellStyle name="Normal 9 3 2 4 2 2 3" xfId="50448"/>
    <cellStyle name="Normal 9 3 2 4 2 2 4" xfId="50449"/>
    <cellStyle name="Normal 9 3 2 4 2 2 5" xfId="50450"/>
    <cellStyle name="Normal 9 3 2 4 2 2 6" xfId="50451"/>
    <cellStyle name="Normal 9 3 2 4 2 3" xfId="50452"/>
    <cellStyle name="Normal 9 3 2 4 2 3 2" xfId="50453"/>
    <cellStyle name="Normal 9 3 2 4 2 3 3" xfId="50454"/>
    <cellStyle name="Normal 9 3 2 4 2 4" xfId="50455"/>
    <cellStyle name="Normal 9 3 2 4 2 5" xfId="50456"/>
    <cellStyle name="Normal 9 3 2 4 2 6" xfId="50457"/>
    <cellStyle name="Normal 9 3 2 4 2 7" xfId="50458"/>
    <cellStyle name="Normal 9 3 2 4 3" xfId="50459"/>
    <cellStyle name="Normal 9 3 2 4 3 2" xfId="50460"/>
    <cellStyle name="Normal 9 3 2 4 3 2 2" xfId="50461"/>
    <cellStyle name="Normal 9 3 2 4 3 2 3" xfId="50462"/>
    <cellStyle name="Normal 9 3 2 4 3 3" xfId="50463"/>
    <cellStyle name="Normal 9 3 2 4 3 4" xfId="50464"/>
    <cellStyle name="Normal 9 3 2 4 3 5" xfId="50465"/>
    <cellStyle name="Normal 9 3 2 4 3 6" xfId="50466"/>
    <cellStyle name="Normal 9 3 2 4 4" xfId="50467"/>
    <cellStyle name="Normal 9 3 2 4 4 2" xfId="50468"/>
    <cellStyle name="Normal 9 3 2 4 4 2 2" xfId="50469"/>
    <cellStyle name="Normal 9 3 2 4 4 2 3" xfId="50470"/>
    <cellStyle name="Normal 9 3 2 4 4 3" xfId="50471"/>
    <cellStyle name="Normal 9 3 2 4 4 4" xfId="50472"/>
    <cellStyle name="Normal 9 3 2 4 4 5" xfId="50473"/>
    <cellStyle name="Normal 9 3 2 4 4 6" xfId="50474"/>
    <cellStyle name="Normal 9 3 2 4 5" xfId="50475"/>
    <cellStyle name="Normal 9 3 2 4 5 2" xfId="50476"/>
    <cellStyle name="Normal 9 3 2 4 5 3" xfId="50477"/>
    <cellStyle name="Normal 9 3 2 4 6" xfId="50478"/>
    <cellStyle name="Normal 9 3 2 4 7" xfId="50479"/>
    <cellStyle name="Normal 9 3 2 4 8" xfId="50480"/>
    <cellStyle name="Normal 9 3 2 4 9" xfId="50481"/>
    <cellStyle name="Normal 9 3 2 5" xfId="50482"/>
    <cellStyle name="Normal 9 3 2 5 2" xfId="50483"/>
    <cellStyle name="Normal 9 3 2 5 2 2" xfId="50484"/>
    <cellStyle name="Normal 9 3 2 5 2 2 2" xfId="50485"/>
    <cellStyle name="Normal 9 3 2 5 2 2 3" xfId="50486"/>
    <cellStyle name="Normal 9 3 2 5 2 3" xfId="50487"/>
    <cellStyle name="Normal 9 3 2 5 2 4" xfId="50488"/>
    <cellStyle name="Normal 9 3 2 5 2 5" xfId="50489"/>
    <cellStyle name="Normal 9 3 2 5 2 6" xfId="50490"/>
    <cellStyle name="Normal 9 3 2 5 3" xfId="50491"/>
    <cellStyle name="Normal 9 3 2 5 3 2" xfId="50492"/>
    <cellStyle name="Normal 9 3 2 5 3 3" xfId="50493"/>
    <cellStyle name="Normal 9 3 2 5 4" xfId="50494"/>
    <cellStyle name="Normal 9 3 2 5 5" xfId="50495"/>
    <cellStyle name="Normal 9 3 2 5 6" xfId="50496"/>
    <cellStyle name="Normal 9 3 2 5 7" xfId="50497"/>
    <cellStyle name="Normal 9 3 2 6" xfId="50498"/>
    <cellStyle name="Normal 9 3 2 6 2" xfId="50499"/>
    <cellStyle name="Normal 9 3 2 6 2 2" xfId="50500"/>
    <cellStyle name="Normal 9 3 2 6 2 3" xfId="50501"/>
    <cellStyle name="Normal 9 3 2 6 3" xfId="50502"/>
    <cellStyle name="Normal 9 3 2 6 4" xfId="50503"/>
    <cellStyle name="Normal 9 3 2 6 5" xfId="50504"/>
    <cellStyle name="Normal 9 3 2 6 6" xfId="50505"/>
    <cellStyle name="Normal 9 3 2 7" xfId="50506"/>
    <cellStyle name="Normal 9 3 2 7 2" xfId="50507"/>
    <cellStyle name="Normal 9 3 2 7 2 2" xfId="50508"/>
    <cellStyle name="Normal 9 3 2 7 2 3" xfId="50509"/>
    <cellStyle name="Normal 9 3 2 7 3" xfId="50510"/>
    <cellStyle name="Normal 9 3 2 7 4" xfId="50511"/>
    <cellStyle name="Normal 9 3 2 7 5" xfId="50512"/>
    <cellStyle name="Normal 9 3 2 7 6" xfId="50513"/>
    <cellStyle name="Normal 9 3 2 8" xfId="50514"/>
    <cellStyle name="Normal 9 3 2 8 2" xfId="50515"/>
    <cellStyle name="Normal 9 3 2 8 2 2" xfId="50516"/>
    <cellStyle name="Normal 9 3 2 8 2 3" xfId="50517"/>
    <cellStyle name="Normal 9 3 2 8 3" xfId="50518"/>
    <cellStyle name="Normal 9 3 2 8 4" xfId="50519"/>
    <cellStyle name="Normal 9 3 2 8 5" xfId="50520"/>
    <cellStyle name="Normal 9 3 2 8 6" xfId="50521"/>
    <cellStyle name="Normal 9 3 2 9" xfId="50522"/>
    <cellStyle name="Normal 9 3 2 9 2" xfId="50523"/>
    <cellStyle name="Normal 9 3 2 9 2 2" xfId="50524"/>
    <cellStyle name="Normal 9 3 2 9 2 3" xfId="50525"/>
    <cellStyle name="Normal 9 3 2 9 3" xfId="50526"/>
    <cellStyle name="Normal 9 3 2 9 4" xfId="50527"/>
    <cellStyle name="Normal 9 3 2 9 5" xfId="50528"/>
    <cellStyle name="Normal 9 3 2 9 6" xfId="50529"/>
    <cellStyle name="Normal 9 3 3" xfId="50530"/>
    <cellStyle name="Normal 9 3 3 10" xfId="50531"/>
    <cellStyle name="Normal 9 3 3 10 2" xfId="50532"/>
    <cellStyle name="Normal 9 3 3 10 3" xfId="50533"/>
    <cellStyle name="Normal 9 3 3 11" xfId="50534"/>
    <cellStyle name="Normal 9 3 3 12" xfId="50535"/>
    <cellStyle name="Normal 9 3 3 13" xfId="50536"/>
    <cellStyle name="Normal 9 3 3 14" xfId="50537"/>
    <cellStyle name="Normal 9 3 3 2" xfId="50538"/>
    <cellStyle name="Normal 9 3 3 2 10" xfId="50539"/>
    <cellStyle name="Normal 9 3 3 2 11" xfId="50540"/>
    <cellStyle name="Normal 9 3 3 2 12" xfId="50541"/>
    <cellStyle name="Normal 9 3 3 2 13" xfId="50542"/>
    <cellStyle name="Normal 9 3 3 2 2" xfId="50543"/>
    <cellStyle name="Normal 9 3 3 2 2 10" xfId="50544"/>
    <cellStyle name="Normal 9 3 3 2 2 2" xfId="50545"/>
    <cellStyle name="Normal 9 3 3 2 2 2 2" xfId="50546"/>
    <cellStyle name="Normal 9 3 3 2 2 2 2 2" xfId="50547"/>
    <cellStyle name="Normal 9 3 3 2 2 2 2 2 2" xfId="50548"/>
    <cellStyle name="Normal 9 3 3 2 2 2 2 2 3" xfId="50549"/>
    <cellStyle name="Normal 9 3 3 2 2 2 2 3" xfId="50550"/>
    <cellStyle name="Normal 9 3 3 2 2 2 2 4" xfId="50551"/>
    <cellStyle name="Normal 9 3 3 2 2 2 2 5" xfId="50552"/>
    <cellStyle name="Normal 9 3 3 2 2 2 2 6" xfId="50553"/>
    <cellStyle name="Normal 9 3 3 2 2 2 3" xfId="50554"/>
    <cellStyle name="Normal 9 3 3 2 2 2 3 2" xfId="50555"/>
    <cellStyle name="Normal 9 3 3 2 2 2 3 2 2" xfId="50556"/>
    <cellStyle name="Normal 9 3 3 2 2 2 3 2 3" xfId="50557"/>
    <cellStyle name="Normal 9 3 3 2 2 2 3 3" xfId="50558"/>
    <cellStyle name="Normal 9 3 3 2 2 2 3 4" xfId="50559"/>
    <cellStyle name="Normal 9 3 3 2 2 2 3 5" xfId="50560"/>
    <cellStyle name="Normal 9 3 3 2 2 2 3 6" xfId="50561"/>
    <cellStyle name="Normal 9 3 3 2 2 2 4" xfId="50562"/>
    <cellStyle name="Normal 9 3 3 2 2 2 4 2" xfId="50563"/>
    <cellStyle name="Normal 9 3 3 2 2 2 4 3" xfId="50564"/>
    <cellStyle name="Normal 9 3 3 2 2 2 5" xfId="50565"/>
    <cellStyle name="Normal 9 3 3 2 2 2 6" xfId="50566"/>
    <cellStyle name="Normal 9 3 3 2 2 2 7" xfId="50567"/>
    <cellStyle name="Normal 9 3 3 2 2 2 8" xfId="50568"/>
    <cellStyle name="Normal 9 3 3 2 2 3" xfId="50569"/>
    <cellStyle name="Normal 9 3 3 2 2 3 2" xfId="50570"/>
    <cellStyle name="Normal 9 3 3 2 2 3 2 2" xfId="50571"/>
    <cellStyle name="Normal 9 3 3 2 2 3 2 2 2" xfId="50572"/>
    <cellStyle name="Normal 9 3 3 2 2 3 2 2 3" xfId="50573"/>
    <cellStyle name="Normal 9 3 3 2 2 3 2 3" xfId="50574"/>
    <cellStyle name="Normal 9 3 3 2 2 3 2 4" xfId="50575"/>
    <cellStyle name="Normal 9 3 3 2 2 3 2 5" xfId="50576"/>
    <cellStyle name="Normal 9 3 3 2 2 3 2 6" xfId="50577"/>
    <cellStyle name="Normal 9 3 3 2 2 3 3" xfId="50578"/>
    <cellStyle name="Normal 9 3 3 2 2 3 3 2" xfId="50579"/>
    <cellStyle name="Normal 9 3 3 2 2 3 3 3" xfId="50580"/>
    <cellStyle name="Normal 9 3 3 2 2 3 4" xfId="50581"/>
    <cellStyle name="Normal 9 3 3 2 2 3 5" xfId="50582"/>
    <cellStyle name="Normal 9 3 3 2 2 3 6" xfId="50583"/>
    <cellStyle name="Normal 9 3 3 2 2 3 7" xfId="50584"/>
    <cellStyle name="Normal 9 3 3 2 2 4" xfId="50585"/>
    <cellStyle name="Normal 9 3 3 2 2 4 2" xfId="50586"/>
    <cellStyle name="Normal 9 3 3 2 2 4 2 2" xfId="50587"/>
    <cellStyle name="Normal 9 3 3 2 2 4 2 3" xfId="50588"/>
    <cellStyle name="Normal 9 3 3 2 2 4 3" xfId="50589"/>
    <cellStyle name="Normal 9 3 3 2 2 4 4" xfId="50590"/>
    <cellStyle name="Normal 9 3 3 2 2 4 5" xfId="50591"/>
    <cellStyle name="Normal 9 3 3 2 2 4 6" xfId="50592"/>
    <cellStyle name="Normal 9 3 3 2 2 5" xfId="50593"/>
    <cellStyle name="Normal 9 3 3 2 2 5 2" xfId="50594"/>
    <cellStyle name="Normal 9 3 3 2 2 5 2 2" xfId="50595"/>
    <cellStyle name="Normal 9 3 3 2 2 5 2 3" xfId="50596"/>
    <cellStyle name="Normal 9 3 3 2 2 5 3" xfId="50597"/>
    <cellStyle name="Normal 9 3 3 2 2 5 4" xfId="50598"/>
    <cellStyle name="Normal 9 3 3 2 2 5 5" xfId="50599"/>
    <cellStyle name="Normal 9 3 3 2 2 5 6" xfId="50600"/>
    <cellStyle name="Normal 9 3 3 2 2 6" xfId="50601"/>
    <cellStyle name="Normal 9 3 3 2 2 6 2" xfId="50602"/>
    <cellStyle name="Normal 9 3 3 2 2 6 3" xfId="50603"/>
    <cellStyle name="Normal 9 3 3 2 2 7" xfId="50604"/>
    <cellStyle name="Normal 9 3 3 2 2 8" xfId="50605"/>
    <cellStyle name="Normal 9 3 3 2 2 9" xfId="50606"/>
    <cellStyle name="Normal 9 3 3 2 3" xfId="50607"/>
    <cellStyle name="Normal 9 3 3 2 3 2" xfId="50608"/>
    <cellStyle name="Normal 9 3 3 2 3 2 2" xfId="50609"/>
    <cellStyle name="Normal 9 3 3 2 3 2 2 2" xfId="50610"/>
    <cellStyle name="Normal 9 3 3 2 3 2 2 2 2" xfId="50611"/>
    <cellStyle name="Normal 9 3 3 2 3 2 2 2 3" xfId="50612"/>
    <cellStyle name="Normal 9 3 3 2 3 2 2 3" xfId="50613"/>
    <cellStyle name="Normal 9 3 3 2 3 2 2 4" xfId="50614"/>
    <cellStyle name="Normal 9 3 3 2 3 2 2 5" xfId="50615"/>
    <cellStyle name="Normal 9 3 3 2 3 2 2 6" xfId="50616"/>
    <cellStyle name="Normal 9 3 3 2 3 2 3" xfId="50617"/>
    <cellStyle name="Normal 9 3 3 2 3 2 3 2" xfId="50618"/>
    <cellStyle name="Normal 9 3 3 2 3 2 3 3" xfId="50619"/>
    <cellStyle name="Normal 9 3 3 2 3 2 4" xfId="50620"/>
    <cellStyle name="Normal 9 3 3 2 3 2 5" xfId="50621"/>
    <cellStyle name="Normal 9 3 3 2 3 2 6" xfId="50622"/>
    <cellStyle name="Normal 9 3 3 2 3 2 7" xfId="50623"/>
    <cellStyle name="Normal 9 3 3 2 3 3" xfId="50624"/>
    <cellStyle name="Normal 9 3 3 2 3 3 2" xfId="50625"/>
    <cellStyle name="Normal 9 3 3 2 3 3 2 2" xfId="50626"/>
    <cellStyle name="Normal 9 3 3 2 3 3 2 3" xfId="50627"/>
    <cellStyle name="Normal 9 3 3 2 3 3 3" xfId="50628"/>
    <cellStyle name="Normal 9 3 3 2 3 3 4" xfId="50629"/>
    <cellStyle name="Normal 9 3 3 2 3 3 5" xfId="50630"/>
    <cellStyle name="Normal 9 3 3 2 3 3 6" xfId="50631"/>
    <cellStyle name="Normal 9 3 3 2 3 4" xfId="50632"/>
    <cellStyle name="Normal 9 3 3 2 3 4 2" xfId="50633"/>
    <cellStyle name="Normal 9 3 3 2 3 4 2 2" xfId="50634"/>
    <cellStyle name="Normal 9 3 3 2 3 4 2 3" xfId="50635"/>
    <cellStyle name="Normal 9 3 3 2 3 4 3" xfId="50636"/>
    <cellStyle name="Normal 9 3 3 2 3 4 4" xfId="50637"/>
    <cellStyle name="Normal 9 3 3 2 3 4 5" xfId="50638"/>
    <cellStyle name="Normal 9 3 3 2 3 4 6" xfId="50639"/>
    <cellStyle name="Normal 9 3 3 2 3 5" xfId="50640"/>
    <cellStyle name="Normal 9 3 3 2 3 5 2" xfId="50641"/>
    <cellStyle name="Normal 9 3 3 2 3 5 3" xfId="50642"/>
    <cellStyle name="Normal 9 3 3 2 3 6" xfId="50643"/>
    <cellStyle name="Normal 9 3 3 2 3 7" xfId="50644"/>
    <cellStyle name="Normal 9 3 3 2 3 8" xfId="50645"/>
    <cellStyle name="Normal 9 3 3 2 3 9" xfId="50646"/>
    <cellStyle name="Normal 9 3 3 2 4" xfId="50647"/>
    <cellStyle name="Normal 9 3 3 2 4 2" xfId="50648"/>
    <cellStyle name="Normal 9 3 3 2 4 2 2" xfId="50649"/>
    <cellStyle name="Normal 9 3 3 2 4 2 2 2" xfId="50650"/>
    <cellStyle name="Normal 9 3 3 2 4 2 2 3" xfId="50651"/>
    <cellStyle name="Normal 9 3 3 2 4 2 3" xfId="50652"/>
    <cellStyle name="Normal 9 3 3 2 4 2 4" xfId="50653"/>
    <cellStyle name="Normal 9 3 3 2 4 2 5" xfId="50654"/>
    <cellStyle name="Normal 9 3 3 2 4 2 6" xfId="50655"/>
    <cellStyle name="Normal 9 3 3 2 4 3" xfId="50656"/>
    <cellStyle name="Normal 9 3 3 2 4 3 2" xfId="50657"/>
    <cellStyle name="Normal 9 3 3 2 4 3 3" xfId="50658"/>
    <cellStyle name="Normal 9 3 3 2 4 4" xfId="50659"/>
    <cellStyle name="Normal 9 3 3 2 4 5" xfId="50660"/>
    <cellStyle name="Normal 9 3 3 2 4 6" xfId="50661"/>
    <cellStyle name="Normal 9 3 3 2 4 7" xfId="50662"/>
    <cellStyle name="Normal 9 3 3 2 5" xfId="50663"/>
    <cellStyle name="Normal 9 3 3 2 5 2" xfId="50664"/>
    <cellStyle name="Normal 9 3 3 2 5 2 2" xfId="50665"/>
    <cellStyle name="Normal 9 3 3 2 5 2 3" xfId="50666"/>
    <cellStyle name="Normal 9 3 3 2 5 3" xfId="50667"/>
    <cellStyle name="Normal 9 3 3 2 5 4" xfId="50668"/>
    <cellStyle name="Normal 9 3 3 2 5 5" xfId="50669"/>
    <cellStyle name="Normal 9 3 3 2 5 6" xfId="50670"/>
    <cellStyle name="Normal 9 3 3 2 6" xfId="50671"/>
    <cellStyle name="Normal 9 3 3 2 6 2" xfId="50672"/>
    <cellStyle name="Normal 9 3 3 2 6 2 2" xfId="50673"/>
    <cellStyle name="Normal 9 3 3 2 6 2 3" xfId="50674"/>
    <cellStyle name="Normal 9 3 3 2 6 3" xfId="50675"/>
    <cellStyle name="Normal 9 3 3 2 6 4" xfId="50676"/>
    <cellStyle name="Normal 9 3 3 2 6 5" xfId="50677"/>
    <cellStyle name="Normal 9 3 3 2 6 6" xfId="50678"/>
    <cellStyle name="Normal 9 3 3 2 7" xfId="50679"/>
    <cellStyle name="Normal 9 3 3 2 7 2" xfId="50680"/>
    <cellStyle name="Normal 9 3 3 2 7 2 2" xfId="50681"/>
    <cellStyle name="Normal 9 3 3 2 7 2 3" xfId="50682"/>
    <cellStyle name="Normal 9 3 3 2 7 3" xfId="50683"/>
    <cellStyle name="Normal 9 3 3 2 7 4" xfId="50684"/>
    <cellStyle name="Normal 9 3 3 2 7 5" xfId="50685"/>
    <cellStyle name="Normal 9 3 3 2 7 6" xfId="50686"/>
    <cellStyle name="Normal 9 3 3 2 8" xfId="50687"/>
    <cellStyle name="Normal 9 3 3 2 8 2" xfId="50688"/>
    <cellStyle name="Normal 9 3 3 2 8 2 2" xfId="50689"/>
    <cellStyle name="Normal 9 3 3 2 8 2 3" xfId="50690"/>
    <cellStyle name="Normal 9 3 3 2 8 3" xfId="50691"/>
    <cellStyle name="Normal 9 3 3 2 8 4" xfId="50692"/>
    <cellStyle name="Normal 9 3 3 2 8 5" xfId="50693"/>
    <cellStyle name="Normal 9 3 3 2 8 6" xfId="50694"/>
    <cellStyle name="Normal 9 3 3 2 9" xfId="50695"/>
    <cellStyle name="Normal 9 3 3 2 9 2" xfId="50696"/>
    <cellStyle name="Normal 9 3 3 2 9 3" xfId="50697"/>
    <cellStyle name="Normal 9 3 3 3" xfId="50698"/>
    <cellStyle name="Normal 9 3 3 3 10" xfId="50699"/>
    <cellStyle name="Normal 9 3 3 3 2" xfId="50700"/>
    <cellStyle name="Normal 9 3 3 3 2 2" xfId="50701"/>
    <cellStyle name="Normal 9 3 3 3 2 2 2" xfId="50702"/>
    <cellStyle name="Normal 9 3 3 3 2 2 2 2" xfId="50703"/>
    <cellStyle name="Normal 9 3 3 3 2 2 2 3" xfId="50704"/>
    <cellStyle name="Normal 9 3 3 3 2 2 3" xfId="50705"/>
    <cellStyle name="Normal 9 3 3 3 2 2 4" xfId="50706"/>
    <cellStyle name="Normal 9 3 3 3 2 2 5" xfId="50707"/>
    <cellStyle name="Normal 9 3 3 3 2 2 6" xfId="50708"/>
    <cellStyle name="Normal 9 3 3 3 2 3" xfId="50709"/>
    <cellStyle name="Normal 9 3 3 3 2 3 2" xfId="50710"/>
    <cellStyle name="Normal 9 3 3 3 2 3 2 2" xfId="50711"/>
    <cellStyle name="Normal 9 3 3 3 2 3 2 3" xfId="50712"/>
    <cellStyle name="Normal 9 3 3 3 2 3 3" xfId="50713"/>
    <cellStyle name="Normal 9 3 3 3 2 3 4" xfId="50714"/>
    <cellStyle name="Normal 9 3 3 3 2 3 5" xfId="50715"/>
    <cellStyle name="Normal 9 3 3 3 2 3 6" xfId="50716"/>
    <cellStyle name="Normal 9 3 3 3 2 4" xfId="50717"/>
    <cellStyle name="Normal 9 3 3 3 2 4 2" xfId="50718"/>
    <cellStyle name="Normal 9 3 3 3 2 4 3" xfId="50719"/>
    <cellStyle name="Normal 9 3 3 3 2 5" xfId="50720"/>
    <cellStyle name="Normal 9 3 3 3 2 6" xfId="50721"/>
    <cellStyle name="Normal 9 3 3 3 2 7" xfId="50722"/>
    <cellStyle name="Normal 9 3 3 3 2 8" xfId="50723"/>
    <cellStyle name="Normal 9 3 3 3 3" xfId="50724"/>
    <cellStyle name="Normal 9 3 3 3 3 2" xfId="50725"/>
    <cellStyle name="Normal 9 3 3 3 3 2 2" xfId="50726"/>
    <cellStyle name="Normal 9 3 3 3 3 2 2 2" xfId="50727"/>
    <cellStyle name="Normal 9 3 3 3 3 2 2 3" xfId="50728"/>
    <cellStyle name="Normal 9 3 3 3 3 2 3" xfId="50729"/>
    <cellStyle name="Normal 9 3 3 3 3 2 4" xfId="50730"/>
    <cellStyle name="Normal 9 3 3 3 3 2 5" xfId="50731"/>
    <cellStyle name="Normal 9 3 3 3 3 2 6" xfId="50732"/>
    <cellStyle name="Normal 9 3 3 3 3 3" xfId="50733"/>
    <cellStyle name="Normal 9 3 3 3 3 3 2" xfId="50734"/>
    <cellStyle name="Normal 9 3 3 3 3 3 3" xfId="50735"/>
    <cellStyle name="Normal 9 3 3 3 3 4" xfId="50736"/>
    <cellStyle name="Normal 9 3 3 3 3 5" xfId="50737"/>
    <cellStyle name="Normal 9 3 3 3 3 6" xfId="50738"/>
    <cellStyle name="Normal 9 3 3 3 3 7" xfId="50739"/>
    <cellStyle name="Normal 9 3 3 3 4" xfId="50740"/>
    <cellStyle name="Normal 9 3 3 3 4 2" xfId="50741"/>
    <cellStyle name="Normal 9 3 3 3 4 2 2" xfId="50742"/>
    <cellStyle name="Normal 9 3 3 3 4 2 3" xfId="50743"/>
    <cellStyle name="Normal 9 3 3 3 4 3" xfId="50744"/>
    <cellStyle name="Normal 9 3 3 3 4 4" xfId="50745"/>
    <cellStyle name="Normal 9 3 3 3 4 5" xfId="50746"/>
    <cellStyle name="Normal 9 3 3 3 4 6" xfId="50747"/>
    <cellStyle name="Normal 9 3 3 3 5" xfId="50748"/>
    <cellStyle name="Normal 9 3 3 3 5 2" xfId="50749"/>
    <cellStyle name="Normal 9 3 3 3 5 2 2" xfId="50750"/>
    <cellStyle name="Normal 9 3 3 3 5 2 3" xfId="50751"/>
    <cellStyle name="Normal 9 3 3 3 5 3" xfId="50752"/>
    <cellStyle name="Normal 9 3 3 3 5 4" xfId="50753"/>
    <cellStyle name="Normal 9 3 3 3 5 5" xfId="50754"/>
    <cellStyle name="Normal 9 3 3 3 5 6" xfId="50755"/>
    <cellStyle name="Normal 9 3 3 3 6" xfId="50756"/>
    <cellStyle name="Normal 9 3 3 3 6 2" xfId="50757"/>
    <cellStyle name="Normal 9 3 3 3 6 3" xfId="50758"/>
    <cellStyle name="Normal 9 3 3 3 7" xfId="50759"/>
    <cellStyle name="Normal 9 3 3 3 8" xfId="50760"/>
    <cellStyle name="Normal 9 3 3 3 9" xfId="50761"/>
    <cellStyle name="Normal 9 3 3 4" xfId="50762"/>
    <cellStyle name="Normal 9 3 3 4 2" xfId="50763"/>
    <cellStyle name="Normal 9 3 3 4 2 2" xfId="50764"/>
    <cellStyle name="Normal 9 3 3 4 2 2 2" xfId="50765"/>
    <cellStyle name="Normal 9 3 3 4 2 2 2 2" xfId="50766"/>
    <cellStyle name="Normal 9 3 3 4 2 2 2 3" xfId="50767"/>
    <cellStyle name="Normal 9 3 3 4 2 2 3" xfId="50768"/>
    <cellStyle name="Normal 9 3 3 4 2 2 4" xfId="50769"/>
    <cellStyle name="Normal 9 3 3 4 2 2 5" xfId="50770"/>
    <cellStyle name="Normal 9 3 3 4 2 2 6" xfId="50771"/>
    <cellStyle name="Normal 9 3 3 4 2 3" xfId="50772"/>
    <cellStyle name="Normal 9 3 3 4 2 3 2" xfId="50773"/>
    <cellStyle name="Normal 9 3 3 4 2 3 3" xfId="50774"/>
    <cellStyle name="Normal 9 3 3 4 2 4" xfId="50775"/>
    <cellStyle name="Normal 9 3 3 4 2 5" xfId="50776"/>
    <cellStyle name="Normal 9 3 3 4 2 6" xfId="50777"/>
    <cellStyle name="Normal 9 3 3 4 2 7" xfId="50778"/>
    <cellStyle name="Normal 9 3 3 4 3" xfId="50779"/>
    <cellStyle name="Normal 9 3 3 4 3 2" xfId="50780"/>
    <cellStyle name="Normal 9 3 3 4 3 2 2" xfId="50781"/>
    <cellStyle name="Normal 9 3 3 4 3 2 3" xfId="50782"/>
    <cellStyle name="Normal 9 3 3 4 3 3" xfId="50783"/>
    <cellStyle name="Normal 9 3 3 4 3 4" xfId="50784"/>
    <cellStyle name="Normal 9 3 3 4 3 5" xfId="50785"/>
    <cellStyle name="Normal 9 3 3 4 3 6" xfId="50786"/>
    <cellStyle name="Normal 9 3 3 4 4" xfId="50787"/>
    <cellStyle name="Normal 9 3 3 4 4 2" xfId="50788"/>
    <cellStyle name="Normal 9 3 3 4 4 2 2" xfId="50789"/>
    <cellStyle name="Normal 9 3 3 4 4 2 3" xfId="50790"/>
    <cellStyle name="Normal 9 3 3 4 4 3" xfId="50791"/>
    <cellStyle name="Normal 9 3 3 4 4 4" xfId="50792"/>
    <cellStyle name="Normal 9 3 3 4 4 5" xfId="50793"/>
    <cellStyle name="Normal 9 3 3 4 4 6" xfId="50794"/>
    <cellStyle name="Normal 9 3 3 4 5" xfId="50795"/>
    <cellStyle name="Normal 9 3 3 4 5 2" xfId="50796"/>
    <cellStyle name="Normal 9 3 3 4 5 3" xfId="50797"/>
    <cellStyle name="Normal 9 3 3 4 6" xfId="50798"/>
    <cellStyle name="Normal 9 3 3 4 7" xfId="50799"/>
    <cellStyle name="Normal 9 3 3 4 8" xfId="50800"/>
    <cellStyle name="Normal 9 3 3 4 9" xfId="50801"/>
    <cellStyle name="Normal 9 3 3 5" xfId="50802"/>
    <cellStyle name="Normal 9 3 3 5 2" xfId="50803"/>
    <cellStyle name="Normal 9 3 3 5 2 2" xfId="50804"/>
    <cellStyle name="Normal 9 3 3 5 2 2 2" xfId="50805"/>
    <cellStyle name="Normal 9 3 3 5 2 2 3" xfId="50806"/>
    <cellStyle name="Normal 9 3 3 5 2 3" xfId="50807"/>
    <cellStyle name="Normal 9 3 3 5 2 4" xfId="50808"/>
    <cellStyle name="Normal 9 3 3 5 2 5" xfId="50809"/>
    <cellStyle name="Normal 9 3 3 5 2 6" xfId="50810"/>
    <cellStyle name="Normal 9 3 3 5 3" xfId="50811"/>
    <cellStyle name="Normal 9 3 3 5 3 2" xfId="50812"/>
    <cellStyle name="Normal 9 3 3 5 3 3" xfId="50813"/>
    <cellStyle name="Normal 9 3 3 5 4" xfId="50814"/>
    <cellStyle name="Normal 9 3 3 5 5" xfId="50815"/>
    <cellStyle name="Normal 9 3 3 5 6" xfId="50816"/>
    <cellStyle name="Normal 9 3 3 5 7" xfId="50817"/>
    <cellStyle name="Normal 9 3 3 6" xfId="50818"/>
    <cellStyle name="Normal 9 3 3 6 2" xfId="50819"/>
    <cellStyle name="Normal 9 3 3 6 2 2" xfId="50820"/>
    <cellStyle name="Normal 9 3 3 6 2 3" xfId="50821"/>
    <cellStyle name="Normal 9 3 3 6 3" xfId="50822"/>
    <cellStyle name="Normal 9 3 3 6 4" xfId="50823"/>
    <cellStyle name="Normal 9 3 3 6 5" xfId="50824"/>
    <cellStyle name="Normal 9 3 3 6 6" xfId="50825"/>
    <cellStyle name="Normal 9 3 3 7" xfId="50826"/>
    <cellStyle name="Normal 9 3 3 7 2" xfId="50827"/>
    <cellStyle name="Normal 9 3 3 7 2 2" xfId="50828"/>
    <cellStyle name="Normal 9 3 3 7 2 3" xfId="50829"/>
    <cellStyle name="Normal 9 3 3 7 3" xfId="50830"/>
    <cellStyle name="Normal 9 3 3 7 4" xfId="50831"/>
    <cellStyle name="Normal 9 3 3 7 5" xfId="50832"/>
    <cellStyle name="Normal 9 3 3 7 6" xfId="50833"/>
    <cellStyle name="Normal 9 3 3 8" xfId="50834"/>
    <cellStyle name="Normal 9 3 3 8 2" xfId="50835"/>
    <cellStyle name="Normal 9 3 3 8 2 2" xfId="50836"/>
    <cellStyle name="Normal 9 3 3 8 2 3" xfId="50837"/>
    <cellStyle name="Normal 9 3 3 8 3" xfId="50838"/>
    <cellStyle name="Normal 9 3 3 8 4" xfId="50839"/>
    <cellStyle name="Normal 9 3 3 8 5" xfId="50840"/>
    <cellStyle name="Normal 9 3 3 8 6" xfId="50841"/>
    <cellStyle name="Normal 9 3 3 9" xfId="50842"/>
    <cellStyle name="Normal 9 3 3 9 2" xfId="50843"/>
    <cellStyle name="Normal 9 3 3 9 2 2" xfId="50844"/>
    <cellStyle name="Normal 9 3 3 9 2 3" xfId="50845"/>
    <cellStyle name="Normal 9 3 3 9 3" xfId="50846"/>
    <cellStyle name="Normal 9 3 3 9 4" xfId="50847"/>
    <cellStyle name="Normal 9 3 3 9 5" xfId="50848"/>
    <cellStyle name="Normal 9 3 3 9 6" xfId="50849"/>
    <cellStyle name="Normal 9 3 4" xfId="50850"/>
    <cellStyle name="Normal 9 3 4 10" xfId="50851"/>
    <cellStyle name="Normal 9 3 4 11" xfId="50852"/>
    <cellStyle name="Normal 9 3 4 12" xfId="50853"/>
    <cellStyle name="Normal 9 3 4 13" xfId="50854"/>
    <cellStyle name="Normal 9 3 4 2" xfId="50855"/>
    <cellStyle name="Normal 9 3 4 2 10" xfId="50856"/>
    <cellStyle name="Normal 9 3 4 2 2" xfId="50857"/>
    <cellStyle name="Normal 9 3 4 2 2 2" xfId="50858"/>
    <cellStyle name="Normal 9 3 4 2 2 2 2" xfId="50859"/>
    <cellStyle name="Normal 9 3 4 2 2 2 2 2" xfId="50860"/>
    <cellStyle name="Normal 9 3 4 2 2 2 2 3" xfId="50861"/>
    <cellStyle name="Normal 9 3 4 2 2 2 3" xfId="50862"/>
    <cellStyle name="Normal 9 3 4 2 2 2 4" xfId="50863"/>
    <cellStyle name="Normal 9 3 4 2 2 2 5" xfId="50864"/>
    <cellStyle name="Normal 9 3 4 2 2 2 6" xfId="50865"/>
    <cellStyle name="Normal 9 3 4 2 2 3" xfId="50866"/>
    <cellStyle name="Normal 9 3 4 2 2 3 2" xfId="50867"/>
    <cellStyle name="Normal 9 3 4 2 2 3 2 2" xfId="50868"/>
    <cellStyle name="Normal 9 3 4 2 2 3 2 3" xfId="50869"/>
    <cellStyle name="Normal 9 3 4 2 2 3 3" xfId="50870"/>
    <cellStyle name="Normal 9 3 4 2 2 3 4" xfId="50871"/>
    <cellStyle name="Normal 9 3 4 2 2 3 5" xfId="50872"/>
    <cellStyle name="Normal 9 3 4 2 2 3 6" xfId="50873"/>
    <cellStyle name="Normal 9 3 4 2 2 4" xfId="50874"/>
    <cellStyle name="Normal 9 3 4 2 2 4 2" xfId="50875"/>
    <cellStyle name="Normal 9 3 4 2 2 4 3" xfId="50876"/>
    <cellStyle name="Normal 9 3 4 2 2 5" xfId="50877"/>
    <cellStyle name="Normal 9 3 4 2 2 6" xfId="50878"/>
    <cellStyle name="Normal 9 3 4 2 2 7" xfId="50879"/>
    <cellStyle name="Normal 9 3 4 2 2 8" xfId="50880"/>
    <cellStyle name="Normal 9 3 4 2 3" xfId="50881"/>
    <cellStyle name="Normal 9 3 4 2 3 2" xfId="50882"/>
    <cellStyle name="Normal 9 3 4 2 3 2 2" xfId="50883"/>
    <cellStyle name="Normal 9 3 4 2 3 2 2 2" xfId="50884"/>
    <cellStyle name="Normal 9 3 4 2 3 2 2 3" xfId="50885"/>
    <cellStyle name="Normal 9 3 4 2 3 2 3" xfId="50886"/>
    <cellStyle name="Normal 9 3 4 2 3 2 4" xfId="50887"/>
    <cellStyle name="Normal 9 3 4 2 3 2 5" xfId="50888"/>
    <cellStyle name="Normal 9 3 4 2 3 2 6" xfId="50889"/>
    <cellStyle name="Normal 9 3 4 2 3 3" xfId="50890"/>
    <cellStyle name="Normal 9 3 4 2 3 3 2" xfId="50891"/>
    <cellStyle name="Normal 9 3 4 2 3 3 3" xfId="50892"/>
    <cellStyle name="Normal 9 3 4 2 3 4" xfId="50893"/>
    <cellStyle name="Normal 9 3 4 2 3 5" xfId="50894"/>
    <cellStyle name="Normal 9 3 4 2 3 6" xfId="50895"/>
    <cellStyle name="Normal 9 3 4 2 3 7" xfId="50896"/>
    <cellStyle name="Normal 9 3 4 2 4" xfId="50897"/>
    <cellStyle name="Normal 9 3 4 2 4 2" xfId="50898"/>
    <cellStyle name="Normal 9 3 4 2 4 2 2" xfId="50899"/>
    <cellStyle name="Normal 9 3 4 2 4 2 3" xfId="50900"/>
    <cellStyle name="Normal 9 3 4 2 4 3" xfId="50901"/>
    <cellStyle name="Normal 9 3 4 2 4 4" xfId="50902"/>
    <cellStyle name="Normal 9 3 4 2 4 5" xfId="50903"/>
    <cellStyle name="Normal 9 3 4 2 4 6" xfId="50904"/>
    <cellStyle name="Normal 9 3 4 2 5" xfId="50905"/>
    <cellStyle name="Normal 9 3 4 2 5 2" xfId="50906"/>
    <cellStyle name="Normal 9 3 4 2 5 2 2" xfId="50907"/>
    <cellStyle name="Normal 9 3 4 2 5 2 3" xfId="50908"/>
    <cellStyle name="Normal 9 3 4 2 5 3" xfId="50909"/>
    <cellStyle name="Normal 9 3 4 2 5 4" xfId="50910"/>
    <cellStyle name="Normal 9 3 4 2 5 5" xfId="50911"/>
    <cellStyle name="Normal 9 3 4 2 5 6" xfId="50912"/>
    <cellStyle name="Normal 9 3 4 2 6" xfId="50913"/>
    <cellStyle name="Normal 9 3 4 2 6 2" xfId="50914"/>
    <cellStyle name="Normal 9 3 4 2 6 3" xfId="50915"/>
    <cellStyle name="Normal 9 3 4 2 7" xfId="50916"/>
    <cellStyle name="Normal 9 3 4 2 8" xfId="50917"/>
    <cellStyle name="Normal 9 3 4 2 9" xfId="50918"/>
    <cellStyle name="Normal 9 3 4 3" xfId="50919"/>
    <cellStyle name="Normal 9 3 4 3 2" xfId="50920"/>
    <cellStyle name="Normal 9 3 4 3 2 2" xfId="50921"/>
    <cellStyle name="Normal 9 3 4 3 2 2 2" xfId="50922"/>
    <cellStyle name="Normal 9 3 4 3 2 2 2 2" xfId="50923"/>
    <cellStyle name="Normal 9 3 4 3 2 2 2 3" xfId="50924"/>
    <cellStyle name="Normal 9 3 4 3 2 2 3" xfId="50925"/>
    <cellStyle name="Normal 9 3 4 3 2 2 4" xfId="50926"/>
    <cellStyle name="Normal 9 3 4 3 2 2 5" xfId="50927"/>
    <cellStyle name="Normal 9 3 4 3 2 2 6" xfId="50928"/>
    <cellStyle name="Normal 9 3 4 3 2 3" xfId="50929"/>
    <cellStyle name="Normal 9 3 4 3 2 3 2" xfId="50930"/>
    <cellStyle name="Normal 9 3 4 3 2 3 3" xfId="50931"/>
    <cellStyle name="Normal 9 3 4 3 2 4" xfId="50932"/>
    <cellStyle name="Normal 9 3 4 3 2 5" xfId="50933"/>
    <cellStyle name="Normal 9 3 4 3 2 6" xfId="50934"/>
    <cellStyle name="Normal 9 3 4 3 2 7" xfId="50935"/>
    <cellStyle name="Normal 9 3 4 3 3" xfId="50936"/>
    <cellStyle name="Normal 9 3 4 3 3 2" xfId="50937"/>
    <cellStyle name="Normal 9 3 4 3 3 2 2" xfId="50938"/>
    <cellStyle name="Normal 9 3 4 3 3 2 3" xfId="50939"/>
    <cellStyle name="Normal 9 3 4 3 3 3" xfId="50940"/>
    <cellStyle name="Normal 9 3 4 3 3 4" xfId="50941"/>
    <cellStyle name="Normal 9 3 4 3 3 5" xfId="50942"/>
    <cellStyle name="Normal 9 3 4 3 3 6" xfId="50943"/>
    <cellStyle name="Normal 9 3 4 3 4" xfId="50944"/>
    <cellStyle name="Normal 9 3 4 3 4 2" xfId="50945"/>
    <cellStyle name="Normal 9 3 4 3 4 2 2" xfId="50946"/>
    <cellStyle name="Normal 9 3 4 3 4 2 3" xfId="50947"/>
    <cellStyle name="Normal 9 3 4 3 4 3" xfId="50948"/>
    <cellStyle name="Normal 9 3 4 3 4 4" xfId="50949"/>
    <cellStyle name="Normal 9 3 4 3 4 5" xfId="50950"/>
    <cellStyle name="Normal 9 3 4 3 4 6" xfId="50951"/>
    <cellStyle name="Normal 9 3 4 3 5" xfId="50952"/>
    <cellStyle name="Normal 9 3 4 3 5 2" xfId="50953"/>
    <cellStyle name="Normal 9 3 4 3 5 3" xfId="50954"/>
    <cellStyle name="Normal 9 3 4 3 6" xfId="50955"/>
    <cellStyle name="Normal 9 3 4 3 7" xfId="50956"/>
    <cellStyle name="Normal 9 3 4 3 8" xfId="50957"/>
    <cellStyle name="Normal 9 3 4 3 9" xfId="50958"/>
    <cellStyle name="Normal 9 3 4 4" xfId="50959"/>
    <cellStyle name="Normal 9 3 4 4 2" xfId="50960"/>
    <cellStyle name="Normal 9 3 4 4 2 2" xfId="50961"/>
    <cellStyle name="Normal 9 3 4 4 2 2 2" xfId="50962"/>
    <cellStyle name="Normal 9 3 4 4 2 2 3" xfId="50963"/>
    <cellStyle name="Normal 9 3 4 4 2 3" xfId="50964"/>
    <cellStyle name="Normal 9 3 4 4 2 4" xfId="50965"/>
    <cellStyle name="Normal 9 3 4 4 2 5" xfId="50966"/>
    <cellStyle name="Normal 9 3 4 4 2 6" xfId="50967"/>
    <cellStyle name="Normal 9 3 4 4 3" xfId="50968"/>
    <cellStyle name="Normal 9 3 4 4 3 2" xfId="50969"/>
    <cellStyle name="Normal 9 3 4 4 3 3" xfId="50970"/>
    <cellStyle name="Normal 9 3 4 4 4" xfId="50971"/>
    <cellStyle name="Normal 9 3 4 4 5" xfId="50972"/>
    <cellStyle name="Normal 9 3 4 4 6" xfId="50973"/>
    <cellStyle name="Normal 9 3 4 4 7" xfId="50974"/>
    <cellStyle name="Normal 9 3 4 5" xfId="50975"/>
    <cellStyle name="Normal 9 3 4 5 2" xfId="50976"/>
    <cellStyle name="Normal 9 3 4 5 2 2" xfId="50977"/>
    <cellStyle name="Normal 9 3 4 5 2 3" xfId="50978"/>
    <cellStyle name="Normal 9 3 4 5 3" xfId="50979"/>
    <cellStyle name="Normal 9 3 4 5 4" xfId="50980"/>
    <cellStyle name="Normal 9 3 4 5 5" xfId="50981"/>
    <cellStyle name="Normal 9 3 4 5 6" xfId="50982"/>
    <cellStyle name="Normal 9 3 4 6" xfId="50983"/>
    <cellStyle name="Normal 9 3 4 6 2" xfId="50984"/>
    <cellStyle name="Normal 9 3 4 6 2 2" xfId="50985"/>
    <cellStyle name="Normal 9 3 4 6 2 3" xfId="50986"/>
    <cellStyle name="Normal 9 3 4 6 3" xfId="50987"/>
    <cellStyle name="Normal 9 3 4 6 4" xfId="50988"/>
    <cellStyle name="Normal 9 3 4 6 5" xfId="50989"/>
    <cellStyle name="Normal 9 3 4 6 6" xfId="50990"/>
    <cellStyle name="Normal 9 3 4 7" xfId="50991"/>
    <cellStyle name="Normal 9 3 4 7 2" xfId="50992"/>
    <cellStyle name="Normal 9 3 4 7 2 2" xfId="50993"/>
    <cellStyle name="Normal 9 3 4 7 2 3" xfId="50994"/>
    <cellStyle name="Normal 9 3 4 7 3" xfId="50995"/>
    <cellStyle name="Normal 9 3 4 7 4" xfId="50996"/>
    <cellStyle name="Normal 9 3 4 7 5" xfId="50997"/>
    <cellStyle name="Normal 9 3 4 7 6" xfId="50998"/>
    <cellStyle name="Normal 9 3 4 8" xfId="50999"/>
    <cellStyle name="Normal 9 3 4 8 2" xfId="51000"/>
    <cellStyle name="Normal 9 3 4 8 2 2" xfId="51001"/>
    <cellStyle name="Normal 9 3 4 8 2 3" xfId="51002"/>
    <cellStyle name="Normal 9 3 4 8 3" xfId="51003"/>
    <cellStyle name="Normal 9 3 4 8 4" xfId="51004"/>
    <cellStyle name="Normal 9 3 4 8 5" xfId="51005"/>
    <cellStyle name="Normal 9 3 4 8 6" xfId="51006"/>
    <cellStyle name="Normal 9 3 4 9" xfId="51007"/>
    <cellStyle name="Normal 9 3 4 9 2" xfId="51008"/>
    <cellStyle name="Normal 9 3 4 9 3" xfId="51009"/>
    <cellStyle name="Normal 9 3 5" xfId="51010"/>
    <cellStyle name="Normal 9 3 5 10" xfId="51011"/>
    <cellStyle name="Normal 9 3 5 2" xfId="51012"/>
    <cellStyle name="Normal 9 3 5 2 2" xfId="51013"/>
    <cellStyle name="Normal 9 3 5 2 2 2" xfId="51014"/>
    <cellStyle name="Normal 9 3 5 2 2 2 2" xfId="51015"/>
    <cellStyle name="Normal 9 3 5 2 2 2 3" xfId="51016"/>
    <cellStyle name="Normal 9 3 5 2 2 3" xfId="51017"/>
    <cellStyle name="Normal 9 3 5 2 2 4" xfId="51018"/>
    <cellStyle name="Normal 9 3 5 2 2 5" xfId="51019"/>
    <cellStyle name="Normal 9 3 5 2 2 6" xfId="51020"/>
    <cellStyle name="Normal 9 3 5 2 3" xfId="51021"/>
    <cellStyle name="Normal 9 3 5 2 3 2" xfId="51022"/>
    <cellStyle name="Normal 9 3 5 2 3 2 2" xfId="51023"/>
    <cellStyle name="Normal 9 3 5 2 3 2 3" xfId="51024"/>
    <cellStyle name="Normal 9 3 5 2 3 3" xfId="51025"/>
    <cellStyle name="Normal 9 3 5 2 3 4" xfId="51026"/>
    <cellStyle name="Normal 9 3 5 2 3 5" xfId="51027"/>
    <cellStyle name="Normal 9 3 5 2 3 6" xfId="51028"/>
    <cellStyle name="Normal 9 3 5 2 4" xfId="51029"/>
    <cellStyle name="Normal 9 3 5 2 4 2" xfId="51030"/>
    <cellStyle name="Normal 9 3 5 2 4 3" xfId="51031"/>
    <cellStyle name="Normal 9 3 5 2 5" xfId="51032"/>
    <cellStyle name="Normal 9 3 5 2 6" xfId="51033"/>
    <cellStyle name="Normal 9 3 5 2 7" xfId="51034"/>
    <cellStyle name="Normal 9 3 5 2 8" xfId="51035"/>
    <cellStyle name="Normal 9 3 5 3" xfId="51036"/>
    <cellStyle name="Normal 9 3 5 3 2" xfId="51037"/>
    <cellStyle name="Normal 9 3 5 3 2 2" xfId="51038"/>
    <cellStyle name="Normal 9 3 5 3 2 2 2" xfId="51039"/>
    <cellStyle name="Normal 9 3 5 3 2 2 3" xfId="51040"/>
    <cellStyle name="Normal 9 3 5 3 2 3" xfId="51041"/>
    <cellStyle name="Normal 9 3 5 3 2 4" xfId="51042"/>
    <cellStyle name="Normal 9 3 5 3 2 5" xfId="51043"/>
    <cellStyle name="Normal 9 3 5 3 2 6" xfId="51044"/>
    <cellStyle name="Normal 9 3 5 3 3" xfId="51045"/>
    <cellStyle name="Normal 9 3 5 3 3 2" xfId="51046"/>
    <cellStyle name="Normal 9 3 5 3 3 3" xfId="51047"/>
    <cellStyle name="Normal 9 3 5 3 4" xfId="51048"/>
    <cellStyle name="Normal 9 3 5 3 5" xfId="51049"/>
    <cellStyle name="Normal 9 3 5 3 6" xfId="51050"/>
    <cellStyle name="Normal 9 3 5 3 7" xfId="51051"/>
    <cellStyle name="Normal 9 3 5 4" xfId="51052"/>
    <cellStyle name="Normal 9 3 5 4 2" xfId="51053"/>
    <cellStyle name="Normal 9 3 5 4 2 2" xfId="51054"/>
    <cellStyle name="Normal 9 3 5 4 2 3" xfId="51055"/>
    <cellStyle name="Normal 9 3 5 4 3" xfId="51056"/>
    <cellStyle name="Normal 9 3 5 4 4" xfId="51057"/>
    <cellStyle name="Normal 9 3 5 4 5" xfId="51058"/>
    <cellStyle name="Normal 9 3 5 4 6" xfId="51059"/>
    <cellStyle name="Normal 9 3 5 5" xfId="51060"/>
    <cellStyle name="Normal 9 3 5 5 2" xfId="51061"/>
    <cellStyle name="Normal 9 3 5 5 2 2" xfId="51062"/>
    <cellStyle name="Normal 9 3 5 5 2 3" xfId="51063"/>
    <cellStyle name="Normal 9 3 5 5 3" xfId="51064"/>
    <cellStyle name="Normal 9 3 5 5 4" xfId="51065"/>
    <cellStyle name="Normal 9 3 5 5 5" xfId="51066"/>
    <cellStyle name="Normal 9 3 5 5 6" xfId="51067"/>
    <cellStyle name="Normal 9 3 5 6" xfId="51068"/>
    <cellStyle name="Normal 9 3 5 6 2" xfId="51069"/>
    <cellStyle name="Normal 9 3 5 6 3" xfId="51070"/>
    <cellStyle name="Normal 9 3 5 7" xfId="51071"/>
    <cellStyle name="Normal 9 3 5 8" xfId="51072"/>
    <cellStyle name="Normal 9 3 5 9" xfId="51073"/>
    <cellStyle name="Normal 9 3 6" xfId="51074"/>
    <cellStyle name="Normal 9 3 6 2" xfId="51075"/>
    <cellStyle name="Normal 9 3 6 2 2" xfId="51076"/>
    <cellStyle name="Normal 9 3 6 2 2 2" xfId="51077"/>
    <cellStyle name="Normal 9 3 6 2 2 2 2" xfId="51078"/>
    <cellStyle name="Normal 9 3 6 2 2 2 3" xfId="51079"/>
    <cellStyle name="Normal 9 3 6 2 2 3" xfId="51080"/>
    <cellStyle name="Normal 9 3 6 2 2 4" xfId="51081"/>
    <cellStyle name="Normal 9 3 6 2 2 5" xfId="51082"/>
    <cellStyle name="Normal 9 3 6 2 2 6" xfId="51083"/>
    <cellStyle name="Normal 9 3 6 2 3" xfId="51084"/>
    <cellStyle name="Normal 9 3 6 2 3 2" xfId="51085"/>
    <cellStyle name="Normal 9 3 6 2 3 3" xfId="51086"/>
    <cellStyle name="Normal 9 3 6 2 4" xfId="51087"/>
    <cellStyle name="Normal 9 3 6 2 5" xfId="51088"/>
    <cellStyle name="Normal 9 3 6 2 6" xfId="51089"/>
    <cellStyle name="Normal 9 3 6 2 7" xfId="51090"/>
    <cellStyle name="Normal 9 3 6 3" xfId="51091"/>
    <cellStyle name="Normal 9 3 6 3 2" xfId="51092"/>
    <cellStyle name="Normal 9 3 6 3 2 2" xfId="51093"/>
    <cellStyle name="Normal 9 3 6 3 2 3" xfId="51094"/>
    <cellStyle name="Normal 9 3 6 3 3" xfId="51095"/>
    <cellStyle name="Normal 9 3 6 3 4" xfId="51096"/>
    <cellStyle name="Normal 9 3 6 3 5" xfId="51097"/>
    <cellStyle name="Normal 9 3 6 3 6" xfId="51098"/>
    <cellStyle name="Normal 9 3 6 4" xfId="51099"/>
    <cellStyle name="Normal 9 3 6 4 2" xfId="51100"/>
    <cellStyle name="Normal 9 3 6 4 2 2" xfId="51101"/>
    <cellStyle name="Normal 9 3 6 4 2 3" xfId="51102"/>
    <cellStyle name="Normal 9 3 6 4 3" xfId="51103"/>
    <cellStyle name="Normal 9 3 6 4 4" xfId="51104"/>
    <cellStyle name="Normal 9 3 6 4 5" xfId="51105"/>
    <cellStyle name="Normal 9 3 6 4 6" xfId="51106"/>
    <cellStyle name="Normal 9 3 6 5" xfId="51107"/>
    <cellStyle name="Normal 9 3 6 5 2" xfId="51108"/>
    <cellStyle name="Normal 9 3 6 5 3" xfId="51109"/>
    <cellStyle name="Normal 9 3 6 6" xfId="51110"/>
    <cellStyle name="Normal 9 3 6 7" xfId="51111"/>
    <cellStyle name="Normal 9 3 6 8" xfId="51112"/>
    <cellStyle name="Normal 9 3 6 9" xfId="51113"/>
    <cellStyle name="Normal 9 3 7" xfId="51114"/>
    <cellStyle name="Normal 9 3 7 2" xfId="51115"/>
    <cellStyle name="Normal 9 3 7 2 2" xfId="51116"/>
    <cellStyle name="Normal 9 3 7 2 2 2" xfId="51117"/>
    <cellStyle name="Normal 9 3 7 2 2 3" xfId="51118"/>
    <cellStyle name="Normal 9 3 7 2 3" xfId="51119"/>
    <cellStyle name="Normal 9 3 7 2 4" xfId="51120"/>
    <cellStyle name="Normal 9 3 7 2 5" xfId="51121"/>
    <cellStyle name="Normal 9 3 7 2 6" xfId="51122"/>
    <cellStyle name="Normal 9 3 7 3" xfId="51123"/>
    <cellStyle name="Normal 9 3 7 3 2" xfId="51124"/>
    <cellStyle name="Normal 9 3 7 3 3" xfId="51125"/>
    <cellStyle name="Normal 9 3 7 4" xfId="51126"/>
    <cellStyle name="Normal 9 3 7 5" xfId="51127"/>
    <cellStyle name="Normal 9 3 7 6" xfId="51128"/>
    <cellStyle name="Normal 9 3 7 7" xfId="51129"/>
    <cellStyle name="Normal 9 3 8" xfId="51130"/>
    <cellStyle name="Normal 9 3 8 2" xfId="51131"/>
    <cellStyle name="Normal 9 3 8 2 2" xfId="51132"/>
    <cellStyle name="Normal 9 3 8 2 3" xfId="51133"/>
    <cellStyle name="Normal 9 3 8 3" xfId="51134"/>
    <cellStyle name="Normal 9 3 8 4" xfId="51135"/>
    <cellStyle name="Normal 9 3 8 5" xfId="51136"/>
    <cellStyle name="Normal 9 3 8 6" xfId="51137"/>
    <cellStyle name="Normal 9 3 9" xfId="51138"/>
    <cellStyle name="Normal 9 3 9 2" xfId="51139"/>
    <cellStyle name="Normal 9 3 9 2 2" xfId="51140"/>
    <cellStyle name="Normal 9 3 9 2 3" xfId="51141"/>
    <cellStyle name="Normal 9 3 9 3" xfId="51142"/>
    <cellStyle name="Normal 9 3 9 4" xfId="51143"/>
    <cellStyle name="Normal 9 3 9 5" xfId="51144"/>
    <cellStyle name="Normal 9 3 9 6" xfId="51145"/>
    <cellStyle name="Normal 9 4" xfId="51146"/>
    <cellStyle name="Normal 9 4 10" xfId="51147"/>
    <cellStyle name="Normal 9 4 10 2" xfId="51148"/>
    <cellStyle name="Normal 9 4 10 3" xfId="51149"/>
    <cellStyle name="Normal 9 4 11" xfId="51150"/>
    <cellStyle name="Normal 9 4 12" xfId="51151"/>
    <cellStyle name="Normal 9 4 13" xfId="51152"/>
    <cellStyle name="Normal 9 4 14" xfId="51153"/>
    <cellStyle name="Normal 9 4 2" xfId="51154"/>
    <cellStyle name="Normal 9 4 2 10" xfId="51155"/>
    <cellStyle name="Normal 9 4 2 11" xfId="51156"/>
    <cellStyle name="Normal 9 4 2 12" xfId="51157"/>
    <cellStyle name="Normal 9 4 2 13" xfId="51158"/>
    <cellStyle name="Normal 9 4 2 2" xfId="51159"/>
    <cellStyle name="Normal 9 4 2 2 10" xfId="51160"/>
    <cellStyle name="Normal 9 4 2 2 2" xfId="51161"/>
    <cellStyle name="Normal 9 4 2 2 2 2" xfId="51162"/>
    <cellStyle name="Normal 9 4 2 2 2 2 2" xfId="51163"/>
    <cellStyle name="Normal 9 4 2 2 2 2 2 2" xfId="51164"/>
    <cellStyle name="Normal 9 4 2 2 2 2 2 3" xfId="51165"/>
    <cellStyle name="Normal 9 4 2 2 2 2 3" xfId="51166"/>
    <cellStyle name="Normal 9 4 2 2 2 2 4" xfId="51167"/>
    <cellStyle name="Normal 9 4 2 2 2 2 5" xfId="51168"/>
    <cellStyle name="Normal 9 4 2 2 2 2 6" xfId="51169"/>
    <cellStyle name="Normal 9 4 2 2 2 3" xfId="51170"/>
    <cellStyle name="Normal 9 4 2 2 2 3 2" xfId="51171"/>
    <cellStyle name="Normal 9 4 2 2 2 3 2 2" xfId="51172"/>
    <cellStyle name="Normal 9 4 2 2 2 3 2 3" xfId="51173"/>
    <cellStyle name="Normal 9 4 2 2 2 3 3" xfId="51174"/>
    <cellStyle name="Normal 9 4 2 2 2 3 4" xfId="51175"/>
    <cellStyle name="Normal 9 4 2 2 2 3 5" xfId="51176"/>
    <cellStyle name="Normal 9 4 2 2 2 3 6" xfId="51177"/>
    <cellStyle name="Normal 9 4 2 2 2 4" xfId="51178"/>
    <cellStyle name="Normal 9 4 2 2 2 4 2" xfId="51179"/>
    <cellStyle name="Normal 9 4 2 2 2 4 3" xfId="51180"/>
    <cellStyle name="Normal 9 4 2 2 2 5" xfId="51181"/>
    <cellStyle name="Normal 9 4 2 2 2 6" xfId="51182"/>
    <cellStyle name="Normal 9 4 2 2 2 7" xfId="51183"/>
    <cellStyle name="Normal 9 4 2 2 2 8" xfId="51184"/>
    <cellStyle name="Normal 9 4 2 2 3" xfId="51185"/>
    <cellStyle name="Normal 9 4 2 2 3 2" xfId="51186"/>
    <cellStyle name="Normal 9 4 2 2 3 2 2" xfId="51187"/>
    <cellStyle name="Normal 9 4 2 2 3 2 2 2" xfId="51188"/>
    <cellStyle name="Normal 9 4 2 2 3 2 2 3" xfId="51189"/>
    <cellStyle name="Normal 9 4 2 2 3 2 3" xfId="51190"/>
    <cellStyle name="Normal 9 4 2 2 3 2 4" xfId="51191"/>
    <cellStyle name="Normal 9 4 2 2 3 2 5" xfId="51192"/>
    <cellStyle name="Normal 9 4 2 2 3 2 6" xfId="51193"/>
    <cellStyle name="Normal 9 4 2 2 3 3" xfId="51194"/>
    <cellStyle name="Normal 9 4 2 2 3 3 2" xfId="51195"/>
    <cellStyle name="Normal 9 4 2 2 3 3 3" xfId="51196"/>
    <cellStyle name="Normal 9 4 2 2 3 4" xfId="51197"/>
    <cellStyle name="Normal 9 4 2 2 3 5" xfId="51198"/>
    <cellStyle name="Normal 9 4 2 2 3 6" xfId="51199"/>
    <cellStyle name="Normal 9 4 2 2 3 7" xfId="51200"/>
    <cellStyle name="Normal 9 4 2 2 4" xfId="51201"/>
    <cellStyle name="Normal 9 4 2 2 4 2" xfId="51202"/>
    <cellStyle name="Normal 9 4 2 2 4 2 2" xfId="51203"/>
    <cellStyle name="Normal 9 4 2 2 4 2 3" xfId="51204"/>
    <cellStyle name="Normal 9 4 2 2 4 3" xfId="51205"/>
    <cellStyle name="Normal 9 4 2 2 4 4" xfId="51206"/>
    <cellStyle name="Normal 9 4 2 2 4 5" xfId="51207"/>
    <cellStyle name="Normal 9 4 2 2 4 6" xfId="51208"/>
    <cellStyle name="Normal 9 4 2 2 5" xfId="51209"/>
    <cellStyle name="Normal 9 4 2 2 5 2" xfId="51210"/>
    <cellStyle name="Normal 9 4 2 2 5 2 2" xfId="51211"/>
    <cellStyle name="Normal 9 4 2 2 5 2 3" xfId="51212"/>
    <cellStyle name="Normal 9 4 2 2 5 3" xfId="51213"/>
    <cellStyle name="Normal 9 4 2 2 5 4" xfId="51214"/>
    <cellStyle name="Normal 9 4 2 2 5 5" xfId="51215"/>
    <cellStyle name="Normal 9 4 2 2 5 6" xfId="51216"/>
    <cellStyle name="Normal 9 4 2 2 6" xfId="51217"/>
    <cellStyle name="Normal 9 4 2 2 6 2" xfId="51218"/>
    <cellStyle name="Normal 9 4 2 2 6 3" xfId="51219"/>
    <cellStyle name="Normal 9 4 2 2 7" xfId="51220"/>
    <cellStyle name="Normal 9 4 2 2 8" xfId="51221"/>
    <cellStyle name="Normal 9 4 2 2 9" xfId="51222"/>
    <cellStyle name="Normal 9 4 2 3" xfId="51223"/>
    <cellStyle name="Normal 9 4 2 3 2" xfId="51224"/>
    <cellStyle name="Normal 9 4 2 3 2 2" xfId="51225"/>
    <cellStyle name="Normal 9 4 2 3 2 2 2" xfId="51226"/>
    <cellStyle name="Normal 9 4 2 3 2 2 2 2" xfId="51227"/>
    <cellStyle name="Normal 9 4 2 3 2 2 2 3" xfId="51228"/>
    <cellStyle name="Normal 9 4 2 3 2 2 3" xfId="51229"/>
    <cellStyle name="Normal 9 4 2 3 2 2 4" xfId="51230"/>
    <cellStyle name="Normal 9 4 2 3 2 2 5" xfId="51231"/>
    <cellStyle name="Normal 9 4 2 3 2 2 6" xfId="51232"/>
    <cellStyle name="Normal 9 4 2 3 2 3" xfId="51233"/>
    <cellStyle name="Normal 9 4 2 3 2 3 2" xfId="51234"/>
    <cellStyle name="Normal 9 4 2 3 2 3 3" xfId="51235"/>
    <cellStyle name="Normal 9 4 2 3 2 4" xfId="51236"/>
    <cellStyle name="Normal 9 4 2 3 2 5" xfId="51237"/>
    <cellStyle name="Normal 9 4 2 3 2 6" xfId="51238"/>
    <cellStyle name="Normal 9 4 2 3 2 7" xfId="51239"/>
    <cellStyle name="Normal 9 4 2 3 3" xfId="51240"/>
    <cellStyle name="Normal 9 4 2 3 3 2" xfId="51241"/>
    <cellStyle name="Normal 9 4 2 3 3 2 2" xfId="51242"/>
    <cellStyle name="Normal 9 4 2 3 3 2 3" xfId="51243"/>
    <cellStyle name="Normal 9 4 2 3 3 3" xfId="51244"/>
    <cellStyle name="Normal 9 4 2 3 3 4" xfId="51245"/>
    <cellStyle name="Normal 9 4 2 3 3 5" xfId="51246"/>
    <cellStyle name="Normal 9 4 2 3 3 6" xfId="51247"/>
    <cellStyle name="Normal 9 4 2 3 4" xfId="51248"/>
    <cellStyle name="Normal 9 4 2 3 4 2" xfId="51249"/>
    <cellStyle name="Normal 9 4 2 3 4 2 2" xfId="51250"/>
    <cellStyle name="Normal 9 4 2 3 4 2 3" xfId="51251"/>
    <cellStyle name="Normal 9 4 2 3 4 3" xfId="51252"/>
    <cellStyle name="Normal 9 4 2 3 4 4" xfId="51253"/>
    <cellStyle name="Normal 9 4 2 3 4 5" xfId="51254"/>
    <cellStyle name="Normal 9 4 2 3 4 6" xfId="51255"/>
    <cellStyle name="Normal 9 4 2 3 5" xfId="51256"/>
    <cellStyle name="Normal 9 4 2 3 5 2" xfId="51257"/>
    <cellStyle name="Normal 9 4 2 3 5 3" xfId="51258"/>
    <cellStyle name="Normal 9 4 2 3 6" xfId="51259"/>
    <cellStyle name="Normal 9 4 2 3 7" xfId="51260"/>
    <cellStyle name="Normal 9 4 2 3 8" xfId="51261"/>
    <cellStyle name="Normal 9 4 2 3 9" xfId="51262"/>
    <cellStyle name="Normal 9 4 2 4" xfId="51263"/>
    <cellStyle name="Normal 9 4 2 4 2" xfId="51264"/>
    <cellStyle name="Normal 9 4 2 4 2 2" xfId="51265"/>
    <cellStyle name="Normal 9 4 2 4 2 2 2" xfId="51266"/>
    <cellStyle name="Normal 9 4 2 4 2 2 3" xfId="51267"/>
    <cellStyle name="Normal 9 4 2 4 2 3" xfId="51268"/>
    <cellStyle name="Normal 9 4 2 4 2 4" xfId="51269"/>
    <cellStyle name="Normal 9 4 2 4 2 5" xfId="51270"/>
    <cellStyle name="Normal 9 4 2 4 2 6" xfId="51271"/>
    <cellStyle name="Normal 9 4 2 4 3" xfId="51272"/>
    <cellStyle name="Normal 9 4 2 4 3 2" xfId="51273"/>
    <cellStyle name="Normal 9 4 2 4 3 3" xfId="51274"/>
    <cellStyle name="Normal 9 4 2 4 4" xfId="51275"/>
    <cellStyle name="Normal 9 4 2 4 5" xfId="51276"/>
    <cellStyle name="Normal 9 4 2 4 6" xfId="51277"/>
    <cellStyle name="Normal 9 4 2 4 7" xfId="51278"/>
    <cellStyle name="Normal 9 4 2 5" xfId="51279"/>
    <cellStyle name="Normal 9 4 2 5 2" xfId="51280"/>
    <cellStyle name="Normal 9 4 2 5 2 2" xfId="51281"/>
    <cellStyle name="Normal 9 4 2 5 2 3" xfId="51282"/>
    <cellStyle name="Normal 9 4 2 5 3" xfId="51283"/>
    <cellStyle name="Normal 9 4 2 5 4" xfId="51284"/>
    <cellStyle name="Normal 9 4 2 5 5" xfId="51285"/>
    <cellStyle name="Normal 9 4 2 5 6" xfId="51286"/>
    <cellStyle name="Normal 9 4 2 6" xfId="51287"/>
    <cellStyle name="Normal 9 4 2 6 2" xfId="51288"/>
    <cellStyle name="Normal 9 4 2 6 2 2" xfId="51289"/>
    <cellStyle name="Normal 9 4 2 6 2 3" xfId="51290"/>
    <cellStyle name="Normal 9 4 2 6 3" xfId="51291"/>
    <cellStyle name="Normal 9 4 2 6 4" xfId="51292"/>
    <cellStyle name="Normal 9 4 2 6 5" xfId="51293"/>
    <cellStyle name="Normal 9 4 2 6 6" xfId="51294"/>
    <cellStyle name="Normal 9 4 2 7" xfId="51295"/>
    <cellStyle name="Normal 9 4 2 7 2" xfId="51296"/>
    <cellStyle name="Normal 9 4 2 7 2 2" xfId="51297"/>
    <cellStyle name="Normal 9 4 2 7 2 3" xfId="51298"/>
    <cellStyle name="Normal 9 4 2 7 3" xfId="51299"/>
    <cellStyle name="Normal 9 4 2 7 4" xfId="51300"/>
    <cellStyle name="Normal 9 4 2 7 5" xfId="51301"/>
    <cellStyle name="Normal 9 4 2 7 6" xfId="51302"/>
    <cellStyle name="Normal 9 4 2 8" xfId="51303"/>
    <cellStyle name="Normal 9 4 2 8 2" xfId="51304"/>
    <cellStyle name="Normal 9 4 2 8 2 2" xfId="51305"/>
    <cellStyle name="Normal 9 4 2 8 2 3" xfId="51306"/>
    <cellStyle name="Normal 9 4 2 8 3" xfId="51307"/>
    <cellStyle name="Normal 9 4 2 8 4" xfId="51308"/>
    <cellStyle name="Normal 9 4 2 8 5" xfId="51309"/>
    <cellStyle name="Normal 9 4 2 8 6" xfId="51310"/>
    <cellStyle name="Normal 9 4 2 9" xfId="51311"/>
    <cellStyle name="Normal 9 4 2 9 2" xfId="51312"/>
    <cellStyle name="Normal 9 4 2 9 3" xfId="51313"/>
    <cellStyle name="Normal 9 4 3" xfId="51314"/>
    <cellStyle name="Normal 9 4 3 10" xfId="51315"/>
    <cellStyle name="Normal 9 4 3 2" xfId="51316"/>
    <cellStyle name="Normal 9 4 3 2 2" xfId="51317"/>
    <cellStyle name="Normal 9 4 3 2 2 2" xfId="51318"/>
    <cellStyle name="Normal 9 4 3 2 2 2 2" xfId="51319"/>
    <cellStyle name="Normal 9 4 3 2 2 2 3" xfId="51320"/>
    <cellStyle name="Normal 9 4 3 2 2 3" xfId="51321"/>
    <cellStyle name="Normal 9 4 3 2 2 4" xfId="51322"/>
    <cellStyle name="Normal 9 4 3 2 2 5" xfId="51323"/>
    <cellStyle name="Normal 9 4 3 2 2 6" xfId="51324"/>
    <cellStyle name="Normal 9 4 3 2 3" xfId="51325"/>
    <cellStyle name="Normal 9 4 3 2 3 2" xfId="51326"/>
    <cellStyle name="Normal 9 4 3 2 3 2 2" xfId="51327"/>
    <cellStyle name="Normal 9 4 3 2 3 2 3" xfId="51328"/>
    <cellStyle name="Normal 9 4 3 2 3 3" xfId="51329"/>
    <cellStyle name="Normal 9 4 3 2 3 4" xfId="51330"/>
    <cellStyle name="Normal 9 4 3 2 3 5" xfId="51331"/>
    <cellStyle name="Normal 9 4 3 2 3 6" xfId="51332"/>
    <cellStyle name="Normal 9 4 3 2 4" xfId="51333"/>
    <cellStyle name="Normal 9 4 3 2 4 2" xfId="51334"/>
    <cellStyle name="Normal 9 4 3 2 4 3" xfId="51335"/>
    <cellStyle name="Normal 9 4 3 2 5" xfId="51336"/>
    <cellStyle name="Normal 9 4 3 2 6" xfId="51337"/>
    <cellStyle name="Normal 9 4 3 2 7" xfId="51338"/>
    <cellStyle name="Normal 9 4 3 2 8" xfId="51339"/>
    <cellStyle name="Normal 9 4 3 3" xfId="51340"/>
    <cellStyle name="Normal 9 4 3 3 2" xfId="51341"/>
    <cellStyle name="Normal 9 4 3 3 2 2" xfId="51342"/>
    <cellStyle name="Normal 9 4 3 3 2 2 2" xfId="51343"/>
    <cellStyle name="Normal 9 4 3 3 2 2 3" xfId="51344"/>
    <cellStyle name="Normal 9 4 3 3 2 3" xfId="51345"/>
    <cellStyle name="Normal 9 4 3 3 2 4" xfId="51346"/>
    <cellStyle name="Normal 9 4 3 3 2 5" xfId="51347"/>
    <cellStyle name="Normal 9 4 3 3 2 6" xfId="51348"/>
    <cellStyle name="Normal 9 4 3 3 3" xfId="51349"/>
    <cellStyle name="Normal 9 4 3 3 3 2" xfId="51350"/>
    <cellStyle name="Normal 9 4 3 3 3 3" xfId="51351"/>
    <cellStyle name="Normal 9 4 3 3 4" xfId="51352"/>
    <cellStyle name="Normal 9 4 3 3 5" xfId="51353"/>
    <cellStyle name="Normal 9 4 3 3 6" xfId="51354"/>
    <cellStyle name="Normal 9 4 3 3 7" xfId="51355"/>
    <cellStyle name="Normal 9 4 3 4" xfId="51356"/>
    <cellStyle name="Normal 9 4 3 4 2" xfId="51357"/>
    <cellStyle name="Normal 9 4 3 4 2 2" xfId="51358"/>
    <cellStyle name="Normal 9 4 3 4 2 3" xfId="51359"/>
    <cellStyle name="Normal 9 4 3 4 3" xfId="51360"/>
    <cellStyle name="Normal 9 4 3 4 4" xfId="51361"/>
    <cellStyle name="Normal 9 4 3 4 5" xfId="51362"/>
    <cellStyle name="Normal 9 4 3 4 6" xfId="51363"/>
    <cellStyle name="Normal 9 4 3 5" xfId="51364"/>
    <cellStyle name="Normal 9 4 3 5 2" xfId="51365"/>
    <cellStyle name="Normal 9 4 3 5 2 2" xfId="51366"/>
    <cellStyle name="Normal 9 4 3 5 2 3" xfId="51367"/>
    <cellStyle name="Normal 9 4 3 5 3" xfId="51368"/>
    <cellStyle name="Normal 9 4 3 5 4" xfId="51369"/>
    <cellStyle name="Normal 9 4 3 5 5" xfId="51370"/>
    <cellStyle name="Normal 9 4 3 5 6" xfId="51371"/>
    <cellStyle name="Normal 9 4 3 6" xfId="51372"/>
    <cellStyle name="Normal 9 4 3 6 2" xfId="51373"/>
    <cellStyle name="Normal 9 4 3 6 3" xfId="51374"/>
    <cellStyle name="Normal 9 4 3 7" xfId="51375"/>
    <cellStyle name="Normal 9 4 3 8" xfId="51376"/>
    <cellStyle name="Normal 9 4 3 9" xfId="51377"/>
    <cellStyle name="Normal 9 4 4" xfId="51378"/>
    <cellStyle name="Normal 9 4 4 2" xfId="51379"/>
    <cellStyle name="Normal 9 4 4 2 2" xfId="51380"/>
    <cellStyle name="Normal 9 4 4 2 2 2" xfId="51381"/>
    <cellStyle name="Normal 9 4 4 2 2 2 2" xfId="51382"/>
    <cellStyle name="Normal 9 4 4 2 2 2 3" xfId="51383"/>
    <cellStyle name="Normal 9 4 4 2 2 3" xfId="51384"/>
    <cellStyle name="Normal 9 4 4 2 2 4" xfId="51385"/>
    <cellStyle name="Normal 9 4 4 2 2 5" xfId="51386"/>
    <cellStyle name="Normal 9 4 4 2 2 6" xfId="51387"/>
    <cellStyle name="Normal 9 4 4 2 3" xfId="51388"/>
    <cellStyle name="Normal 9 4 4 2 3 2" xfId="51389"/>
    <cellStyle name="Normal 9 4 4 2 3 3" xfId="51390"/>
    <cellStyle name="Normal 9 4 4 2 4" xfId="51391"/>
    <cellStyle name="Normal 9 4 4 2 5" xfId="51392"/>
    <cellStyle name="Normal 9 4 4 2 6" xfId="51393"/>
    <cellStyle name="Normal 9 4 4 2 7" xfId="51394"/>
    <cellStyle name="Normal 9 4 4 3" xfId="51395"/>
    <cellStyle name="Normal 9 4 4 3 2" xfId="51396"/>
    <cellStyle name="Normal 9 4 4 3 2 2" xfId="51397"/>
    <cellStyle name="Normal 9 4 4 3 2 3" xfId="51398"/>
    <cellStyle name="Normal 9 4 4 3 3" xfId="51399"/>
    <cellStyle name="Normal 9 4 4 3 4" xfId="51400"/>
    <cellStyle name="Normal 9 4 4 3 5" xfId="51401"/>
    <cellStyle name="Normal 9 4 4 3 6" xfId="51402"/>
    <cellStyle name="Normal 9 4 4 4" xfId="51403"/>
    <cellStyle name="Normal 9 4 4 4 2" xfId="51404"/>
    <cellStyle name="Normal 9 4 4 4 2 2" xfId="51405"/>
    <cellStyle name="Normal 9 4 4 4 2 3" xfId="51406"/>
    <cellStyle name="Normal 9 4 4 4 3" xfId="51407"/>
    <cellStyle name="Normal 9 4 4 4 4" xfId="51408"/>
    <cellStyle name="Normal 9 4 4 4 5" xfId="51409"/>
    <cellStyle name="Normal 9 4 4 4 6" xfId="51410"/>
    <cellStyle name="Normal 9 4 4 5" xfId="51411"/>
    <cellStyle name="Normal 9 4 4 5 2" xfId="51412"/>
    <cellStyle name="Normal 9 4 4 5 3" xfId="51413"/>
    <cellStyle name="Normal 9 4 4 6" xfId="51414"/>
    <cellStyle name="Normal 9 4 4 7" xfId="51415"/>
    <cellStyle name="Normal 9 4 4 8" xfId="51416"/>
    <cellStyle name="Normal 9 4 4 9" xfId="51417"/>
    <cellStyle name="Normal 9 4 5" xfId="51418"/>
    <cellStyle name="Normal 9 4 5 2" xfId="51419"/>
    <cellStyle name="Normal 9 4 5 2 2" xfId="51420"/>
    <cellStyle name="Normal 9 4 5 2 2 2" xfId="51421"/>
    <cellStyle name="Normal 9 4 5 2 2 3" xfId="51422"/>
    <cellStyle name="Normal 9 4 5 2 3" xfId="51423"/>
    <cellStyle name="Normal 9 4 5 2 4" xfId="51424"/>
    <cellStyle name="Normal 9 4 5 2 5" xfId="51425"/>
    <cellStyle name="Normal 9 4 5 2 6" xfId="51426"/>
    <cellStyle name="Normal 9 4 5 3" xfId="51427"/>
    <cellStyle name="Normal 9 4 5 3 2" xfId="51428"/>
    <cellStyle name="Normal 9 4 5 3 3" xfId="51429"/>
    <cellStyle name="Normal 9 4 5 4" xfId="51430"/>
    <cellStyle name="Normal 9 4 5 5" xfId="51431"/>
    <cellStyle name="Normal 9 4 5 6" xfId="51432"/>
    <cellStyle name="Normal 9 4 5 7" xfId="51433"/>
    <cellStyle name="Normal 9 4 6" xfId="51434"/>
    <cellStyle name="Normal 9 4 6 2" xfId="51435"/>
    <cellStyle name="Normal 9 4 6 2 2" xfId="51436"/>
    <cellStyle name="Normal 9 4 6 2 3" xfId="51437"/>
    <cellStyle name="Normal 9 4 6 3" xfId="51438"/>
    <cellStyle name="Normal 9 4 6 4" xfId="51439"/>
    <cellStyle name="Normal 9 4 6 5" xfId="51440"/>
    <cellStyle name="Normal 9 4 6 6" xfId="51441"/>
    <cellStyle name="Normal 9 4 7" xfId="51442"/>
    <cellStyle name="Normal 9 4 7 2" xfId="51443"/>
    <cellStyle name="Normal 9 4 7 2 2" xfId="51444"/>
    <cellStyle name="Normal 9 4 7 2 3" xfId="51445"/>
    <cellStyle name="Normal 9 4 7 3" xfId="51446"/>
    <cellStyle name="Normal 9 4 7 4" xfId="51447"/>
    <cellStyle name="Normal 9 4 7 5" xfId="51448"/>
    <cellStyle name="Normal 9 4 7 6" xfId="51449"/>
    <cellStyle name="Normal 9 4 8" xfId="51450"/>
    <cellStyle name="Normal 9 4 8 2" xfId="51451"/>
    <cellStyle name="Normal 9 4 8 2 2" xfId="51452"/>
    <cellStyle name="Normal 9 4 8 2 3" xfId="51453"/>
    <cellStyle name="Normal 9 4 8 3" xfId="51454"/>
    <cellStyle name="Normal 9 4 8 4" xfId="51455"/>
    <cellStyle name="Normal 9 4 8 5" xfId="51456"/>
    <cellStyle name="Normal 9 4 8 6" xfId="51457"/>
    <cellStyle name="Normal 9 4 9" xfId="51458"/>
    <cellStyle name="Normal 9 4 9 2" xfId="51459"/>
    <cellStyle name="Normal 9 4 9 2 2" xfId="51460"/>
    <cellStyle name="Normal 9 4 9 2 3" xfId="51461"/>
    <cellStyle name="Normal 9 4 9 3" xfId="51462"/>
    <cellStyle name="Normal 9 4 9 4" xfId="51463"/>
    <cellStyle name="Normal 9 4 9 5" xfId="51464"/>
    <cellStyle name="Normal 9 4 9 6" xfId="51465"/>
    <cellStyle name="Normal 9 5" xfId="51466"/>
    <cellStyle name="Normal 9 5 10" xfId="51467"/>
    <cellStyle name="Normal 9 5 10 2" xfId="51468"/>
    <cellStyle name="Normal 9 5 10 3" xfId="51469"/>
    <cellStyle name="Normal 9 5 11" xfId="51470"/>
    <cellStyle name="Normal 9 5 12" xfId="51471"/>
    <cellStyle name="Normal 9 5 13" xfId="51472"/>
    <cellStyle name="Normal 9 5 14" xfId="51473"/>
    <cellStyle name="Normal 9 5 2" xfId="51474"/>
    <cellStyle name="Normal 9 5 2 10" xfId="51475"/>
    <cellStyle name="Normal 9 5 2 11" xfId="51476"/>
    <cellStyle name="Normal 9 5 2 12" xfId="51477"/>
    <cellStyle name="Normal 9 5 2 13" xfId="51478"/>
    <cellStyle name="Normal 9 5 2 2" xfId="51479"/>
    <cellStyle name="Normal 9 5 2 2 10" xfId="51480"/>
    <cellStyle name="Normal 9 5 2 2 2" xfId="51481"/>
    <cellStyle name="Normal 9 5 2 2 2 2" xfId="51482"/>
    <cellStyle name="Normal 9 5 2 2 2 2 2" xfId="51483"/>
    <cellStyle name="Normal 9 5 2 2 2 2 2 2" xfId="51484"/>
    <cellStyle name="Normal 9 5 2 2 2 2 2 3" xfId="51485"/>
    <cellStyle name="Normal 9 5 2 2 2 2 3" xfId="51486"/>
    <cellStyle name="Normal 9 5 2 2 2 2 4" xfId="51487"/>
    <cellStyle name="Normal 9 5 2 2 2 2 5" xfId="51488"/>
    <cellStyle name="Normal 9 5 2 2 2 2 6" xfId="51489"/>
    <cellStyle name="Normal 9 5 2 2 2 3" xfId="51490"/>
    <cellStyle name="Normal 9 5 2 2 2 3 2" xfId="51491"/>
    <cellStyle name="Normal 9 5 2 2 2 3 2 2" xfId="51492"/>
    <cellStyle name="Normal 9 5 2 2 2 3 2 3" xfId="51493"/>
    <cellStyle name="Normal 9 5 2 2 2 3 3" xfId="51494"/>
    <cellStyle name="Normal 9 5 2 2 2 3 4" xfId="51495"/>
    <cellStyle name="Normal 9 5 2 2 2 3 5" xfId="51496"/>
    <cellStyle name="Normal 9 5 2 2 2 3 6" xfId="51497"/>
    <cellStyle name="Normal 9 5 2 2 2 4" xfId="51498"/>
    <cellStyle name="Normal 9 5 2 2 2 4 2" xfId="51499"/>
    <cellStyle name="Normal 9 5 2 2 2 4 3" xfId="51500"/>
    <cellStyle name="Normal 9 5 2 2 2 5" xfId="51501"/>
    <cellStyle name="Normal 9 5 2 2 2 6" xfId="51502"/>
    <cellStyle name="Normal 9 5 2 2 2 7" xfId="51503"/>
    <cellStyle name="Normal 9 5 2 2 2 8" xfId="51504"/>
    <cellStyle name="Normal 9 5 2 2 3" xfId="51505"/>
    <cellStyle name="Normal 9 5 2 2 3 2" xfId="51506"/>
    <cellStyle name="Normal 9 5 2 2 3 2 2" xfId="51507"/>
    <cellStyle name="Normal 9 5 2 2 3 2 2 2" xfId="51508"/>
    <cellStyle name="Normal 9 5 2 2 3 2 2 3" xfId="51509"/>
    <cellStyle name="Normal 9 5 2 2 3 2 3" xfId="51510"/>
    <cellStyle name="Normal 9 5 2 2 3 2 4" xfId="51511"/>
    <cellStyle name="Normal 9 5 2 2 3 2 5" xfId="51512"/>
    <cellStyle name="Normal 9 5 2 2 3 2 6" xfId="51513"/>
    <cellStyle name="Normal 9 5 2 2 3 3" xfId="51514"/>
    <cellStyle name="Normal 9 5 2 2 3 3 2" xfId="51515"/>
    <cellStyle name="Normal 9 5 2 2 3 3 3" xfId="51516"/>
    <cellStyle name="Normal 9 5 2 2 3 4" xfId="51517"/>
    <cellStyle name="Normal 9 5 2 2 3 5" xfId="51518"/>
    <cellStyle name="Normal 9 5 2 2 3 6" xfId="51519"/>
    <cellStyle name="Normal 9 5 2 2 3 7" xfId="51520"/>
    <cellStyle name="Normal 9 5 2 2 4" xfId="51521"/>
    <cellStyle name="Normal 9 5 2 2 4 2" xfId="51522"/>
    <cellStyle name="Normal 9 5 2 2 4 2 2" xfId="51523"/>
    <cellStyle name="Normal 9 5 2 2 4 2 3" xfId="51524"/>
    <cellStyle name="Normal 9 5 2 2 4 3" xfId="51525"/>
    <cellStyle name="Normal 9 5 2 2 4 4" xfId="51526"/>
    <cellStyle name="Normal 9 5 2 2 4 5" xfId="51527"/>
    <cellStyle name="Normal 9 5 2 2 4 6" xfId="51528"/>
    <cellStyle name="Normal 9 5 2 2 5" xfId="51529"/>
    <cellStyle name="Normal 9 5 2 2 5 2" xfId="51530"/>
    <cellStyle name="Normal 9 5 2 2 5 2 2" xfId="51531"/>
    <cellStyle name="Normal 9 5 2 2 5 2 3" xfId="51532"/>
    <cellStyle name="Normal 9 5 2 2 5 3" xfId="51533"/>
    <cellStyle name="Normal 9 5 2 2 5 4" xfId="51534"/>
    <cellStyle name="Normal 9 5 2 2 5 5" xfId="51535"/>
    <cellStyle name="Normal 9 5 2 2 5 6" xfId="51536"/>
    <cellStyle name="Normal 9 5 2 2 6" xfId="51537"/>
    <cellStyle name="Normal 9 5 2 2 6 2" xfId="51538"/>
    <cellStyle name="Normal 9 5 2 2 6 3" xfId="51539"/>
    <cellStyle name="Normal 9 5 2 2 7" xfId="51540"/>
    <cellStyle name="Normal 9 5 2 2 8" xfId="51541"/>
    <cellStyle name="Normal 9 5 2 2 9" xfId="51542"/>
    <cellStyle name="Normal 9 5 2 3" xfId="51543"/>
    <cellStyle name="Normal 9 5 2 3 2" xfId="51544"/>
    <cellStyle name="Normal 9 5 2 3 2 2" xfId="51545"/>
    <cellStyle name="Normal 9 5 2 3 2 2 2" xfId="51546"/>
    <cellStyle name="Normal 9 5 2 3 2 2 2 2" xfId="51547"/>
    <cellStyle name="Normal 9 5 2 3 2 2 2 3" xfId="51548"/>
    <cellStyle name="Normal 9 5 2 3 2 2 3" xfId="51549"/>
    <cellStyle name="Normal 9 5 2 3 2 2 4" xfId="51550"/>
    <cellStyle name="Normal 9 5 2 3 2 2 5" xfId="51551"/>
    <cellStyle name="Normal 9 5 2 3 2 2 6" xfId="51552"/>
    <cellStyle name="Normal 9 5 2 3 2 3" xfId="51553"/>
    <cellStyle name="Normal 9 5 2 3 2 3 2" xfId="51554"/>
    <cellStyle name="Normal 9 5 2 3 2 3 3" xfId="51555"/>
    <cellStyle name="Normal 9 5 2 3 2 4" xfId="51556"/>
    <cellStyle name="Normal 9 5 2 3 2 5" xfId="51557"/>
    <cellStyle name="Normal 9 5 2 3 2 6" xfId="51558"/>
    <cellStyle name="Normal 9 5 2 3 2 7" xfId="51559"/>
    <cellStyle name="Normal 9 5 2 3 3" xfId="51560"/>
    <cellStyle name="Normal 9 5 2 3 3 2" xfId="51561"/>
    <cellStyle name="Normal 9 5 2 3 3 2 2" xfId="51562"/>
    <cellStyle name="Normal 9 5 2 3 3 2 3" xfId="51563"/>
    <cellStyle name="Normal 9 5 2 3 3 3" xfId="51564"/>
    <cellStyle name="Normal 9 5 2 3 3 4" xfId="51565"/>
    <cellStyle name="Normal 9 5 2 3 3 5" xfId="51566"/>
    <cellStyle name="Normal 9 5 2 3 3 6" xfId="51567"/>
    <cellStyle name="Normal 9 5 2 3 4" xfId="51568"/>
    <cellStyle name="Normal 9 5 2 3 4 2" xfId="51569"/>
    <cellStyle name="Normal 9 5 2 3 4 2 2" xfId="51570"/>
    <cellStyle name="Normal 9 5 2 3 4 2 3" xfId="51571"/>
    <cellStyle name="Normal 9 5 2 3 4 3" xfId="51572"/>
    <cellStyle name="Normal 9 5 2 3 4 4" xfId="51573"/>
    <cellStyle name="Normal 9 5 2 3 4 5" xfId="51574"/>
    <cellStyle name="Normal 9 5 2 3 4 6" xfId="51575"/>
    <cellStyle name="Normal 9 5 2 3 5" xfId="51576"/>
    <cellStyle name="Normal 9 5 2 3 5 2" xfId="51577"/>
    <cellStyle name="Normal 9 5 2 3 5 3" xfId="51578"/>
    <cellStyle name="Normal 9 5 2 3 6" xfId="51579"/>
    <cellStyle name="Normal 9 5 2 3 7" xfId="51580"/>
    <cellStyle name="Normal 9 5 2 3 8" xfId="51581"/>
    <cellStyle name="Normal 9 5 2 3 9" xfId="51582"/>
    <cellStyle name="Normal 9 5 2 4" xfId="51583"/>
    <cellStyle name="Normal 9 5 2 4 2" xfId="51584"/>
    <cellStyle name="Normal 9 5 2 4 2 2" xfId="51585"/>
    <cellStyle name="Normal 9 5 2 4 2 2 2" xfId="51586"/>
    <cellStyle name="Normal 9 5 2 4 2 2 3" xfId="51587"/>
    <cellStyle name="Normal 9 5 2 4 2 3" xfId="51588"/>
    <cellStyle name="Normal 9 5 2 4 2 4" xfId="51589"/>
    <cellStyle name="Normal 9 5 2 4 2 5" xfId="51590"/>
    <cellStyle name="Normal 9 5 2 4 2 6" xfId="51591"/>
    <cellStyle name="Normal 9 5 2 4 3" xfId="51592"/>
    <cellStyle name="Normal 9 5 2 4 3 2" xfId="51593"/>
    <cellStyle name="Normal 9 5 2 4 3 3" xfId="51594"/>
    <cellStyle name="Normal 9 5 2 4 4" xfId="51595"/>
    <cellStyle name="Normal 9 5 2 4 5" xfId="51596"/>
    <cellStyle name="Normal 9 5 2 4 6" xfId="51597"/>
    <cellStyle name="Normal 9 5 2 4 7" xfId="51598"/>
    <cellStyle name="Normal 9 5 2 5" xfId="51599"/>
    <cellStyle name="Normal 9 5 2 5 2" xfId="51600"/>
    <cellStyle name="Normal 9 5 2 5 2 2" xfId="51601"/>
    <cellStyle name="Normal 9 5 2 5 2 3" xfId="51602"/>
    <cellStyle name="Normal 9 5 2 5 3" xfId="51603"/>
    <cellStyle name="Normal 9 5 2 5 4" xfId="51604"/>
    <cellStyle name="Normal 9 5 2 5 5" xfId="51605"/>
    <cellStyle name="Normal 9 5 2 5 6" xfId="51606"/>
    <cellStyle name="Normal 9 5 2 6" xfId="51607"/>
    <cellStyle name="Normal 9 5 2 6 2" xfId="51608"/>
    <cellStyle name="Normal 9 5 2 6 2 2" xfId="51609"/>
    <cellStyle name="Normal 9 5 2 6 2 3" xfId="51610"/>
    <cellStyle name="Normal 9 5 2 6 3" xfId="51611"/>
    <cellStyle name="Normal 9 5 2 6 4" xfId="51612"/>
    <cellStyle name="Normal 9 5 2 6 5" xfId="51613"/>
    <cellStyle name="Normal 9 5 2 6 6" xfId="51614"/>
    <cellStyle name="Normal 9 5 2 7" xfId="51615"/>
    <cellStyle name="Normal 9 5 2 7 2" xfId="51616"/>
    <cellStyle name="Normal 9 5 2 7 2 2" xfId="51617"/>
    <cellStyle name="Normal 9 5 2 7 2 3" xfId="51618"/>
    <cellStyle name="Normal 9 5 2 7 3" xfId="51619"/>
    <cellStyle name="Normal 9 5 2 7 4" xfId="51620"/>
    <cellStyle name="Normal 9 5 2 7 5" xfId="51621"/>
    <cellStyle name="Normal 9 5 2 7 6" xfId="51622"/>
    <cellStyle name="Normal 9 5 2 8" xfId="51623"/>
    <cellStyle name="Normal 9 5 2 8 2" xfId="51624"/>
    <cellStyle name="Normal 9 5 2 8 2 2" xfId="51625"/>
    <cellStyle name="Normal 9 5 2 8 2 3" xfId="51626"/>
    <cellStyle name="Normal 9 5 2 8 3" xfId="51627"/>
    <cellStyle name="Normal 9 5 2 8 4" xfId="51628"/>
    <cellStyle name="Normal 9 5 2 8 5" xfId="51629"/>
    <cellStyle name="Normal 9 5 2 8 6" xfId="51630"/>
    <cellStyle name="Normal 9 5 2 9" xfId="51631"/>
    <cellStyle name="Normal 9 5 2 9 2" xfId="51632"/>
    <cellStyle name="Normal 9 5 2 9 3" xfId="51633"/>
    <cellStyle name="Normal 9 5 3" xfId="51634"/>
    <cellStyle name="Normal 9 5 3 10" xfId="51635"/>
    <cellStyle name="Normal 9 5 3 2" xfId="51636"/>
    <cellStyle name="Normal 9 5 3 2 2" xfId="51637"/>
    <cellStyle name="Normal 9 5 3 2 2 2" xfId="51638"/>
    <cellStyle name="Normal 9 5 3 2 2 2 2" xfId="51639"/>
    <cellStyle name="Normal 9 5 3 2 2 2 3" xfId="51640"/>
    <cellStyle name="Normal 9 5 3 2 2 3" xfId="51641"/>
    <cellStyle name="Normal 9 5 3 2 2 4" xfId="51642"/>
    <cellStyle name="Normal 9 5 3 2 2 5" xfId="51643"/>
    <cellStyle name="Normal 9 5 3 2 2 6" xfId="51644"/>
    <cellStyle name="Normal 9 5 3 2 3" xfId="51645"/>
    <cellStyle name="Normal 9 5 3 2 3 2" xfId="51646"/>
    <cellStyle name="Normal 9 5 3 2 3 2 2" xfId="51647"/>
    <cellStyle name="Normal 9 5 3 2 3 2 3" xfId="51648"/>
    <cellStyle name="Normal 9 5 3 2 3 3" xfId="51649"/>
    <cellStyle name="Normal 9 5 3 2 3 4" xfId="51650"/>
    <cellStyle name="Normal 9 5 3 2 3 5" xfId="51651"/>
    <cellStyle name="Normal 9 5 3 2 3 6" xfId="51652"/>
    <cellStyle name="Normal 9 5 3 2 4" xfId="51653"/>
    <cellStyle name="Normal 9 5 3 2 4 2" xfId="51654"/>
    <cellStyle name="Normal 9 5 3 2 4 3" xfId="51655"/>
    <cellStyle name="Normal 9 5 3 2 5" xfId="51656"/>
    <cellStyle name="Normal 9 5 3 2 6" xfId="51657"/>
    <cellStyle name="Normal 9 5 3 2 7" xfId="51658"/>
    <cellStyle name="Normal 9 5 3 2 8" xfId="51659"/>
    <cellStyle name="Normal 9 5 3 3" xfId="51660"/>
    <cellStyle name="Normal 9 5 3 3 2" xfId="51661"/>
    <cellStyle name="Normal 9 5 3 3 2 2" xfId="51662"/>
    <cellStyle name="Normal 9 5 3 3 2 2 2" xfId="51663"/>
    <cellStyle name="Normal 9 5 3 3 2 2 3" xfId="51664"/>
    <cellStyle name="Normal 9 5 3 3 2 3" xfId="51665"/>
    <cellStyle name="Normal 9 5 3 3 2 4" xfId="51666"/>
    <cellStyle name="Normal 9 5 3 3 2 5" xfId="51667"/>
    <cellStyle name="Normal 9 5 3 3 2 6" xfId="51668"/>
    <cellStyle name="Normal 9 5 3 3 3" xfId="51669"/>
    <cellStyle name="Normal 9 5 3 3 3 2" xfId="51670"/>
    <cellStyle name="Normal 9 5 3 3 3 3" xfId="51671"/>
    <cellStyle name="Normal 9 5 3 3 4" xfId="51672"/>
    <cellStyle name="Normal 9 5 3 3 5" xfId="51673"/>
    <cellStyle name="Normal 9 5 3 3 6" xfId="51674"/>
    <cellStyle name="Normal 9 5 3 3 7" xfId="51675"/>
    <cellStyle name="Normal 9 5 3 4" xfId="51676"/>
    <cellStyle name="Normal 9 5 3 4 2" xfId="51677"/>
    <cellStyle name="Normal 9 5 3 4 2 2" xfId="51678"/>
    <cellStyle name="Normal 9 5 3 4 2 3" xfId="51679"/>
    <cellStyle name="Normal 9 5 3 4 3" xfId="51680"/>
    <cellStyle name="Normal 9 5 3 4 4" xfId="51681"/>
    <cellStyle name="Normal 9 5 3 4 5" xfId="51682"/>
    <cellStyle name="Normal 9 5 3 4 6" xfId="51683"/>
    <cellStyle name="Normal 9 5 3 5" xfId="51684"/>
    <cellStyle name="Normal 9 5 3 5 2" xfId="51685"/>
    <cellStyle name="Normal 9 5 3 5 2 2" xfId="51686"/>
    <cellStyle name="Normal 9 5 3 5 2 3" xfId="51687"/>
    <cellStyle name="Normal 9 5 3 5 3" xfId="51688"/>
    <cellStyle name="Normal 9 5 3 5 4" xfId="51689"/>
    <cellStyle name="Normal 9 5 3 5 5" xfId="51690"/>
    <cellStyle name="Normal 9 5 3 5 6" xfId="51691"/>
    <cellStyle name="Normal 9 5 3 6" xfId="51692"/>
    <cellStyle name="Normal 9 5 3 6 2" xfId="51693"/>
    <cellStyle name="Normal 9 5 3 6 3" xfId="51694"/>
    <cellStyle name="Normal 9 5 3 7" xfId="51695"/>
    <cellStyle name="Normal 9 5 3 8" xfId="51696"/>
    <cellStyle name="Normal 9 5 3 9" xfId="51697"/>
    <cellStyle name="Normal 9 5 4" xfId="51698"/>
    <cellStyle name="Normal 9 5 4 2" xfId="51699"/>
    <cellStyle name="Normal 9 5 4 2 2" xfId="51700"/>
    <cellStyle name="Normal 9 5 4 2 2 2" xfId="51701"/>
    <cellStyle name="Normal 9 5 4 2 2 2 2" xfId="51702"/>
    <cellStyle name="Normal 9 5 4 2 2 2 3" xfId="51703"/>
    <cellStyle name="Normal 9 5 4 2 2 3" xfId="51704"/>
    <cellStyle name="Normal 9 5 4 2 2 4" xfId="51705"/>
    <cellStyle name="Normal 9 5 4 2 2 5" xfId="51706"/>
    <cellStyle name="Normal 9 5 4 2 2 6" xfId="51707"/>
    <cellStyle name="Normal 9 5 4 2 3" xfId="51708"/>
    <cellStyle name="Normal 9 5 4 2 3 2" xfId="51709"/>
    <cellStyle name="Normal 9 5 4 2 3 3" xfId="51710"/>
    <cellStyle name="Normal 9 5 4 2 4" xfId="51711"/>
    <cellStyle name="Normal 9 5 4 2 5" xfId="51712"/>
    <cellStyle name="Normal 9 5 4 2 6" xfId="51713"/>
    <cellStyle name="Normal 9 5 4 2 7" xfId="51714"/>
    <cellStyle name="Normal 9 5 4 3" xfId="51715"/>
    <cellStyle name="Normal 9 5 4 3 2" xfId="51716"/>
    <cellStyle name="Normal 9 5 4 3 2 2" xfId="51717"/>
    <cellStyle name="Normal 9 5 4 3 2 3" xfId="51718"/>
    <cellStyle name="Normal 9 5 4 3 3" xfId="51719"/>
    <cellStyle name="Normal 9 5 4 3 4" xfId="51720"/>
    <cellStyle name="Normal 9 5 4 3 5" xfId="51721"/>
    <cellStyle name="Normal 9 5 4 3 6" xfId="51722"/>
    <cellStyle name="Normal 9 5 4 4" xfId="51723"/>
    <cellStyle name="Normal 9 5 4 4 2" xfId="51724"/>
    <cellStyle name="Normal 9 5 4 4 2 2" xfId="51725"/>
    <cellStyle name="Normal 9 5 4 4 2 3" xfId="51726"/>
    <cellStyle name="Normal 9 5 4 4 3" xfId="51727"/>
    <cellStyle name="Normal 9 5 4 4 4" xfId="51728"/>
    <cellStyle name="Normal 9 5 4 4 5" xfId="51729"/>
    <cellStyle name="Normal 9 5 4 4 6" xfId="51730"/>
    <cellStyle name="Normal 9 5 4 5" xfId="51731"/>
    <cellStyle name="Normal 9 5 4 5 2" xfId="51732"/>
    <cellStyle name="Normal 9 5 4 5 3" xfId="51733"/>
    <cellStyle name="Normal 9 5 4 6" xfId="51734"/>
    <cellStyle name="Normal 9 5 4 7" xfId="51735"/>
    <cellStyle name="Normal 9 5 4 8" xfId="51736"/>
    <cellStyle name="Normal 9 5 4 9" xfId="51737"/>
    <cellStyle name="Normal 9 5 5" xfId="51738"/>
    <cellStyle name="Normal 9 5 5 2" xfId="51739"/>
    <cellStyle name="Normal 9 5 5 2 2" xfId="51740"/>
    <cellStyle name="Normal 9 5 5 2 2 2" xfId="51741"/>
    <cellStyle name="Normal 9 5 5 2 2 3" xfId="51742"/>
    <cellStyle name="Normal 9 5 5 2 3" xfId="51743"/>
    <cellStyle name="Normal 9 5 5 2 4" xfId="51744"/>
    <cellStyle name="Normal 9 5 5 2 5" xfId="51745"/>
    <cellStyle name="Normal 9 5 5 2 6" xfId="51746"/>
    <cellStyle name="Normal 9 5 5 3" xfId="51747"/>
    <cellStyle name="Normal 9 5 5 3 2" xfId="51748"/>
    <cellStyle name="Normal 9 5 5 3 3" xfId="51749"/>
    <cellStyle name="Normal 9 5 5 4" xfId="51750"/>
    <cellStyle name="Normal 9 5 5 5" xfId="51751"/>
    <cellStyle name="Normal 9 5 5 6" xfId="51752"/>
    <cellStyle name="Normal 9 5 5 7" xfId="51753"/>
    <cellStyle name="Normal 9 5 6" xfId="51754"/>
    <cellStyle name="Normal 9 5 6 2" xfId="51755"/>
    <cellStyle name="Normal 9 5 6 2 2" xfId="51756"/>
    <cellStyle name="Normal 9 5 6 2 3" xfId="51757"/>
    <cellStyle name="Normal 9 5 6 3" xfId="51758"/>
    <cellStyle name="Normal 9 5 6 4" xfId="51759"/>
    <cellStyle name="Normal 9 5 6 5" xfId="51760"/>
    <cellStyle name="Normal 9 5 6 6" xfId="51761"/>
    <cellStyle name="Normal 9 5 7" xfId="51762"/>
    <cellStyle name="Normal 9 5 7 2" xfId="51763"/>
    <cellStyle name="Normal 9 5 7 2 2" xfId="51764"/>
    <cellStyle name="Normal 9 5 7 2 3" xfId="51765"/>
    <cellStyle name="Normal 9 5 7 3" xfId="51766"/>
    <cellStyle name="Normal 9 5 7 4" xfId="51767"/>
    <cellStyle name="Normal 9 5 7 5" xfId="51768"/>
    <cellStyle name="Normal 9 5 7 6" xfId="51769"/>
    <cellStyle name="Normal 9 5 8" xfId="51770"/>
    <cellStyle name="Normal 9 5 8 2" xfId="51771"/>
    <cellStyle name="Normal 9 5 8 2 2" xfId="51772"/>
    <cellStyle name="Normal 9 5 8 2 3" xfId="51773"/>
    <cellStyle name="Normal 9 5 8 3" xfId="51774"/>
    <cellStyle name="Normal 9 5 8 4" xfId="51775"/>
    <cellStyle name="Normal 9 5 8 5" xfId="51776"/>
    <cellStyle name="Normal 9 5 8 6" xfId="51777"/>
    <cellStyle name="Normal 9 5 9" xfId="51778"/>
    <cellStyle name="Normal 9 5 9 2" xfId="51779"/>
    <cellStyle name="Normal 9 5 9 2 2" xfId="51780"/>
    <cellStyle name="Normal 9 5 9 2 3" xfId="51781"/>
    <cellStyle name="Normal 9 5 9 3" xfId="51782"/>
    <cellStyle name="Normal 9 5 9 4" xfId="51783"/>
    <cellStyle name="Normal 9 5 9 5" xfId="51784"/>
    <cellStyle name="Normal 9 5 9 6" xfId="51785"/>
    <cellStyle name="Normal 9 6" xfId="51786"/>
    <cellStyle name="Normal 9 6 10" xfId="51787"/>
    <cellStyle name="Normal 9 6 11" xfId="51788"/>
    <cellStyle name="Normal 9 6 12" xfId="51789"/>
    <cellStyle name="Normal 9 6 13" xfId="51790"/>
    <cellStyle name="Normal 9 6 2" xfId="51791"/>
    <cellStyle name="Normal 9 6 2 10" xfId="51792"/>
    <cellStyle name="Normal 9 6 2 2" xfId="51793"/>
    <cellStyle name="Normal 9 6 2 2 2" xfId="51794"/>
    <cellStyle name="Normal 9 6 2 2 2 2" xfId="51795"/>
    <cellStyle name="Normal 9 6 2 2 2 2 2" xfId="51796"/>
    <cellStyle name="Normal 9 6 2 2 2 2 3" xfId="51797"/>
    <cellStyle name="Normal 9 6 2 2 2 3" xfId="51798"/>
    <cellStyle name="Normal 9 6 2 2 2 4" xfId="51799"/>
    <cellStyle name="Normal 9 6 2 2 2 5" xfId="51800"/>
    <cellStyle name="Normal 9 6 2 2 2 6" xfId="51801"/>
    <cellStyle name="Normal 9 6 2 2 3" xfId="51802"/>
    <cellStyle name="Normal 9 6 2 2 3 2" xfId="51803"/>
    <cellStyle name="Normal 9 6 2 2 3 2 2" xfId="51804"/>
    <cellStyle name="Normal 9 6 2 2 3 2 3" xfId="51805"/>
    <cellStyle name="Normal 9 6 2 2 3 3" xfId="51806"/>
    <cellStyle name="Normal 9 6 2 2 3 4" xfId="51807"/>
    <cellStyle name="Normal 9 6 2 2 3 5" xfId="51808"/>
    <cellStyle name="Normal 9 6 2 2 3 6" xfId="51809"/>
    <cellStyle name="Normal 9 6 2 2 4" xfId="51810"/>
    <cellStyle name="Normal 9 6 2 2 4 2" xfId="51811"/>
    <cellStyle name="Normal 9 6 2 2 4 3" xfId="51812"/>
    <cellStyle name="Normal 9 6 2 2 5" xfId="51813"/>
    <cellStyle name="Normal 9 6 2 2 6" xfId="51814"/>
    <cellStyle name="Normal 9 6 2 2 7" xfId="51815"/>
    <cellStyle name="Normal 9 6 2 2 8" xfId="51816"/>
    <cellStyle name="Normal 9 6 2 3" xfId="51817"/>
    <cellStyle name="Normal 9 6 2 3 2" xfId="51818"/>
    <cellStyle name="Normal 9 6 2 3 2 2" xfId="51819"/>
    <cellStyle name="Normal 9 6 2 3 2 2 2" xfId="51820"/>
    <cellStyle name="Normal 9 6 2 3 2 2 3" xfId="51821"/>
    <cellStyle name="Normal 9 6 2 3 2 3" xfId="51822"/>
    <cellStyle name="Normal 9 6 2 3 2 4" xfId="51823"/>
    <cellStyle name="Normal 9 6 2 3 2 5" xfId="51824"/>
    <cellStyle name="Normal 9 6 2 3 2 6" xfId="51825"/>
    <cellStyle name="Normal 9 6 2 3 3" xfId="51826"/>
    <cellStyle name="Normal 9 6 2 3 3 2" xfId="51827"/>
    <cellStyle name="Normal 9 6 2 3 3 3" xfId="51828"/>
    <cellStyle name="Normal 9 6 2 3 4" xfId="51829"/>
    <cellStyle name="Normal 9 6 2 3 5" xfId="51830"/>
    <cellStyle name="Normal 9 6 2 3 6" xfId="51831"/>
    <cellStyle name="Normal 9 6 2 3 7" xfId="51832"/>
    <cellStyle name="Normal 9 6 2 4" xfId="51833"/>
    <cellStyle name="Normal 9 6 2 4 2" xfId="51834"/>
    <cellStyle name="Normal 9 6 2 4 2 2" xfId="51835"/>
    <cellStyle name="Normal 9 6 2 4 2 3" xfId="51836"/>
    <cellStyle name="Normal 9 6 2 4 3" xfId="51837"/>
    <cellStyle name="Normal 9 6 2 4 4" xfId="51838"/>
    <cellStyle name="Normal 9 6 2 4 5" xfId="51839"/>
    <cellStyle name="Normal 9 6 2 4 6" xfId="51840"/>
    <cellStyle name="Normal 9 6 2 5" xfId="51841"/>
    <cellStyle name="Normal 9 6 2 5 2" xfId="51842"/>
    <cellStyle name="Normal 9 6 2 5 2 2" xfId="51843"/>
    <cellStyle name="Normal 9 6 2 5 2 3" xfId="51844"/>
    <cellStyle name="Normal 9 6 2 5 3" xfId="51845"/>
    <cellStyle name="Normal 9 6 2 5 4" xfId="51846"/>
    <cellStyle name="Normal 9 6 2 5 5" xfId="51847"/>
    <cellStyle name="Normal 9 6 2 5 6" xfId="51848"/>
    <cellStyle name="Normal 9 6 2 6" xfId="51849"/>
    <cellStyle name="Normal 9 6 2 6 2" xfId="51850"/>
    <cellStyle name="Normal 9 6 2 6 3" xfId="51851"/>
    <cellStyle name="Normal 9 6 2 7" xfId="51852"/>
    <cellStyle name="Normal 9 6 2 8" xfId="51853"/>
    <cellStyle name="Normal 9 6 2 9" xfId="51854"/>
    <cellStyle name="Normal 9 6 3" xfId="51855"/>
    <cellStyle name="Normal 9 6 3 2" xfId="51856"/>
    <cellStyle name="Normal 9 6 3 2 2" xfId="51857"/>
    <cellStyle name="Normal 9 6 3 2 2 2" xfId="51858"/>
    <cellStyle name="Normal 9 6 3 2 2 2 2" xfId="51859"/>
    <cellStyle name="Normal 9 6 3 2 2 2 3" xfId="51860"/>
    <cellStyle name="Normal 9 6 3 2 2 3" xfId="51861"/>
    <cellStyle name="Normal 9 6 3 2 2 4" xfId="51862"/>
    <cellStyle name="Normal 9 6 3 2 2 5" xfId="51863"/>
    <cellStyle name="Normal 9 6 3 2 2 6" xfId="51864"/>
    <cellStyle name="Normal 9 6 3 2 3" xfId="51865"/>
    <cellStyle name="Normal 9 6 3 2 3 2" xfId="51866"/>
    <cellStyle name="Normal 9 6 3 2 3 3" xfId="51867"/>
    <cellStyle name="Normal 9 6 3 2 4" xfId="51868"/>
    <cellStyle name="Normal 9 6 3 2 5" xfId="51869"/>
    <cellStyle name="Normal 9 6 3 2 6" xfId="51870"/>
    <cellStyle name="Normal 9 6 3 2 7" xfId="51871"/>
    <cellStyle name="Normal 9 6 3 3" xfId="51872"/>
    <cellStyle name="Normal 9 6 3 3 2" xfId="51873"/>
    <cellStyle name="Normal 9 6 3 3 2 2" xfId="51874"/>
    <cellStyle name="Normal 9 6 3 3 2 3" xfId="51875"/>
    <cellStyle name="Normal 9 6 3 3 3" xfId="51876"/>
    <cellStyle name="Normal 9 6 3 3 4" xfId="51877"/>
    <cellStyle name="Normal 9 6 3 3 5" xfId="51878"/>
    <cellStyle name="Normal 9 6 3 3 6" xfId="51879"/>
    <cellStyle name="Normal 9 6 3 4" xfId="51880"/>
    <cellStyle name="Normal 9 6 3 4 2" xfId="51881"/>
    <cellStyle name="Normal 9 6 3 4 2 2" xfId="51882"/>
    <cellStyle name="Normal 9 6 3 4 2 3" xfId="51883"/>
    <cellStyle name="Normal 9 6 3 4 3" xfId="51884"/>
    <cellStyle name="Normal 9 6 3 4 4" xfId="51885"/>
    <cellStyle name="Normal 9 6 3 4 5" xfId="51886"/>
    <cellStyle name="Normal 9 6 3 4 6" xfId="51887"/>
    <cellStyle name="Normal 9 6 3 5" xfId="51888"/>
    <cellStyle name="Normal 9 6 3 5 2" xfId="51889"/>
    <cellStyle name="Normal 9 6 3 5 3" xfId="51890"/>
    <cellStyle name="Normal 9 6 3 6" xfId="51891"/>
    <cellStyle name="Normal 9 6 3 7" xfId="51892"/>
    <cellStyle name="Normal 9 6 3 8" xfId="51893"/>
    <cellStyle name="Normal 9 6 3 9" xfId="51894"/>
    <cellStyle name="Normal 9 6 4" xfId="51895"/>
    <cellStyle name="Normal 9 6 4 2" xfId="51896"/>
    <cellStyle name="Normal 9 6 4 2 2" xfId="51897"/>
    <cellStyle name="Normal 9 6 4 2 2 2" xfId="51898"/>
    <cellStyle name="Normal 9 6 4 2 2 3" xfId="51899"/>
    <cellStyle name="Normal 9 6 4 2 3" xfId="51900"/>
    <cellStyle name="Normal 9 6 4 2 4" xfId="51901"/>
    <cellStyle name="Normal 9 6 4 2 5" xfId="51902"/>
    <cellStyle name="Normal 9 6 4 2 6" xfId="51903"/>
    <cellStyle name="Normal 9 6 4 3" xfId="51904"/>
    <cellStyle name="Normal 9 6 4 3 2" xfId="51905"/>
    <cellStyle name="Normal 9 6 4 3 3" xfId="51906"/>
    <cellStyle name="Normal 9 6 4 4" xfId="51907"/>
    <cellStyle name="Normal 9 6 4 5" xfId="51908"/>
    <cellStyle name="Normal 9 6 4 6" xfId="51909"/>
    <cellStyle name="Normal 9 6 4 7" xfId="51910"/>
    <cellStyle name="Normal 9 6 5" xfId="51911"/>
    <cellStyle name="Normal 9 6 5 2" xfId="51912"/>
    <cellStyle name="Normal 9 6 5 2 2" xfId="51913"/>
    <cellStyle name="Normal 9 6 5 2 3" xfId="51914"/>
    <cellStyle name="Normal 9 6 5 3" xfId="51915"/>
    <cellStyle name="Normal 9 6 5 4" xfId="51916"/>
    <cellStyle name="Normal 9 6 5 5" xfId="51917"/>
    <cellStyle name="Normal 9 6 5 6" xfId="51918"/>
    <cellStyle name="Normal 9 6 6" xfId="51919"/>
    <cellStyle name="Normal 9 6 6 2" xfId="51920"/>
    <cellStyle name="Normal 9 6 6 2 2" xfId="51921"/>
    <cellStyle name="Normal 9 6 6 2 3" xfId="51922"/>
    <cellStyle name="Normal 9 6 6 3" xfId="51923"/>
    <cellStyle name="Normal 9 6 6 4" xfId="51924"/>
    <cellStyle name="Normal 9 6 6 5" xfId="51925"/>
    <cellStyle name="Normal 9 6 6 6" xfId="51926"/>
    <cellStyle name="Normal 9 6 7" xfId="51927"/>
    <cellStyle name="Normal 9 6 7 2" xfId="51928"/>
    <cellStyle name="Normal 9 6 7 2 2" xfId="51929"/>
    <cellStyle name="Normal 9 6 7 2 3" xfId="51930"/>
    <cellStyle name="Normal 9 6 7 3" xfId="51931"/>
    <cellStyle name="Normal 9 6 7 4" xfId="51932"/>
    <cellStyle name="Normal 9 6 7 5" xfId="51933"/>
    <cellStyle name="Normal 9 6 7 6" xfId="51934"/>
    <cellStyle name="Normal 9 6 8" xfId="51935"/>
    <cellStyle name="Normal 9 6 8 2" xfId="51936"/>
    <cellStyle name="Normal 9 6 8 2 2" xfId="51937"/>
    <cellStyle name="Normal 9 6 8 2 3" xfId="51938"/>
    <cellStyle name="Normal 9 6 8 3" xfId="51939"/>
    <cellStyle name="Normal 9 6 8 4" xfId="51940"/>
    <cellStyle name="Normal 9 6 8 5" xfId="51941"/>
    <cellStyle name="Normal 9 6 8 6" xfId="51942"/>
    <cellStyle name="Normal 9 6 9" xfId="51943"/>
    <cellStyle name="Normal 9 6 9 2" xfId="51944"/>
    <cellStyle name="Normal 9 6 9 3" xfId="51945"/>
    <cellStyle name="Normal 9 7" xfId="51946"/>
    <cellStyle name="Normal 9 7 10" xfId="51947"/>
    <cellStyle name="Normal 9 7 11" xfId="51948"/>
    <cellStyle name="Normal 9 7 2" xfId="51949"/>
    <cellStyle name="Normal 9 7 2 2" xfId="51950"/>
    <cellStyle name="Normal 9 7 2 2 2" xfId="51951"/>
    <cellStyle name="Normal 9 7 2 2 2 2" xfId="51952"/>
    <cellStyle name="Normal 9 7 2 2 2 3" xfId="51953"/>
    <cellStyle name="Normal 9 7 2 2 3" xfId="51954"/>
    <cellStyle name="Normal 9 7 2 2 4" xfId="51955"/>
    <cellStyle name="Normal 9 7 2 2 5" xfId="51956"/>
    <cellStyle name="Normal 9 7 2 2 6" xfId="51957"/>
    <cellStyle name="Normal 9 7 2 3" xfId="51958"/>
    <cellStyle name="Normal 9 7 2 3 2" xfId="51959"/>
    <cellStyle name="Normal 9 7 2 3 2 2" xfId="51960"/>
    <cellStyle name="Normal 9 7 2 3 2 3" xfId="51961"/>
    <cellStyle name="Normal 9 7 2 3 3" xfId="51962"/>
    <cellStyle name="Normal 9 7 2 3 4" xfId="51963"/>
    <cellStyle name="Normal 9 7 2 3 5" xfId="51964"/>
    <cellStyle name="Normal 9 7 2 3 6" xfId="51965"/>
    <cellStyle name="Normal 9 7 2 4" xfId="51966"/>
    <cellStyle name="Normal 9 7 2 4 2" xfId="51967"/>
    <cellStyle name="Normal 9 7 2 4 3" xfId="51968"/>
    <cellStyle name="Normal 9 7 2 5" xfId="51969"/>
    <cellStyle name="Normal 9 7 2 6" xfId="51970"/>
    <cellStyle name="Normal 9 7 2 7" xfId="51971"/>
    <cellStyle name="Normal 9 7 2 8" xfId="51972"/>
    <cellStyle name="Normal 9 7 3" xfId="51973"/>
    <cellStyle name="Normal 9 7 3 2" xfId="51974"/>
    <cellStyle name="Normal 9 7 3 2 2" xfId="51975"/>
    <cellStyle name="Normal 9 7 3 2 2 2" xfId="51976"/>
    <cellStyle name="Normal 9 7 3 2 2 3" xfId="51977"/>
    <cellStyle name="Normal 9 7 3 2 3" xfId="51978"/>
    <cellStyle name="Normal 9 7 3 2 4" xfId="51979"/>
    <cellStyle name="Normal 9 7 3 2 5" xfId="51980"/>
    <cellStyle name="Normal 9 7 3 2 6" xfId="51981"/>
    <cellStyle name="Normal 9 7 3 3" xfId="51982"/>
    <cellStyle name="Normal 9 7 3 3 2" xfId="51983"/>
    <cellStyle name="Normal 9 7 3 3 3" xfId="51984"/>
    <cellStyle name="Normal 9 7 3 4" xfId="51985"/>
    <cellStyle name="Normal 9 7 3 5" xfId="51986"/>
    <cellStyle name="Normal 9 7 3 6" xfId="51987"/>
    <cellStyle name="Normal 9 7 3 7" xfId="51988"/>
    <cellStyle name="Normal 9 7 4" xfId="51989"/>
    <cellStyle name="Normal 9 7 4 2" xfId="51990"/>
    <cellStyle name="Normal 9 7 4 2 2" xfId="51991"/>
    <cellStyle name="Normal 9 7 4 2 3" xfId="51992"/>
    <cellStyle name="Normal 9 7 4 3" xfId="51993"/>
    <cellStyle name="Normal 9 7 4 4" xfId="51994"/>
    <cellStyle name="Normal 9 7 4 5" xfId="51995"/>
    <cellStyle name="Normal 9 7 4 6" xfId="51996"/>
    <cellStyle name="Normal 9 7 5" xfId="51997"/>
    <cellStyle name="Normal 9 7 5 2" xfId="51998"/>
    <cellStyle name="Normal 9 7 5 2 2" xfId="51999"/>
    <cellStyle name="Normal 9 7 5 2 3" xfId="52000"/>
    <cellStyle name="Normal 9 7 5 3" xfId="52001"/>
    <cellStyle name="Normal 9 7 5 4" xfId="52002"/>
    <cellStyle name="Normal 9 7 5 5" xfId="52003"/>
    <cellStyle name="Normal 9 7 5 6" xfId="52004"/>
    <cellStyle name="Normal 9 7 6" xfId="52005"/>
    <cellStyle name="Normal 9 7 6 2" xfId="52006"/>
    <cellStyle name="Normal 9 7 6 2 2" xfId="52007"/>
    <cellStyle name="Normal 9 7 6 2 3" xfId="52008"/>
    <cellStyle name="Normal 9 7 6 3" xfId="52009"/>
    <cellStyle name="Normal 9 7 6 4" xfId="52010"/>
    <cellStyle name="Normal 9 7 6 5" xfId="52011"/>
    <cellStyle name="Normal 9 7 6 6" xfId="52012"/>
    <cellStyle name="Normal 9 7 7" xfId="52013"/>
    <cellStyle name="Normal 9 7 7 2" xfId="52014"/>
    <cellStyle name="Normal 9 7 7 3" xfId="52015"/>
    <cellStyle name="Normal 9 7 8" xfId="52016"/>
    <cellStyle name="Normal 9 7 9" xfId="52017"/>
    <cellStyle name="Normal 9 8" xfId="52018"/>
    <cellStyle name="Normal 9 8 2" xfId="52019"/>
    <cellStyle name="Normal 9 8 2 2" xfId="52020"/>
    <cellStyle name="Normal 9 8 2 2 2" xfId="52021"/>
    <cellStyle name="Normal 9 8 2 2 2 2" xfId="52022"/>
    <cellStyle name="Normal 9 8 2 2 2 3" xfId="52023"/>
    <cellStyle name="Normal 9 8 2 2 3" xfId="52024"/>
    <cellStyle name="Normal 9 8 2 2 4" xfId="52025"/>
    <cellStyle name="Normal 9 8 2 2 5" xfId="52026"/>
    <cellStyle name="Normal 9 8 2 2 6" xfId="52027"/>
    <cellStyle name="Normal 9 8 2 3" xfId="52028"/>
    <cellStyle name="Normal 9 8 2 3 2" xfId="52029"/>
    <cellStyle name="Normal 9 8 2 3 3" xfId="52030"/>
    <cellStyle name="Normal 9 8 2 4" xfId="52031"/>
    <cellStyle name="Normal 9 8 2 5" xfId="52032"/>
    <cellStyle name="Normal 9 8 2 6" xfId="52033"/>
    <cellStyle name="Normal 9 8 2 7" xfId="52034"/>
    <cellStyle name="Normal 9 8 3" xfId="52035"/>
    <cellStyle name="Normal 9 8 3 2" xfId="52036"/>
    <cellStyle name="Normal 9 8 3 2 2" xfId="52037"/>
    <cellStyle name="Normal 9 8 3 2 3" xfId="52038"/>
    <cellStyle name="Normal 9 8 3 3" xfId="52039"/>
    <cellStyle name="Normal 9 8 3 4" xfId="52040"/>
    <cellStyle name="Normal 9 8 3 5" xfId="52041"/>
    <cellStyle name="Normal 9 8 3 6" xfId="52042"/>
    <cellStyle name="Normal 9 8 4" xfId="52043"/>
    <cellStyle name="Normal 9 8 4 2" xfId="52044"/>
    <cellStyle name="Normal 9 8 4 2 2" xfId="52045"/>
    <cellStyle name="Normal 9 8 4 2 3" xfId="52046"/>
    <cellStyle name="Normal 9 8 4 3" xfId="52047"/>
    <cellStyle name="Normal 9 8 4 4" xfId="52048"/>
    <cellStyle name="Normal 9 8 4 5" xfId="52049"/>
    <cellStyle name="Normal 9 8 4 6" xfId="52050"/>
    <cellStyle name="Normal 9 8 5" xfId="52051"/>
    <cellStyle name="Normal 9 8 5 2" xfId="52052"/>
    <cellStyle name="Normal 9 8 5 3" xfId="52053"/>
    <cellStyle name="Normal 9 8 6" xfId="52054"/>
    <cellStyle name="Normal 9 8 7" xfId="52055"/>
    <cellStyle name="Normal 9 8 8" xfId="52056"/>
    <cellStyle name="Normal 9 8 9" xfId="52057"/>
    <cellStyle name="Normal 9 9" xfId="52058"/>
    <cellStyle name="Normal 9 9 2" xfId="52059"/>
    <cellStyle name="Normal 9 9 2 2" xfId="52060"/>
    <cellStyle name="Normal 9 9 2 2 2" xfId="52061"/>
    <cellStyle name="Normal 9 9 2 2 3" xfId="52062"/>
    <cellStyle name="Normal 9 9 2 3" xfId="52063"/>
    <cellStyle name="Normal 9 9 2 4" xfId="52064"/>
    <cellStyle name="Normal 9 9 2 5" xfId="52065"/>
    <cellStyle name="Normal 9 9 2 6" xfId="52066"/>
    <cellStyle name="Normal 9 9 3" xfId="52067"/>
    <cellStyle name="Normal 9 9 3 2" xfId="52068"/>
    <cellStyle name="Normal 9 9 3 3" xfId="52069"/>
    <cellStyle name="Normal 9 9 4" xfId="52070"/>
    <cellStyle name="Normal 9 9 5" xfId="52071"/>
    <cellStyle name="Normal 9 9 6" xfId="52072"/>
    <cellStyle name="Normal 9 9 7" xfId="52073"/>
    <cellStyle name="Note" xfId="17" builtinId="10" customBuiltin="1"/>
    <cellStyle name="Note 10" xfId="52074"/>
    <cellStyle name="Note 10 2" xfId="52075"/>
    <cellStyle name="Note 10 2 2" xfId="52076"/>
    <cellStyle name="Note 10 2 3" xfId="52077"/>
    <cellStyle name="Note 10 3" xfId="52078"/>
    <cellStyle name="Note 10 4" xfId="52079"/>
    <cellStyle name="Note 10 5" xfId="52080"/>
    <cellStyle name="Note 10 6" xfId="52081"/>
    <cellStyle name="Note 11" xfId="52082"/>
    <cellStyle name="Note 11 2" xfId="52083"/>
    <cellStyle name="Note 11 2 2" xfId="52084"/>
    <cellStyle name="Note 11 2 3" xfId="52085"/>
    <cellStyle name="Note 11 3" xfId="52086"/>
    <cellStyle name="Note 11 4" xfId="52087"/>
    <cellStyle name="Note 11 5" xfId="52088"/>
    <cellStyle name="Note 11 6" xfId="52089"/>
    <cellStyle name="Note 12" xfId="52090"/>
    <cellStyle name="Note 2" xfId="163"/>
    <cellStyle name="Note 2 10" xfId="507"/>
    <cellStyle name="Note 2 11" xfId="508"/>
    <cellStyle name="Note 2 12" xfId="509"/>
    <cellStyle name="Note 2 2" xfId="265"/>
    <cellStyle name="Note 2 2 2" xfId="510"/>
    <cellStyle name="Note 2 2 3" xfId="511"/>
    <cellStyle name="Note 2 2 4" xfId="512"/>
    <cellStyle name="Note 2 2 5" xfId="513"/>
    <cellStyle name="Note 2 3" xfId="514"/>
    <cellStyle name="Note 2 3 2" xfId="515"/>
    <cellStyle name="Note 2 3 3" xfId="516"/>
    <cellStyle name="Note 2 4" xfId="517"/>
    <cellStyle name="Note 2 4 2" xfId="518"/>
    <cellStyle name="Note 2 4 3" xfId="519"/>
    <cellStyle name="Note 2 5" xfId="520"/>
    <cellStyle name="Note 2 5 2" xfId="521"/>
    <cellStyle name="Note 2 5 3" xfId="522"/>
    <cellStyle name="Note 2 5 3 2" xfId="52091"/>
    <cellStyle name="Note 2 5 4" xfId="523"/>
    <cellStyle name="Note 2 5 4 2" xfId="52092"/>
    <cellStyle name="Note 2 5 4 2 2" xfId="52093"/>
    <cellStyle name="Note 2 5 4 3" xfId="52094"/>
    <cellStyle name="Note 2 5 5" xfId="52095"/>
    <cellStyle name="Note 2 5 6" xfId="52096"/>
    <cellStyle name="Note 2 5 6 2" xfId="52097"/>
    <cellStyle name="Note 2 6" xfId="524"/>
    <cellStyle name="Note 2 7" xfId="525"/>
    <cellStyle name="Note 2 8" xfId="526"/>
    <cellStyle name="Note 2 8 2" xfId="52098"/>
    <cellStyle name="Note 2 8 2 2" xfId="52099"/>
    <cellStyle name="Note 2 8 2 3" xfId="52100"/>
    <cellStyle name="Note 2 8 3" xfId="52101"/>
    <cellStyle name="Note 2 8 4" xfId="52102"/>
    <cellStyle name="Note 2 8 5" xfId="52103"/>
    <cellStyle name="Note 2 8 6" xfId="52104"/>
    <cellStyle name="Note 2 9" xfId="527"/>
    <cellStyle name="Note 3" xfId="528"/>
    <cellStyle name="Note 3 2" xfId="529"/>
    <cellStyle name="Note 3 2 2" xfId="530"/>
    <cellStyle name="Note 3 2 3" xfId="531"/>
    <cellStyle name="Note 3 3" xfId="532"/>
    <cellStyle name="Note 3 4" xfId="533"/>
    <cellStyle name="Note 3 5" xfId="534"/>
    <cellStyle name="Note 4" xfId="535"/>
    <cellStyle name="Note 4 10" xfId="52105"/>
    <cellStyle name="Note 4 10 2" xfId="52106"/>
    <cellStyle name="Note 4 10 2 2" xfId="52107"/>
    <cellStyle name="Note 4 10 2 3" xfId="52108"/>
    <cellStyle name="Note 4 10 3" xfId="52109"/>
    <cellStyle name="Note 4 10 4" xfId="52110"/>
    <cellStyle name="Note 4 10 5" xfId="52111"/>
    <cellStyle name="Note 4 10 6" xfId="52112"/>
    <cellStyle name="Note 4 11" xfId="52113"/>
    <cellStyle name="Note 4 11 2" xfId="52114"/>
    <cellStyle name="Note 4 11 2 2" xfId="52115"/>
    <cellStyle name="Note 4 11 2 3" xfId="52116"/>
    <cellStyle name="Note 4 11 3" xfId="52117"/>
    <cellStyle name="Note 4 11 4" xfId="52118"/>
    <cellStyle name="Note 4 11 5" xfId="52119"/>
    <cellStyle name="Note 4 11 6" xfId="52120"/>
    <cellStyle name="Note 4 12" xfId="52121"/>
    <cellStyle name="Note 4 12 2" xfId="52122"/>
    <cellStyle name="Note 4 12 2 2" xfId="52123"/>
    <cellStyle name="Note 4 12 2 3" xfId="52124"/>
    <cellStyle name="Note 4 12 3" xfId="52125"/>
    <cellStyle name="Note 4 12 4" xfId="52126"/>
    <cellStyle name="Note 4 12 5" xfId="52127"/>
    <cellStyle name="Note 4 12 6" xfId="52128"/>
    <cellStyle name="Note 4 13" xfId="52129"/>
    <cellStyle name="Note 4 13 2" xfId="52130"/>
    <cellStyle name="Note 4 13 3" xfId="52131"/>
    <cellStyle name="Note 4 14" xfId="52132"/>
    <cellStyle name="Note 4 15" xfId="52133"/>
    <cellStyle name="Note 4 16" xfId="52134"/>
    <cellStyle name="Note 4 17" xfId="52135"/>
    <cellStyle name="Note 4 2" xfId="52136"/>
    <cellStyle name="Note 4 2 10" xfId="52137"/>
    <cellStyle name="Note 4 2 10 2" xfId="52138"/>
    <cellStyle name="Note 4 2 10 2 2" xfId="52139"/>
    <cellStyle name="Note 4 2 10 2 3" xfId="52140"/>
    <cellStyle name="Note 4 2 10 3" xfId="52141"/>
    <cellStyle name="Note 4 2 10 4" xfId="52142"/>
    <cellStyle name="Note 4 2 10 5" xfId="52143"/>
    <cellStyle name="Note 4 2 10 6" xfId="52144"/>
    <cellStyle name="Note 4 2 11" xfId="52145"/>
    <cellStyle name="Note 4 2 11 2" xfId="52146"/>
    <cellStyle name="Note 4 2 11 2 2" xfId="52147"/>
    <cellStyle name="Note 4 2 11 2 3" xfId="52148"/>
    <cellStyle name="Note 4 2 11 3" xfId="52149"/>
    <cellStyle name="Note 4 2 11 4" xfId="52150"/>
    <cellStyle name="Note 4 2 11 5" xfId="52151"/>
    <cellStyle name="Note 4 2 11 6" xfId="52152"/>
    <cellStyle name="Note 4 2 12" xfId="52153"/>
    <cellStyle name="Note 4 2 12 2" xfId="52154"/>
    <cellStyle name="Note 4 2 12 3" xfId="52155"/>
    <cellStyle name="Note 4 2 13" xfId="52156"/>
    <cellStyle name="Note 4 2 14" xfId="52157"/>
    <cellStyle name="Note 4 2 15" xfId="52158"/>
    <cellStyle name="Note 4 2 16" xfId="52159"/>
    <cellStyle name="Note 4 2 2" xfId="52160"/>
    <cellStyle name="Note 4 2 2 10" xfId="52161"/>
    <cellStyle name="Note 4 2 2 10 2" xfId="52162"/>
    <cellStyle name="Note 4 2 2 10 3" xfId="52163"/>
    <cellStyle name="Note 4 2 2 11" xfId="52164"/>
    <cellStyle name="Note 4 2 2 12" xfId="52165"/>
    <cellStyle name="Note 4 2 2 13" xfId="52166"/>
    <cellStyle name="Note 4 2 2 14" xfId="52167"/>
    <cellStyle name="Note 4 2 2 2" xfId="52168"/>
    <cellStyle name="Note 4 2 2 2 10" xfId="52169"/>
    <cellStyle name="Note 4 2 2 2 11" xfId="52170"/>
    <cellStyle name="Note 4 2 2 2 12" xfId="52171"/>
    <cellStyle name="Note 4 2 2 2 13" xfId="52172"/>
    <cellStyle name="Note 4 2 2 2 2" xfId="52173"/>
    <cellStyle name="Note 4 2 2 2 2 10" xfId="52174"/>
    <cellStyle name="Note 4 2 2 2 2 2" xfId="52175"/>
    <cellStyle name="Note 4 2 2 2 2 2 2" xfId="52176"/>
    <cellStyle name="Note 4 2 2 2 2 2 2 2" xfId="52177"/>
    <cellStyle name="Note 4 2 2 2 2 2 2 2 2" xfId="52178"/>
    <cellStyle name="Note 4 2 2 2 2 2 2 2 3" xfId="52179"/>
    <cellStyle name="Note 4 2 2 2 2 2 2 3" xfId="52180"/>
    <cellStyle name="Note 4 2 2 2 2 2 2 4" xfId="52181"/>
    <cellStyle name="Note 4 2 2 2 2 2 2 5" xfId="52182"/>
    <cellStyle name="Note 4 2 2 2 2 2 2 6" xfId="52183"/>
    <cellStyle name="Note 4 2 2 2 2 2 3" xfId="52184"/>
    <cellStyle name="Note 4 2 2 2 2 2 3 2" xfId="52185"/>
    <cellStyle name="Note 4 2 2 2 2 2 3 2 2" xfId="52186"/>
    <cellStyle name="Note 4 2 2 2 2 2 3 2 3" xfId="52187"/>
    <cellStyle name="Note 4 2 2 2 2 2 3 3" xfId="52188"/>
    <cellStyle name="Note 4 2 2 2 2 2 3 4" xfId="52189"/>
    <cellStyle name="Note 4 2 2 2 2 2 3 5" xfId="52190"/>
    <cellStyle name="Note 4 2 2 2 2 2 3 6" xfId="52191"/>
    <cellStyle name="Note 4 2 2 2 2 2 4" xfId="52192"/>
    <cellStyle name="Note 4 2 2 2 2 2 4 2" xfId="52193"/>
    <cellStyle name="Note 4 2 2 2 2 2 4 3" xfId="52194"/>
    <cellStyle name="Note 4 2 2 2 2 2 5" xfId="52195"/>
    <cellStyle name="Note 4 2 2 2 2 2 6" xfId="52196"/>
    <cellStyle name="Note 4 2 2 2 2 2 7" xfId="52197"/>
    <cellStyle name="Note 4 2 2 2 2 2 8" xfId="52198"/>
    <cellStyle name="Note 4 2 2 2 2 3" xfId="52199"/>
    <cellStyle name="Note 4 2 2 2 2 3 2" xfId="52200"/>
    <cellStyle name="Note 4 2 2 2 2 3 2 2" xfId="52201"/>
    <cellStyle name="Note 4 2 2 2 2 3 2 2 2" xfId="52202"/>
    <cellStyle name="Note 4 2 2 2 2 3 2 2 3" xfId="52203"/>
    <cellStyle name="Note 4 2 2 2 2 3 2 3" xfId="52204"/>
    <cellStyle name="Note 4 2 2 2 2 3 2 4" xfId="52205"/>
    <cellStyle name="Note 4 2 2 2 2 3 2 5" xfId="52206"/>
    <cellStyle name="Note 4 2 2 2 2 3 2 6" xfId="52207"/>
    <cellStyle name="Note 4 2 2 2 2 3 3" xfId="52208"/>
    <cellStyle name="Note 4 2 2 2 2 3 3 2" xfId="52209"/>
    <cellStyle name="Note 4 2 2 2 2 3 3 3" xfId="52210"/>
    <cellStyle name="Note 4 2 2 2 2 3 4" xfId="52211"/>
    <cellStyle name="Note 4 2 2 2 2 3 5" xfId="52212"/>
    <cellStyle name="Note 4 2 2 2 2 3 6" xfId="52213"/>
    <cellStyle name="Note 4 2 2 2 2 3 7" xfId="52214"/>
    <cellStyle name="Note 4 2 2 2 2 4" xfId="52215"/>
    <cellStyle name="Note 4 2 2 2 2 4 2" xfId="52216"/>
    <cellStyle name="Note 4 2 2 2 2 4 2 2" xfId="52217"/>
    <cellStyle name="Note 4 2 2 2 2 4 2 3" xfId="52218"/>
    <cellStyle name="Note 4 2 2 2 2 4 3" xfId="52219"/>
    <cellStyle name="Note 4 2 2 2 2 4 4" xfId="52220"/>
    <cellStyle name="Note 4 2 2 2 2 4 5" xfId="52221"/>
    <cellStyle name="Note 4 2 2 2 2 4 6" xfId="52222"/>
    <cellStyle name="Note 4 2 2 2 2 5" xfId="52223"/>
    <cellStyle name="Note 4 2 2 2 2 5 2" xfId="52224"/>
    <cellStyle name="Note 4 2 2 2 2 5 2 2" xfId="52225"/>
    <cellStyle name="Note 4 2 2 2 2 5 2 3" xfId="52226"/>
    <cellStyle name="Note 4 2 2 2 2 5 3" xfId="52227"/>
    <cellStyle name="Note 4 2 2 2 2 5 4" xfId="52228"/>
    <cellStyle name="Note 4 2 2 2 2 5 5" xfId="52229"/>
    <cellStyle name="Note 4 2 2 2 2 5 6" xfId="52230"/>
    <cellStyle name="Note 4 2 2 2 2 6" xfId="52231"/>
    <cellStyle name="Note 4 2 2 2 2 6 2" xfId="52232"/>
    <cellStyle name="Note 4 2 2 2 2 6 3" xfId="52233"/>
    <cellStyle name="Note 4 2 2 2 2 7" xfId="52234"/>
    <cellStyle name="Note 4 2 2 2 2 8" xfId="52235"/>
    <cellStyle name="Note 4 2 2 2 2 9" xfId="52236"/>
    <cellStyle name="Note 4 2 2 2 3" xfId="52237"/>
    <cellStyle name="Note 4 2 2 2 3 2" xfId="52238"/>
    <cellStyle name="Note 4 2 2 2 3 2 2" xfId="52239"/>
    <cellStyle name="Note 4 2 2 2 3 2 2 2" xfId="52240"/>
    <cellStyle name="Note 4 2 2 2 3 2 2 2 2" xfId="52241"/>
    <cellStyle name="Note 4 2 2 2 3 2 2 2 3" xfId="52242"/>
    <cellStyle name="Note 4 2 2 2 3 2 2 3" xfId="52243"/>
    <cellStyle name="Note 4 2 2 2 3 2 2 4" xfId="52244"/>
    <cellStyle name="Note 4 2 2 2 3 2 2 5" xfId="52245"/>
    <cellStyle name="Note 4 2 2 2 3 2 2 6" xfId="52246"/>
    <cellStyle name="Note 4 2 2 2 3 2 3" xfId="52247"/>
    <cellStyle name="Note 4 2 2 2 3 2 3 2" xfId="52248"/>
    <cellStyle name="Note 4 2 2 2 3 2 3 3" xfId="52249"/>
    <cellStyle name="Note 4 2 2 2 3 2 4" xfId="52250"/>
    <cellStyle name="Note 4 2 2 2 3 2 5" xfId="52251"/>
    <cellStyle name="Note 4 2 2 2 3 2 6" xfId="52252"/>
    <cellStyle name="Note 4 2 2 2 3 2 7" xfId="52253"/>
    <cellStyle name="Note 4 2 2 2 3 3" xfId="52254"/>
    <cellStyle name="Note 4 2 2 2 3 3 2" xfId="52255"/>
    <cellStyle name="Note 4 2 2 2 3 3 2 2" xfId="52256"/>
    <cellStyle name="Note 4 2 2 2 3 3 2 3" xfId="52257"/>
    <cellStyle name="Note 4 2 2 2 3 3 3" xfId="52258"/>
    <cellStyle name="Note 4 2 2 2 3 3 4" xfId="52259"/>
    <cellStyle name="Note 4 2 2 2 3 3 5" xfId="52260"/>
    <cellStyle name="Note 4 2 2 2 3 3 6" xfId="52261"/>
    <cellStyle name="Note 4 2 2 2 3 4" xfId="52262"/>
    <cellStyle name="Note 4 2 2 2 3 4 2" xfId="52263"/>
    <cellStyle name="Note 4 2 2 2 3 4 2 2" xfId="52264"/>
    <cellStyle name="Note 4 2 2 2 3 4 2 3" xfId="52265"/>
    <cellStyle name="Note 4 2 2 2 3 4 3" xfId="52266"/>
    <cellStyle name="Note 4 2 2 2 3 4 4" xfId="52267"/>
    <cellStyle name="Note 4 2 2 2 3 4 5" xfId="52268"/>
    <cellStyle name="Note 4 2 2 2 3 4 6" xfId="52269"/>
    <cellStyle name="Note 4 2 2 2 3 5" xfId="52270"/>
    <cellStyle name="Note 4 2 2 2 3 5 2" xfId="52271"/>
    <cellStyle name="Note 4 2 2 2 3 5 3" xfId="52272"/>
    <cellStyle name="Note 4 2 2 2 3 6" xfId="52273"/>
    <cellStyle name="Note 4 2 2 2 3 7" xfId="52274"/>
    <cellStyle name="Note 4 2 2 2 3 8" xfId="52275"/>
    <cellStyle name="Note 4 2 2 2 3 9" xfId="52276"/>
    <cellStyle name="Note 4 2 2 2 4" xfId="52277"/>
    <cellStyle name="Note 4 2 2 2 4 2" xfId="52278"/>
    <cellStyle name="Note 4 2 2 2 4 2 2" xfId="52279"/>
    <cellStyle name="Note 4 2 2 2 4 2 2 2" xfId="52280"/>
    <cellStyle name="Note 4 2 2 2 4 2 2 3" xfId="52281"/>
    <cellStyle name="Note 4 2 2 2 4 2 3" xfId="52282"/>
    <cellStyle name="Note 4 2 2 2 4 2 4" xfId="52283"/>
    <cellStyle name="Note 4 2 2 2 4 2 5" xfId="52284"/>
    <cellStyle name="Note 4 2 2 2 4 2 6" xfId="52285"/>
    <cellStyle name="Note 4 2 2 2 4 3" xfId="52286"/>
    <cellStyle name="Note 4 2 2 2 4 3 2" xfId="52287"/>
    <cellStyle name="Note 4 2 2 2 4 3 3" xfId="52288"/>
    <cellStyle name="Note 4 2 2 2 4 4" xfId="52289"/>
    <cellStyle name="Note 4 2 2 2 4 5" xfId="52290"/>
    <cellStyle name="Note 4 2 2 2 4 6" xfId="52291"/>
    <cellStyle name="Note 4 2 2 2 4 7" xfId="52292"/>
    <cellStyle name="Note 4 2 2 2 5" xfId="52293"/>
    <cellStyle name="Note 4 2 2 2 5 2" xfId="52294"/>
    <cellStyle name="Note 4 2 2 2 5 2 2" xfId="52295"/>
    <cellStyle name="Note 4 2 2 2 5 2 3" xfId="52296"/>
    <cellStyle name="Note 4 2 2 2 5 3" xfId="52297"/>
    <cellStyle name="Note 4 2 2 2 5 4" xfId="52298"/>
    <cellStyle name="Note 4 2 2 2 5 5" xfId="52299"/>
    <cellStyle name="Note 4 2 2 2 5 6" xfId="52300"/>
    <cellStyle name="Note 4 2 2 2 6" xfId="52301"/>
    <cellStyle name="Note 4 2 2 2 6 2" xfId="52302"/>
    <cellStyle name="Note 4 2 2 2 6 2 2" xfId="52303"/>
    <cellStyle name="Note 4 2 2 2 6 2 3" xfId="52304"/>
    <cellStyle name="Note 4 2 2 2 6 3" xfId="52305"/>
    <cellStyle name="Note 4 2 2 2 6 4" xfId="52306"/>
    <cellStyle name="Note 4 2 2 2 6 5" xfId="52307"/>
    <cellStyle name="Note 4 2 2 2 6 6" xfId="52308"/>
    <cellStyle name="Note 4 2 2 2 7" xfId="52309"/>
    <cellStyle name="Note 4 2 2 2 7 2" xfId="52310"/>
    <cellStyle name="Note 4 2 2 2 7 2 2" xfId="52311"/>
    <cellStyle name="Note 4 2 2 2 7 2 3" xfId="52312"/>
    <cellStyle name="Note 4 2 2 2 7 3" xfId="52313"/>
    <cellStyle name="Note 4 2 2 2 7 4" xfId="52314"/>
    <cellStyle name="Note 4 2 2 2 7 5" xfId="52315"/>
    <cellStyle name="Note 4 2 2 2 7 6" xfId="52316"/>
    <cellStyle name="Note 4 2 2 2 8" xfId="52317"/>
    <cellStyle name="Note 4 2 2 2 8 2" xfId="52318"/>
    <cellStyle name="Note 4 2 2 2 8 2 2" xfId="52319"/>
    <cellStyle name="Note 4 2 2 2 8 2 3" xfId="52320"/>
    <cellStyle name="Note 4 2 2 2 8 3" xfId="52321"/>
    <cellStyle name="Note 4 2 2 2 8 4" xfId="52322"/>
    <cellStyle name="Note 4 2 2 2 8 5" xfId="52323"/>
    <cellStyle name="Note 4 2 2 2 8 6" xfId="52324"/>
    <cellStyle name="Note 4 2 2 2 9" xfId="52325"/>
    <cellStyle name="Note 4 2 2 2 9 2" xfId="52326"/>
    <cellStyle name="Note 4 2 2 2 9 3" xfId="52327"/>
    <cellStyle name="Note 4 2 2 3" xfId="52328"/>
    <cellStyle name="Note 4 2 2 3 10" xfId="52329"/>
    <cellStyle name="Note 4 2 2 3 2" xfId="52330"/>
    <cellStyle name="Note 4 2 2 3 2 2" xfId="52331"/>
    <cellStyle name="Note 4 2 2 3 2 2 2" xfId="52332"/>
    <cellStyle name="Note 4 2 2 3 2 2 2 2" xfId="52333"/>
    <cellStyle name="Note 4 2 2 3 2 2 2 3" xfId="52334"/>
    <cellStyle name="Note 4 2 2 3 2 2 3" xfId="52335"/>
    <cellStyle name="Note 4 2 2 3 2 2 4" xfId="52336"/>
    <cellStyle name="Note 4 2 2 3 2 2 5" xfId="52337"/>
    <cellStyle name="Note 4 2 2 3 2 2 6" xfId="52338"/>
    <cellStyle name="Note 4 2 2 3 2 3" xfId="52339"/>
    <cellStyle name="Note 4 2 2 3 2 3 2" xfId="52340"/>
    <cellStyle name="Note 4 2 2 3 2 3 2 2" xfId="52341"/>
    <cellStyle name="Note 4 2 2 3 2 3 2 3" xfId="52342"/>
    <cellStyle name="Note 4 2 2 3 2 3 3" xfId="52343"/>
    <cellStyle name="Note 4 2 2 3 2 3 4" xfId="52344"/>
    <cellStyle name="Note 4 2 2 3 2 3 5" xfId="52345"/>
    <cellStyle name="Note 4 2 2 3 2 3 6" xfId="52346"/>
    <cellStyle name="Note 4 2 2 3 2 4" xfId="52347"/>
    <cellStyle name="Note 4 2 2 3 2 4 2" xfId="52348"/>
    <cellStyle name="Note 4 2 2 3 2 4 3" xfId="52349"/>
    <cellStyle name="Note 4 2 2 3 2 5" xfId="52350"/>
    <cellStyle name="Note 4 2 2 3 2 6" xfId="52351"/>
    <cellStyle name="Note 4 2 2 3 2 7" xfId="52352"/>
    <cellStyle name="Note 4 2 2 3 2 8" xfId="52353"/>
    <cellStyle name="Note 4 2 2 3 3" xfId="52354"/>
    <cellStyle name="Note 4 2 2 3 3 2" xfId="52355"/>
    <cellStyle name="Note 4 2 2 3 3 2 2" xfId="52356"/>
    <cellStyle name="Note 4 2 2 3 3 2 2 2" xfId="52357"/>
    <cellStyle name="Note 4 2 2 3 3 2 2 3" xfId="52358"/>
    <cellStyle name="Note 4 2 2 3 3 2 3" xfId="52359"/>
    <cellStyle name="Note 4 2 2 3 3 2 4" xfId="52360"/>
    <cellStyle name="Note 4 2 2 3 3 2 5" xfId="52361"/>
    <cellStyle name="Note 4 2 2 3 3 2 6" xfId="52362"/>
    <cellStyle name="Note 4 2 2 3 3 3" xfId="52363"/>
    <cellStyle name="Note 4 2 2 3 3 3 2" xfId="52364"/>
    <cellStyle name="Note 4 2 2 3 3 3 3" xfId="52365"/>
    <cellStyle name="Note 4 2 2 3 3 4" xfId="52366"/>
    <cellStyle name="Note 4 2 2 3 3 5" xfId="52367"/>
    <cellStyle name="Note 4 2 2 3 3 6" xfId="52368"/>
    <cellStyle name="Note 4 2 2 3 3 7" xfId="52369"/>
    <cellStyle name="Note 4 2 2 3 4" xfId="52370"/>
    <cellStyle name="Note 4 2 2 3 4 2" xfId="52371"/>
    <cellStyle name="Note 4 2 2 3 4 2 2" xfId="52372"/>
    <cellStyle name="Note 4 2 2 3 4 2 3" xfId="52373"/>
    <cellStyle name="Note 4 2 2 3 4 3" xfId="52374"/>
    <cellStyle name="Note 4 2 2 3 4 4" xfId="52375"/>
    <cellStyle name="Note 4 2 2 3 4 5" xfId="52376"/>
    <cellStyle name="Note 4 2 2 3 4 6" xfId="52377"/>
    <cellStyle name="Note 4 2 2 3 5" xfId="52378"/>
    <cellStyle name="Note 4 2 2 3 5 2" xfId="52379"/>
    <cellStyle name="Note 4 2 2 3 5 2 2" xfId="52380"/>
    <cellStyle name="Note 4 2 2 3 5 2 3" xfId="52381"/>
    <cellStyle name="Note 4 2 2 3 5 3" xfId="52382"/>
    <cellStyle name="Note 4 2 2 3 5 4" xfId="52383"/>
    <cellStyle name="Note 4 2 2 3 5 5" xfId="52384"/>
    <cellStyle name="Note 4 2 2 3 5 6" xfId="52385"/>
    <cellStyle name="Note 4 2 2 3 6" xfId="52386"/>
    <cellStyle name="Note 4 2 2 3 6 2" xfId="52387"/>
    <cellStyle name="Note 4 2 2 3 6 3" xfId="52388"/>
    <cellStyle name="Note 4 2 2 3 7" xfId="52389"/>
    <cellStyle name="Note 4 2 2 3 8" xfId="52390"/>
    <cellStyle name="Note 4 2 2 3 9" xfId="52391"/>
    <cellStyle name="Note 4 2 2 4" xfId="52392"/>
    <cellStyle name="Note 4 2 2 4 2" xfId="52393"/>
    <cellStyle name="Note 4 2 2 4 2 2" xfId="52394"/>
    <cellStyle name="Note 4 2 2 4 2 2 2" xfId="52395"/>
    <cellStyle name="Note 4 2 2 4 2 2 2 2" xfId="52396"/>
    <cellStyle name="Note 4 2 2 4 2 2 2 3" xfId="52397"/>
    <cellStyle name="Note 4 2 2 4 2 2 3" xfId="52398"/>
    <cellStyle name="Note 4 2 2 4 2 2 4" xfId="52399"/>
    <cellStyle name="Note 4 2 2 4 2 2 5" xfId="52400"/>
    <cellStyle name="Note 4 2 2 4 2 2 6" xfId="52401"/>
    <cellStyle name="Note 4 2 2 4 2 3" xfId="52402"/>
    <cellStyle name="Note 4 2 2 4 2 3 2" xfId="52403"/>
    <cellStyle name="Note 4 2 2 4 2 3 3" xfId="52404"/>
    <cellStyle name="Note 4 2 2 4 2 4" xfId="52405"/>
    <cellStyle name="Note 4 2 2 4 2 5" xfId="52406"/>
    <cellStyle name="Note 4 2 2 4 2 6" xfId="52407"/>
    <cellStyle name="Note 4 2 2 4 2 7" xfId="52408"/>
    <cellStyle name="Note 4 2 2 4 3" xfId="52409"/>
    <cellStyle name="Note 4 2 2 4 3 2" xfId="52410"/>
    <cellStyle name="Note 4 2 2 4 3 2 2" xfId="52411"/>
    <cellStyle name="Note 4 2 2 4 3 2 3" xfId="52412"/>
    <cellStyle name="Note 4 2 2 4 3 3" xfId="52413"/>
    <cellStyle name="Note 4 2 2 4 3 4" xfId="52414"/>
    <cellStyle name="Note 4 2 2 4 3 5" xfId="52415"/>
    <cellStyle name="Note 4 2 2 4 3 6" xfId="52416"/>
    <cellStyle name="Note 4 2 2 4 4" xfId="52417"/>
    <cellStyle name="Note 4 2 2 4 4 2" xfId="52418"/>
    <cellStyle name="Note 4 2 2 4 4 2 2" xfId="52419"/>
    <cellStyle name="Note 4 2 2 4 4 2 3" xfId="52420"/>
    <cellStyle name="Note 4 2 2 4 4 3" xfId="52421"/>
    <cellStyle name="Note 4 2 2 4 4 4" xfId="52422"/>
    <cellStyle name="Note 4 2 2 4 4 5" xfId="52423"/>
    <cellStyle name="Note 4 2 2 4 4 6" xfId="52424"/>
    <cellStyle name="Note 4 2 2 4 5" xfId="52425"/>
    <cellStyle name="Note 4 2 2 4 5 2" xfId="52426"/>
    <cellStyle name="Note 4 2 2 4 5 3" xfId="52427"/>
    <cellStyle name="Note 4 2 2 4 6" xfId="52428"/>
    <cellStyle name="Note 4 2 2 4 7" xfId="52429"/>
    <cellStyle name="Note 4 2 2 4 8" xfId="52430"/>
    <cellStyle name="Note 4 2 2 4 9" xfId="52431"/>
    <cellStyle name="Note 4 2 2 5" xfId="52432"/>
    <cellStyle name="Note 4 2 2 5 2" xfId="52433"/>
    <cellStyle name="Note 4 2 2 5 2 2" xfId="52434"/>
    <cellStyle name="Note 4 2 2 5 2 2 2" xfId="52435"/>
    <cellStyle name="Note 4 2 2 5 2 2 3" xfId="52436"/>
    <cellStyle name="Note 4 2 2 5 2 3" xfId="52437"/>
    <cellStyle name="Note 4 2 2 5 2 4" xfId="52438"/>
    <cellStyle name="Note 4 2 2 5 2 5" xfId="52439"/>
    <cellStyle name="Note 4 2 2 5 2 6" xfId="52440"/>
    <cellStyle name="Note 4 2 2 5 3" xfId="52441"/>
    <cellStyle name="Note 4 2 2 5 3 2" xfId="52442"/>
    <cellStyle name="Note 4 2 2 5 3 3" xfId="52443"/>
    <cellStyle name="Note 4 2 2 5 4" xfId="52444"/>
    <cellStyle name="Note 4 2 2 5 5" xfId="52445"/>
    <cellStyle name="Note 4 2 2 5 6" xfId="52446"/>
    <cellStyle name="Note 4 2 2 5 7" xfId="52447"/>
    <cellStyle name="Note 4 2 2 6" xfId="52448"/>
    <cellStyle name="Note 4 2 2 6 2" xfId="52449"/>
    <cellStyle name="Note 4 2 2 6 2 2" xfId="52450"/>
    <cellStyle name="Note 4 2 2 6 2 3" xfId="52451"/>
    <cellStyle name="Note 4 2 2 6 3" xfId="52452"/>
    <cellStyle name="Note 4 2 2 6 4" xfId="52453"/>
    <cellStyle name="Note 4 2 2 6 5" xfId="52454"/>
    <cellStyle name="Note 4 2 2 6 6" xfId="52455"/>
    <cellStyle name="Note 4 2 2 7" xfId="52456"/>
    <cellStyle name="Note 4 2 2 7 2" xfId="52457"/>
    <cellStyle name="Note 4 2 2 7 2 2" xfId="52458"/>
    <cellStyle name="Note 4 2 2 7 2 3" xfId="52459"/>
    <cellStyle name="Note 4 2 2 7 3" xfId="52460"/>
    <cellStyle name="Note 4 2 2 7 4" xfId="52461"/>
    <cellStyle name="Note 4 2 2 7 5" xfId="52462"/>
    <cellStyle name="Note 4 2 2 7 6" xfId="52463"/>
    <cellStyle name="Note 4 2 2 8" xfId="52464"/>
    <cellStyle name="Note 4 2 2 8 2" xfId="52465"/>
    <cellStyle name="Note 4 2 2 8 2 2" xfId="52466"/>
    <cellStyle name="Note 4 2 2 8 2 3" xfId="52467"/>
    <cellStyle name="Note 4 2 2 8 3" xfId="52468"/>
    <cellStyle name="Note 4 2 2 8 4" xfId="52469"/>
    <cellStyle name="Note 4 2 2 8 5" xfId="52470"/>
    <cellStyle name="Note 4 2 2 8 6" xfId="52471"/>
    <cellStyle name="Note 4 2 2 9" xfId="52472"/>
    <cellStyle name="Note 4 2 2 9 2" xfId="52473"/>
    <cellStyle name="Note 4 2 2 9 2 2" xfId="52474"/>
    <cellStyle name="Note 4 2 2 9 2 3" xfId="52475"/>
    <cellStyle name="Note 4 2 2 9 3" xfId="52476"/>
    <cellStyle name="Note 4 2 2 9 4" xfId="52477"/>
    <cellStyle name="Note 4 2 2 9 5" xfId="52478"/>
    <cellStyle name="Note 4 2 2 9 6" xfId="52479"/>
    <cellStyle name="Note 4 2 3" xfId="52480"/>
    <cellStyle name="Note 4 2 3 10" xfId="52481"/>
    <cellStyle name="Note 4 2 3 10 2" xfId="52482"/>
    <cellStyle name="Note 4 2 3 10 3" xfId="52483"/>
    <cellStyle name="Note 4 2 3 11" xfId="52484"/>
    <cellStyle name="Note 4 2 3 12" xfId="52485"/>
    <cellStyle name="Note 4 2 3 13" xfId="52486"/>
    <cellStyle name="Note 4 2 3 14" xfId="52487"/>
    <cellStyle name="Note 4 2 3 2" xfId="52488"/>
    <cellStyle name="Note 4 2 3 2 10" xfId="52489"/>
    <cellStyle name="Note 4 2 3 2 11" xfId="52490"/>
    <cellStyle name="Note 4 2 3 2 12" xfId="52491"/>
    <cellStyle name="Note 4 2 3 2 13" xfId="52492"/>
    <cellStyle name="Note 4 2 3 2 2" xfId="52493"/>
    <cellStyle name="Note 4 2 3 2 2 10" xfId="52494"/>
    <cellStyle name="Note 4 2 3 2 2 2" xfId="52495"/>
    <cellStyle name="Note 4 2 3 2 2 2 2" xfId="52496"/>
    <cellStyle name="Note 4 2 3 2 2 2 2 2" xfId="52497"/>
    <cellStyle name="Note 4 2 3 2 2 2 2 2 2" xfId="52498"/>
    <cellStyle name="Note 4 2 3 2 2 2 2 2 3" xfId="52499"/>
    <cellStyle name="Note 4 2 3 2 2 2 2 3" xfId="52500"/>
    <cellStyle name="Note 4 2 3 2 2 2 2 4" xfId="52501"/>
    <cellStyle name="Note 4 2 3 2 2 2 2 5" xfId="52502"/>
    <cellStyle name="Note 4 2 3 2 2 2 2 6" xfId="52503"/>
    <cellStyle name="Note 4 2 3 2 2 2 3" xfId="52504"/>
    <cellStyle name="Note 4 2 3 2 2 2 3 2" xfId="52505"/>
    <cellStyle name="Note 4 2 3 2 2 2 3 2 2" xfId="52506"/>
    <cellStyle name="Note 4 2 3 2 2 2 3 2 3" xfId="52507"/>
    <cellStyle name="Note 4 2 3 2 2 2 3 3" xfId="52508"/>
    <cellStyle name="Note 4 2 3 2 2 2 3 4" xfId="52509"/>
    <cellStyle name="Note 4 2 3 2 2 2 3 5" xfId="52510"/>
    <cellStyle name="Note 4 2 3 2 2 2 3 6" xfId="52511"/>
    <cellStyle name="Note 4 2 3 2 2 2 4" xfId="52512"/>
    <cellStyle name="Note 4 2 3 2 2 2 4 2" xfId="52513"/>
    <cellStyle name="Note 4 2 3 2 2 2 4 3" xfId="52514"/>
    <cellStyle name="Note 4 2 3 2 2 2 5" xfId="52515"/>
    <cellStyle name="Note 4 2 3 2 2 2 6" xfId="52516"/>
    <cellStyle name="Note 4 2 3 2 2 2 7" xfId="52517"/>
    <cellStyle name="Note 4 2 3 2 2 2 8" xfId="52518"/>
    <cellStyle name="Note 4 2 3 2 2 3" xfId="52519"/>
    <cellStyle name="Note 4 2 3 2 2 3 2" xfId="52520"/>
    <cellStyle name="Note 4 2 3 2 2 3 2 2" xfId="52521"/>
    <cellStyle name="Note 4 2 3 2 2 3 2 2 2" xfId="52522"/>
    <cellStyle name="Note 4 2 3 2 2 3 2 2 3" xfId="52523"/>
    <cellStyle name="Note 4 2 3 2 2 3 2 3" xfId="52524"/>
    <cellStyle name="Note 4 2 3 2 2 3 2 4" xfId="52525"/>
    <cellStyle name="Note 4 2 3 2 2 3 2 5" xfId="52526"/>
    <cellStyle name="Note 4 2 3 2 2 3 2 6" xfId="52527"/>
    <cellStyle name="Note 4 2 3 2 2 3 3" xfId="52528"/>
    <cellStyle name="Note 4 2 3 2 2 3 3 2" xfId="52529"/>
    <cellStyle name="Note 4 2 3 2 2 3 3 3" xfId="52530"/>
    <cellStyle name="Note 4 2 3 2 2 3 4" xfId="52531"/>
    <cellStyle name="Note 4 2 3 2 2 3 5" xfId="52532"/>
    <cellStyle name="Note 4 2 3 2 2 3 6" xfId="52533"/>
    <cellStyle name="Note 4 2 3 2 2 3 7" xfId="52534"/>
    <cellStyle name="Note 4 2 3 2 2 4" xfId="52535"/>
    <cellStyle name="Note 4 2 3 2 2 4 2" xfId="52536"/>
    <cellStyle name="Note 4 2 3 2 2 4 2 2" xfId="52537"/>
    <cellStyle name="Note 4 2 3 2 2 4 2 3" xfId="52538"/>
    <cellStyle name="Note 4 2 3 2 2 4 3" xfId="52539"/>
    <cellStyle name="Note 4 2 3 2 2 4 4" xfId="52540"/>
    <cellStyle name="Note 4 2 3 2 2 4 5" xfId="52541"/>
    <cellStyle name="Note 4 2 3 2 2 4 6" xfId="52542"/>
    <cellStyle name="Note 4 2 3 2 2 5" xfId="52543"/>
    <cellStyle name="Note 4 2 3 2 2 5 2" xfId="52544"/>
    <cellStyle name="Note 4 2 3 2 2 5 2 2" xfId="52545"/>
    <cellStyle name="Note 4 2 3 2 2 5 2 3" xfId="52546"/>
    <cellStyle name="Note 4 2 3 2 2 5 3" xfId="52547"/>
    <cellStyle name="Note 4 2 3 2 2 5 4" xfId="52548"/>
    <cellStyle name="Note 4 2 3 2 2 5 5" xfId="52549"/>
    <cellStyle name="Note 4 2 3 2 2 5 6" xfId="52550"/>
    <cellStyle name="Note 4 2 3 2 2 6" xfId="52551"/>
    <cellStyle name="Note 4 2 3 2 2 6 2" xfId="52552"/>
    <cellStyle name="Note 4 2 3 2 2 6 3" xfId="52553"/>
    <cellStyle name="Note 4 2 3 2 2 7" xfId="52554"/>
    <cellStyle name="Note 4 2 3 2 2 8" xfId="52555"/>
    <cellStyle name="Note 4 2 3 2 2 9" xfId="52556"/>
    <cellStyle name="Note 4 2 3 2 3" xfId="52557"/>
    <cellStyle name="Note 4 2 3 2 3 2" xfId="52558"/>
    <cellStyle name="Note 4 2 3 2 3 2 2" xfId="52559"/>
    <cellStyle name="Note 4 2 3 2 3 2 2 2" xfId="52560"/>
    <cellStyle name="Note 4 2 3 2 3 2 2 2 2" xfId="52561"/>
    <cellStyle name="Note 4 2 3 2 3 2 2 2 3" xfId="52562"/>
    <cellStyle name="Note 4 2 3 2 3 2 2 3" xfId="52563"/>
    <cellStyle name="Note 4 2 3 2 3 2 2 4" xfId="52564"/>
    <cellStyle name="Note 4 2 3 2 3 2 2 5" xfId="52565"/>
    <cellStyle name="Note 4 2 3 2 3 2 2 6" xfId="52566"/>
    <cellStyle name="Note 4 2 3 2 3 2 3" xfId="52567"/>
    <cellStyle name="Note 4 2 3 2 3 2 3 2" xfId="52568"/>
    <cellStyle name="Note 4 2 3 2 3 2 3 3" xfId="52569"/>
    <cellStyle name="Note 4 2 3 2 3 2 4" xfId="52570"/>
    <cellStyle name="Note 4 2 3 2 3 2 5" xfId="52571"/>
    <cellStyle name="Note 4 2 3 2 3 2 6" xfId="52572"/>
    <cellStyle name="Note 4 2 3 2 3 2 7" xfId="52573"/>
    <cellStyle name="Note 4 2 3 2 3 3" xfId="52574"/>
    <cellStyle name="Note 4 2 3 2 3 3 2" xfId="52575"/>
    <cellStyle name="Note 4 2 3 2 3 3 2 2" xfId="52576"/>
    <cellStyle name="Note 4 2 3 2 3 3 2 3" xfId="52577"/>
    <cellStyle name="Note 4 2 3 2 3 3 3" xfId="52578"/>
    <cellStyle name="Note 4 2 3 2 3 3 4" xfId="52579"/>
    <cellStyle name="Note 4 2 3 2 3 3 5" xfId="52580"/>
    <cellStyle name="Note 4 2 3 2 3 3 6" xfId="52581"/>
    <cellStyle name="Note 4 2 3 2 3 4" xfId="52582"/>
    <cellStyle name="Note 4 2 3 2 3 4 2" xfId="52583"/>
    <cellStyle name="Note 4 2 3 2 3 4 2 2" xfId="52584"/>
    <cellStyle name="Note 4 2 3 2 3 4 2 3" xfId="52585"/>
    <cellStyle name="Note 4 2 3 2 3 4 3" xfId="52586"/>
    <cellStyle name="Note 4 2 3 2 3 4 4" xfId="52587"/>
    <cellStyle name="Note 4 2 3 2 3 4 5" xfId="52588"/>
    <cellStyle name="Note 4 2 3 2 3 4 6" xfId="52589"/>
    <cellStyle name="Note 4 2 3 2 3 5" xfId="52590"/>
    <cellStyle name="Note 4 2 3 2 3 5 2" xfId="52591"/>
    <cellStyle name="Note 4 2 3 2 3 5 3" xfId="52592"/>
    <cellStyle name="Note 4 2 3 2 3 6" xfId="52593"/>
    <cellStyle name="Note 4 2 3 2 3 7" xfId="52594"/>
    <cellStyle name="Note 4 2 3 2 3 8" xfId="52595"/>
    <cellStyle name="Note 4 2 3 2 3 9" xfId="52596"/>
    <cellStyle name="Note 4 2 3 2 4" xfId="52597"/>
    <cellStyle name="Note 4 2 3 2 4 2" xfId="52598"/>
    <cellStyle name="Note 4 2 3 2 4 2 2" xfId="52599"/>
    <cellStyle name="Note 4 2 3 2 4 2 2 2" xfId="52600"/>
    <cellStyle name="Note 4 2 3 2 4 2 2 3" xfId="52601"/>
    <cellStyle name="Note 4 2 3 2 4 2 3" xfId="52602"/>
    <cellStyle name="Note 4 2 3 2 4 2 4" xfId="52603"/>
    <cellStyle name="Note 4 2 3 2 4 2 5" xfId="52604"/>
    <cellStyle name="Note 4 2 3 2 4 2 6" xfId="52605"/>
    <cellStyle name="Note 4 2 3 2 4 3" xfId="52606"/>
    <cellStyle name="Note 4 2 3 2 4 3 2" xfId="52607"/>
    <cellStyle name="Note 4 2 3 2 4 3 3" xfId="52608"/>
    <cellStyle name="Note 4 2 3 2 4 4" xfId="52609"/>
    <cellStyle name="Note 4 2 3 2 4 5" xfId="52610"/>
    <cellStyle name="Note 4 2 3 2 4 6" xfId="52611"/>
    <cellStyle name="Note 4 2 3 2 4 7" xfId="52612"/>
    <cellStyle name="Note 4 2 3 2 5" xfId="52613"/>
    <cellStyle name="Note 4 2 3 2 5 2" xfId="52614"/>
    <cellStyle name="Note 4 2 3 2 5 2 2" xfId="52615"/>
    <cellStyle name="Note 4 2 3 2 5 2 3" xfId="52616"/>
    <cellStyle name="Note 4 2 3 2 5 3" xfId="52617"/>
    <cellStyle name="Note 4 2 3 2 5 4" xfId="52618"/>
    <cellStyle name="Note 4 2 3 2 5 5" xfId="52619"/>
    <cellStyle name="Note 4 2 3 2 5 6" xfId="52620"/>
    <cellStyle name="Note 4 2 3 2 6" xfId="52621"/>
    <cellStyle name="Note 4 2 3 2 6 2" xfId="52622"/>
    <cellStyle name="Note 4 2 3 2 6 2 2" xfId="52623"/>
    <cellStyle name="Note 4 2 3 2 6 2 3" xfId="52624"/>
    <cellStyle name="Note 4 2 3 2 6 3" xfId="52625"/>
    <cellStyle name="Note 4 2 3 2 6 4" xfId="52626"/>
    <cellStyle name="Note 4 2 3 2 6 5" xfId="52627"/>
    <cellStyle name="Note 4 2 3 2 6 6" xfId="52628"/>
    <cellStyle name="Note 4 2 3 2 7" xfId="52629"/>
    <cellStyle name="Note 4 2 3 2 7 2" xfId="52630"/>
    <cellStyle name="Note 4 2 3 2 7 2 2" xfId="52631"/>
    <cellStyle name="Note 4 2 3 2 7 2 3" xfId="52632"/>
    <cellStyle name="Note 4 2 3 2 7 3" xfId="52633"/>
    <cellStyle name="Note 4 2 3 2 7 4" xfId="52634"/>
    <cellStyle name="Note 4 2 3 2 7 5" xfId="52635"/>
    <cellStyle name="Note 4 2 3 2 7 6" xfId="52636"/>
    <cellStyle name="Note 4 2 3 2 8" xfId="52637"/>
    <cellStyle name="Note 4 2 3 2 8 2" xfId="52638"/>
    <cellStyle name="Note 4 2 3 2 8 2 2" xfId="52639"/>
    <cellStyle name="Note 4 2 3 2 8 2 3" xfId="52640"/>
    <cellStyle name="Note 4 2 3 2 8 3" xfId="52641"/>
    <cellStyle name="Note 4 2 3 2 8 4" xfId="52642"/>
    <cellStyle name="Note 4 2 3 2 8 5" xfId="52643"/>
    <cellStyle name="Note 4 2 3 2 8 6" xfId="52644"/>
    <cellStyle name="Note 4 2 3 2 9" xfId="52645"/>
    <cellStyle name="Note 4 2 3 2 9 2" xfId="52646"/>
    <cellStyle name="Note 4 2 3 2 9 3" xfId="52647"/>
    <cellStyle name="Note 4 2 3 3" xfId="52648"/>
    <cellStyle name="Note 4 2 3 3 10" xfId="52649"/>
    <cellStyle name="Note 4 2 3 3 2" xfId="52650"/>
    <cellStyle name="Note 4 2 3 3 2 2" xfId="52651"/>
    <cellStyle name="Note 4 2 3 3 2 2 2" xfId="52652"/>
    <cellStyle name="Note 4 2 3 3 2 2 2 2" xfId="52653"/>
    <cellStyle name="Note 4 2 3 3 2 2 2 3" xfId="52654"/>
    <cellStyle name="Note 4 2 3 3 2 2 3" xfId="52655"/>
    <cellStyle name="Note 4 2 3 3 2 2 4" xfId="52656"/>
    <cellStyle name="Note 4 2 3 3 2 2 5" xfId="52657"/>
    <cellStyle name="Note 4 2 3 3 2 2 6" xfId="52658"/>
    <cellStyle name="Note 4 2 3 3 2 3" xfId="52659"/>
    <cellStyle name="Note 4 2 3 3 2 3 2" xfId="52660"/>
    <cellStyle name="Note 4 2 3 3 2 3 2 2" xfId="52661"/>
    <cellStyle name="Note 4 2 3 3 2 3 2 3" xfId="52662"/>
    <cellStyle name="Note 4 2 3 3 2 3 3" xfId="52663"/>
    <cellStyle name="Note 4 2 3 3 2 3 4" xfId="52664"/>
    <cellStyle name="Note 4 2 3 3 2 3 5" xfId="52665"/>
    <cellStyle name="Note 4 2 3 3 2 3 6" xfId="52666"/>
    <cellStyle name="Note 4 2 3 3 2 4" xfId="52667"/>
    <cellStyle name="Note 4 2 3 3 2 4 2" xfId="52668"/>
    <cellStyle name="Note 4 2 3 3 2 4 3" xfId="52669"/>
    <cellStyle name="Note 4 2 3 3 2 5" xfId="52670"/>
    <cellStyle name="Note 4 2 3 3 2 6" xfId="52671"/>
    <cellStyle name="Note 4 2 3 3 2 7" xfId="52672"/>
    <cellStyle name="Note 4 2 3 3 2 8" xfId="52673"/>
    <cellStyle name="Note 4 2 3 3 3" xfId="52674"/>
    <cellStyle name="Note 4 2 3 3 3 2" xfId="52675"/>
    <cellStyle name="Note 4 2 3 3 3 2 2" xfId="52676"/>
    <cellStyle name="Note 4 2 3 3 3 2 2 2" xfId="52677"/>
    <cellStyle name="Note 4 2 3 3 3 2 2 3" xfId="52678"/>
    <cellStyle name="Note 4 2 3 3 3 2 3" xfId="52679"/>
    <cellStyle name="Note 4 2 3 3 3 2 4" xfId="52680"/>
    <cellStyle name="Note 4 2 3 3 3 2 5" xfId="52681"/>
    <cellStyle name="Note 4 2 3 3 3 2 6" xfId="52682"/>
    <cellStyle name="Note 4 2 3 3 3 3" xfId="52683"/>
    <cellStyle name="Note 4 2 3 3 3 3 2" xfId="52684"/>
    <cellStyle name="Note 4 2 3 3 3 3 3" xfId="52685"/>
    <cellStyle name="Note 4 2 3 3 3 4" xfId="52686"/>
    <cellStyle name="Note 4 2 3 3 3 5" xfId="52687"/>
    <cellStyle name="Note 4 2 3 3 3 6" xfId="52688"/>
    <cellStyle name="Note 4 2 3 3 3 7" xfId="52689"/>
    <cellStyle name="Note 4 2 3 3 4" xfId="52690"/>
    <cellStyle name="Note 4 2 3 3 4 2" xfId="52691"/>
    <cellStyle name="Note 4 2 3 3 4 2 2" xfId="52692"/>
    <cellStyle name="Note 4 2 3 3 4 2 3" xfId="52693"/>
    <cellStyle name="Note 4 2 3 3 4 3" xfId="52694"/>
    <cellStyle name="Note 4 2 3 3 4 4" xfId="52695"/>
    <cellStyle name="Note 4 2 3 3 4 5" xfId="52696"/>
    <cellStyle name="Note 4 2 3 3 4 6" xfId="52697"/>
    <cellStyle name="Note 4 2 3 3 5" xfId="52698"/>
    <cellStyle name="Note 4 2 3 3 5 2" xfId="52699"/>
    <cellStyle name="Note 4 2 3 3 5 2 2" xfId="52700"/>
    <cellStyle name="Note 4 2 3 3 5 2 3" xfId="52701"/>
    <cellStyle name="Note 4 2 3 3 5 3" xfId="52702"/>
    <cellStyle name="Note 4 2 3 3 5 4" xfId="52703"/>
    <cellStyle name="Note 4 2 3 3 5 5" xfId="52704"/>
    <cellStyle name="Note 4 2 3 3 5 6" xfId="52705"/>
    <cellStyle name="Note 4 2 3 3 6" xfId="52706"/>
    <cellStyle name="Note 4 2 3 3 6 2" xfId="52707"/>
    <cellStyle name="Note 4 2 3 3 6 3" xfId="52708"/>
    <cellStyle name="Note 4 2 3 3 7" xfId="52709"/>
    <cellStyle name="Note 4 2 3 3 8" xfId="52710"/>
    <cellStyle name="Note 4 2 3 3 9" xfId="52711"/>
    <cellStyle name="Note 4 2 3 4" xfId="52712"/>
    <cellStyle name="Note 4 2 3 4 2" xfId="52713"/>
    <cellStyle name="Note 4 2 3 4 2 2" xfId="52714"/>
    <cellStyle name="Note 4 2 3 4 2 2 2" xfId="52715"/>
    <cellStyle name="Note 4 2 3 4 2 2 2 2" xfId="52716"/>
    <cellStyle name="Note 4 2 3 4 2 2 2 3" xfId="52717"/>
    <cellStyle name="Note 4 2 3 4 2 2 3" xfId="52718"/>
    <cellStyle name="Note 4 2 3 4 2 2 4" xfId="52719"/>
    <cellStyle name="Note 4 2 3 4 2 2 5" xfId="52720"/>
    <cellStyle name="Note 4 2 3 4 2 2 6" xfId="52721"/>
    <cellStyle name="Note 4 2 3 4 2 3" xfId="52722"/>
    <cellStyle name="Note 4 2 3 4 2 3 2" xfId="52723"/>
    <cellStyle name="Note 4 2 3 4 2 3 3" xfId="52724"/>
    <cellStyle name="Note 4 2 3 4 2 4" xfId="52725"/>
    <cellStyle name="Note 4 2 3 4 2 5" xfId="52726"/>
    <cellStyle name="Note 4 2 3 4 2 6" xfId="52727"/>
    <cellStyle name="Note 4 2 3 4 2 7" xfId="52728"/>
    <cellStyle name="Note 4 2 3 4 3" xfId="52729"/>
    <cellStyle name="Note 4 2 3 4 3 2" xfId="52730"/>
    <cellStyle name="Note 4 2 3 4 3 2 2" xfId="52731"/>
    <cellStyle name="Note 4 2 3 4 3 2 3" xfId="52732"/>
    <cellStyle name="Note 4 2 3 4 3 3" xfId="52733"/>
    <cellStyle name="Note 4 2 3 4 3 4" xfId="52734"/>
    <cellStyle name="Note 4 2 3 4 3 5" xfId="52735"/>
    <cellStyle name="Note 4 2 3 4 3 6" xfId="52736"/>
    <cellStyle name="Note 4 2 3 4 4" xfId="52737"/>
    <cellStyle name="Note 4 2 3 4 4 2" xfId="52738"/>
    <cellStyle name="Note 4 2 3 4 4 2 2" xfId="52739"/>
    <cellStyle name="Note 4 2 3 4 4 2 3" xfId="52740"/>
    <cellStyle name="Note 4 2 3 4 4 3" xfId="52741"/>
    <cellStyle name="Note 4 2 3 4 4 4" xfId="52742"/>
    <cellStyle name="Note 4 2 3 4 4 5" xfId="52743"/>
    <cellStyle name="Note 4 2 3 4 4 6" xfId="52744"/>
    <cellStyle name="Note 4 2 3 4 5" xfId="52745"/>
    <cellStyle name="Note 4 2 3 4 5 2" xfId="52746"/>
    <cellStyle name="Note 4 2 3 4 5 3" xfId="52747"/>
    <cellStyle name="Note 4 2 3 4 6" xfId="52748"/>
    <cellStyle name="Note 4 2 3 4 7" xfId="52749"/>
    <cellStyle name="Note 4 2 3 4 8" xfId="52750"/>
    <cellStyle name="Note 4 2 3 4 9" xfId="52751"/>
    <cellStyle name="Note 4 2 3 5" xfId="52752"/>
    <cellStyle name="Note 4 2 3 5 2" xfId="52753"/>
    <cellStyle name="Note 4 2 3 5 2 2" xfId="52754"/>
    <cellStyle name="Note 4 2 3 5 2 2 2" xfId="52755"/>
    <cellStyle name="Note 4 2 3 5 2 2 3" xfId="52756"/>
    <cellStyle name="Note 4 2 3 5 2 3" xfId="52757"/>
    <cellStyle name="Note 4 2 3 5 2 4" xfId="52758"/>
    <cellStyle name="Note 4 2 3 5 2 5" xfId="52759"/>
    <cellStyle name="Note 4 2 3 5 2 6" xfId="52760"/>
    <cellStyle name="Note 4 2 3 5 3" xfId="52761"/>
    <cellStyle name="Note 4 2 3 5 3 2" xfId="52762"/>
    <cellStyle name="Note 4 2 3 5 3 3" xfId="52763"/>
    <cellStyle name="Note 4 2 3 5 4" xfId="52764"/>
    <cellStyle name="Note 4 2 3 5 5" xfId="52765"/>
    <cellStyle name="Note 4 2 3 5 6" xfId="52766"/>
    <cellStyle name="Note 4 2 3 5 7" xfId="52767"/>
    <cellStyle name="Note 4 2 3 6" xfId="52768"/>
    <cellStyle name="Note 4 2 3 6 2" xfId="52769"/>
    <cellStyle name="Note 4 2 3 6 2 2" xfId="52770"/>
    <cellStyle name="Note 4 2 3 6 2 3" xfId="52771"/>
    <cellStyle name="Note 4 2 3 6 3" xfId="52772"/>
    <cellStyle name="Note 4 2 3 6 4" xfId="52773"/>
    <cellStyle name="Note 4 2 3 6 5" xfId="52774"/>
    <cellStyle name="Note 4 2 3 6 6" xfId="52775"/>
    <cellStyle name="Note 4 2 3 7" xfId="52776"/>
    <cellStyle name="Note 4 2 3 7 2" xfId="52777"/>
    <cellStyle name="Note 4 2 3 7 2 2" xfId="52778"/>
    <cellStyle name="Note 4 2 3 7 2 3" xfId="52779"/>
    <cellStyle name="Note 4 2 3 7 3" xfId="52780"/>
    <cellStyle name="Note 4 2 3 7 4" xfId="52781"/>
    <cellStyle name="Note 4 2 3 7 5" xfId="52782"/>
    <cellStyle name="Note 4 2 3 7 6" xfId="52783"/>
    <cellStyle name="Note 4 2 3 8" xfId="52784"/>
    <cellStyle name="Note 4 2 3 8 2" xfId="52785"/>
    <cellStyle name="Note 4 2 3 8 2 2" xfId="52786"/>
    <cellStyle name="Note 4 2 3 8 2 3" xfId="52787"/>
    <cellStyle name="Note 4 2 3 8 3" xfId="52788"/>
    <cellStyle name="Note 4 2 3 8 4" xfId="52789"/>
    <cellStyle name="Note 4 2 3 8 5" xfId="52790"/>
    <cellStyle name="Note 4 2 3 8 6" xfId="52791"/>
    <cellStyle name="Note 4 2 3 9" xfId="52792"/>
    <cellStyle name="Note 4 2 3 9 2" xfId="52793"/>
    <cellStyle name="Note 4 2 3 9 2 2" xfId="52794"/>
    <cellStyle name="Note 4 2 3 9 2 3" xfId="52795"/>
    <cellStyle name="Note 4 2 3 9 3" xfId="52796"/>
    <cellStyle name="Note 4 2 3 9 4" xfId="52797"/>
    <cellStyle name="Note 4 2 3 9 5" xfId="52798"/>
    <cellStyle name="Note 4 2 3 9 6" xfId="52799"/>
    <cellStyle name="Note 4 2 4" xfId="52800"/>
    <cellStyle name="Note 4 2 4 10" xfId="52801"/>
    <cellStyle name="Note 4 2 4 11" xfId="52802"/>
    <cellStyle name="Note 4 2 4 12" xfId="52803"/>
    <cellStyle name="Note 4 2 4 13" xfId="52804"/>
    <cellStyle name="Note 4 2 4 2" xfId="52805"/>
    <cellStyle name="Note 4 2 4 2 10" xfId="52806"/>
    <cellStyle name="Note 4 2 4 2 2" xfId="52807"/>
    <cellStyle name="Note 4 2 4 2 2 2" xfId="52808"/>
    <cellStyle name="Note 4 2 4 2 2 2 2" xfId="52809"/>
    <cellStyle name="Note 4 2 4 2 2 2 2 2" xfId="52810"/>
    <cellStyle name="Note 4 2 4 2 2 2 2 3" xfId="52811"/>
    <cellStyle name="Note 4 2 4 2 2 2 3" xfId="52812"/>
    <cellStyle name="Note 4 2 4 2 2 2 4" xfId="52813"/>
    <cellStyle name="Note 4 2 4 2 2 2 5" xfId="52814"/>
    <cellStyle name="Note 4 2 4 2 2 2 6" xfId="52815"/>
    <cellStyle name="Note 4 2 4 2 2 3" xfId="52816"/>
    <cellStyle name="Note 4 2 4 2 2 3 2" xfId="52817"/>
    <cellStyle name="Note 4 2 4 2 2 3 2 2" xfId="52818"/>
    <cellStyle name="Note 4 2 4 2 2 3 2 3" xfId="52819"/>
    <cellStyle name="Note 4 2 4 2 2 3 3" xfId="52820"/>
    <cellStyle name="Note 4 2 4 2 2 3 4" xfId="52821"/>
    <cellStyle name="Note 4 2 4 2 2 3 5" xfId="52822"/>
    <cellStyle name="Note 4 2 4 2 2 3 6" xfId="52823"/>
    <cellStyle name="Note 4 2 4 2 2 4" xfId="52824"/>
    <cellStyle name="Note 4 2 4 2 2 4 2" xfId="52825"/>
    <cellStyle name="Note 4 2 4 2 2 4 3" xfId="52826"/>
    <cellStyle name="Note 4 2 4 2 2 5" xfId="52827"/>
    <cellStyle name="Note 4 2 4 2 2 6" xfId="52828"/>
    <cellStyle name="Note 4 2 4 2 2 7" xfId="52829"/>
    <cellStyle name="Note 4 2 4 2 2 8" xfId="52830"/>
    <cellStyle name="Note 4 2 4 2 3" xfId="52831"/>
    <cellStyle name="Note 4 2 4 2 3 2" xfId="52832"/>
    <cellStyle name="Note 4 2 4 2 3 2 2" xfId="52833"/>
    <cellStyle name="Note 4 2 4 2 3 2 2 2" xfId="52834"/>
    <cellStyle name="Note 4 2 4 2 3 2 2 3" xfId="52835"/>
    <cellStyle name="Note 4 2 4 2 3 2 3" xfId="52836"/>
    <cellStyle name="Note 4 2 4 2 3 2 4" xfId="52837"/>
    <cellStyle name="Note 4 2 4 2 3 2 5" xfId="52838"/>
    <cellStyle name="Note 4 2 4 2 3 2 6" xfId="52839"/>
    <cellStyle name="Note 4 2 4 2 3 3" xfId="52840"/>
    <cellStyle name="Note 4 2 4 2 3 3 2" xfId="52841"/>
    <cellStyle name="Note 4 2 4 2 3 3 3" xfId="52842"/>
    <cellStyle name="Note 4 2 4 2 3 4" xfId="52843"/>
    <cellStyle name="Note 4 2 4 2 3 5" xfId="52844"/>
    <cellStyle name="Note 4 2 4 2 3 6" xfId="52845"/>
    <cellStyle name="Note 4 2 4 2 3 7" xfId="52846"/>
    <cellStyle name="Note 4 2 4 2 4" xfId="52847"/>
    <cellStyle name="Note 4 2 4 2 4 2" xfId="52848"/>
    <cellStyle name="Note 4 2 4 2 4 2 2" xfId="52849"/>
    <cellStyle name="Note 4 2 4 2 4 2 3" xfId="52850"/>
    <cellStyle name="Note 4 2 4 2 4 3" xfId="52851"/>
    <cellStyle name="Note 4 2 4 2 4 4" xfId="52852"/>
    <cellStyle name="Note 4 2 4 2 4 5" xfId="52853"/>
    <cellStyle name="Note 4 2 4 2 4 6" xfId="52854"/>
    <cellStyle name="Note 4 2 4 2 5" xfId="52855"/>
    <cellStyle name="Note 4 2 4 2 5 2" xfId="52856"/>
    <cellStyle name="Note 4 2 4 2 5 2 2" xfId="52857"/>
    <cellStyle name="Note 4 2 4 2 5 2 3" xfId="52858"/>
    <cellStyle name="Note 4 2 4 2 5 3" xfId="52859"/>
    <cellStyle name="Note 4 2 4 2 5 4" xfId="52860"/>
    <cellStyle name="Note 4 2 4 2 5 5" xfId="52861"/>
    <cellStyle name="Note 4 2 4 2 5 6" xfId="52862"/>
    <cellStyle name="Note 4 2 4 2 6" xfId="52863"/>
    <cellStyle name="Note 4 2 4 2 6 2" xfId="52864"/>
    <cellStyle name="Note 4 2 4 2 6 3" xfId="52865"/>
    <cellStyle name="Note 4 2 4 2 7" xfId="52866"/>
    <cellStyle name="Note 4 2 4 2 8" xfId="52867"/>
    <cellStyle name="Note 4 2 4 2 9" xfId="52868"/>
    <cellStyle name="Note 4 2 4 3" xfId="52869"/>
    <cellStyle name="Note 4 2 4 3 2" xfId="52870"/>
    <cellStyle name="Note 4 2 4 3 2 2" xfId="52871"/>
    <cellStyle name="Note 4 2 4 3 2 2 2" xfId="52872"/>
    <cellStyle name="Note 4 2 4 3 2 2 2 2" xfId="52873"/>
    <cellStyle name="Note 4 2 4 3 2 2 2 3" xfId="52874"/>
    <cellStyle name="Note 4 2 4 3 2 2 3" xfId="52875"/>
    <cellStyle name="Note 4 2 4 3 2 2 4" xfId="52876"/>
    <cellStyle name="Note 4 2 4 3 2 2 5" xfId="52877"/>
    <cellStyle name="Note 4 2 4 3 2 2 6" xfId="52878"/>
    <cellStyle name="Note 4 2 4 3 2 3" xfId="52879"/>
    <cellStyle name="Note 4 2 4 3 2 3 2" xfId="52880"/>
    <cellStyle name="Note 4 2 4 3 2 3 3" xfId="52881"/>
    <cellStyle name="Note 4 2 4 3 2 4" xfId="52882"/>
    <cellStyle name="Note 4 2 4 3 2 5" xfId="52883"/>
    <cellStyle name="Note 4 2 4 3 2 6" xfId="52884"/>
    <cellStyle name="Note 4 2 4 3 2 7" xfId="52885"/>
    <cellStyle name="Note 4 2 4 3 3" xfId="52886"/>
    <cellStyle name="Note 4 2 4 3 3 2" xfId="52887"/>
    <cellStyle name="Note 4 2 4 3 3 2 2" xfId="52888"/>
    <cellStyle name="Note 4 2 4 3 3 2 3" xfId="52889"/>
    <cellStyle name="Note 4 2 4 3 3 3" xfId="52890"/>
    <cellStyle name="Note 4 2 4 3 3 4" xfId="52891"/>
    <cellStyle name="Note 4 2 4 3 3 5" xfId="52892"/>
    <cellStyle name="Note 4 2 4 3 3 6" xfId="52893"/>
    <cellStyle name="Note 4 2 4 3 4" xfId="52894"/>
    <cellStyle name="Note 4 2 4 3 4 2" xfId="52895"/>
    <cellStyle name="Note 4 2 4 3 4 2 2" xfId="52896"/>
    <cellStyle name="Note 4 2 4 3 4 2 3" xfId="52897"/>
    <cellStyle name="Note 4 2 4 3 4 3" xfId="52898"/>
    <cellStyle name="Note 4 2 4 3 4 4" xfId="52899"/>
    <cellStyle name="Note 4 2 4 3 4 5" xfId="52900"/>
    <cellStyle name="Note 4 2 4 3 4 6" xfId="52901"/>
    <cellStyle name="Note 4 2 4 3 5" xfId="52902"/>
    <cellStyle name="Note 4 2 4 3 5 2" xfId="52903"/>
    <cellStyle name="Note 4 2 4 3 5 3" xfId="52904"/>
    <cellStyle name="Note 4 2 4 3 6" xfId="52905"/>
    <cellStyle name="Note 4 2 4 3 7" xfId="52906"/>
    <cellStyle name="Note 4 2 4 3 8" xfId="52907"/>
    <cellStyle name="Note 4 2 4 3 9" xfId="52908"/>
    <cellStyle name="Note 4 2 4 4" xfId="52909"/>
    <cellStyle name="Note 4 2 4 4 2" xfId="52910"/>
    <cellStyle name="Note 4 2 4 4 2 2" xfId="52911"/>
    <cellStyle name="Note 4 2 4 4 2 2 2" xfId="52912"/>
    <cellStyle name="Note 4 2 4 4 2 2 3" xfId="52913"/>
    <cellStyle name="Note 4 2 4 4 2 3" xfId="52914"/>
    <cellStyle name="Note 4 2 4 4 2 4" xfId="52915"/>
    <cellStyle name="Note 4 2 4 4 2 5" xfId="52916"/>
    <cellStyle name="Note 4 2 4 4 2 6" xfId="52917"/>
    <cellStyle name="Note 4 2 4 4 3" xfId="52918"/>
    <cellStyle name="Note 4 2 4 4 3 2" xfId="52919"/>
    <cellStyle name="Note 4 2 4 4 3 3" xfId="52920"/>
    <cellStyle name="Note 4 2 4 4 4" xfId="52921"/>
    <cellStyle name="Note 4 2 4 4 5" xfId="52922"/>
    <cellStyle name="Note 4 2 4 4 6" xfId="52923"/>
    <cellStyle name="Note 4 2 4 4 7" xfId="52924"/>
    <cellStyle name="Note 4 2 4 5" xfId="52925"/>
    <cellStyle name="Note 4 2 4 5 2" xfId="52926"/>
    <cellStyle name="Note 4 2 4 5 2 2" xfId="52927"/>
    <cellStyle name="Note 4 2 4 5 2 3" xfId="52928"/>
    <cellStyle name="Note 4 2 4 5 3" xfId="52929"/>
    <cellStyle name="Note 4 2 4 5 4" xfId="52930"/>
    <cellStyle name="Note 4 2 4 5 5" xfId="52931"/>
    <cellStyle name="Note 4 2 4 5 6" xfId="52932"/>
    <cellStyle name="Note 4 2 4 6" xfId="52933"/>
    <cellStyle name="Note 4 2 4 6 2" xfId="52934"/>
    <cellStyle name="Note 4 2 4 6 2 2" xfId="52935"/>
    <cellStyle name="Note 4 2 4 6 2 3" xfId="52936"/>
    <cellStyle name="Note 4 2 4 6 3" xfId="52937"/>
    <cellStyle name="Note 4 2 4 6 4" xfId="52938"/>
    <cellStyle name="Note 4 2 4 6 5" xfId="52939"/>
    <cellStyle name="Note 4 2 4 6 6" xfId="52940"/>
    <cellStyle name="Note 4 2 4 7" xfId="52941"/>
    <cellStyle name="Note 4 2 4 7 2" xfId="52942"/>
    <cellStyle name="Note 4 2 4 7 2 2" xfId="52943"/>
    <cellStyle name="Note 4 2 4 7 2 3" xfId="52944"/>
    <cellStyle name="Note 4 2 4 7 3" xfId="52945"/>
    <cellStyle name="Note 4 2 4 7 4" xfId="52946"/>
    <cellStyle name="Note 4 2 4 7 5" xfId="52947"/>
    <cellStyle name="Note 4 2 4 7 6" xfId="52948"/>
    <cellStyle name="Note 4 2 4 8" xfId="52949"/>
    <cellStyle name="Note 4 2 4 8 2" xfId="52950"/>
    <cellStyle name="Note 4 2 4 8 2 2" xfId="52951"/>
    <cellStyle name="Note 4 2 4 8 2 3" xfId="52952"/>
    <cellStyle name="Note 4 2 4 8 3" xfId="52953"/>
    <cellStyle name="Note 4 2 4 8 4" xfId="52954"/>
    <cellStyle name="Note 4 2 4 8 5" xfId="52955"/>
    <cellStyle name="Note 4 2 4 8 6" xfId="52956"/>
    <cellStyle name="Note 4 2 4 9" xfId="52957"/>
    <cellStyle name="Note 4 2 4 9 2" xfId="52958"/>
    <cellStyle name="Note 4 2 4 9 3" xfId="52959"/>
    <cellStyle name="Note 4 2 5" xfId="52960"/>
    <cellStyle name="Note 4 2 5 10" xfId="52961"/>
    <cellStyle name="Note 4 2 5 2" xfId="52962"/>
    <cellStyle name="Note 4 2 5 2 2" xfId="52963"/>
    <cellStyle name="Note 4 2 5 2 2 2" xfId="52964"/>
    <cellStyle name="Note 4 2 5 2 2 2 2" xfId="52965"/>
    <cellStyle name="Note 4 2 5 2 2 2 3" xfId="52966"/>
    <cellStyle name="Note 4 2 5 2 2 3" xfId="52967"/>
    <cellStyle name="Note 4 2 5 2 2 4" xfId="52968"/>
    <cellStyle name="Note 4 2 5 2 2 5" xfId="52969"/>
    <cellStyle name="Note 4 2 5 2 2 6" xfId="52970"/>
    <cellStyle name="Note 4 2 5 2 3" xfId="52971"/>
    <cellStyle name="Note 4 2 5 2 3 2" xfId="52972"/>
    <cellStyle name="Note 4 2 5 2 3 2 2" xfId="52973"/>
    <cellStyle name="Note 4 2 5 2 3 2 3" xfId="52974"/>
    <cellStyle name="Note 4 2 5 2 3 3" xfId="52975"/>
    <cellStyle name="Note 4 2 5 2 3 4" xfId="52976"/>
    <cellStyle name="Note 4 2 5 2 3 5" xfId="52977"/>
    <cellStyle name="Note 4 2 5 2 3 6" xfId="52978"/>
    <cellStyle name="Note 4 2 5 2 4" xfId="52979"/>
    <cellStyle name="Note 4 2 5 2 4 2" xfId="52980"/>
    <cellStyle name="Note 4 2 5 2 4 3" xfId="52981"/>
    <cellStyle name="Note 4 2 5 2 5" xfId="52982"/>
    <cellStyle name="Note 4 2 5 2 6" xfId="52983"/>
    <cellStyle name="Note 4 2 5 2 7" xfId="52984"/>
    <cellStyle name="Note 4 2 5 2 8" xfId="52985"/>
    <cellStyle name="Note 4 2 5 3" xfId="52986"/>
    <cellStyle name="Note 4 2 5 3 2" xfId="52987"/>
    <cellStyle name="Note 4 2 5 3 2 2" xfId="52988"/>
    <cellStyle name="Note 4 2 5 3 2 2 2" xfId="52989"/>
    <cellStyle name="Note 4 2 5 3 2 2 3" xfId="52990"/>
    <cellStyle name="Note 4 2 5 3 2 3" xfId="52991"/>
    <cellStyle name="Note 4 2 5 3 2 4" xfId="52992"/>
    <cellStyle name="Note 4 2 5 3 2 5" xfId="52993"/>
    <cellStyle name="Note 4 2 5 3 2 6" xfId="52994"/>
    <cellStyle name="Note 4 2 5 3 3" xfId="52995"/>
    <cellStyle name="Note 4 2 5 3 3 2" xfId="52996"/>
    <cellStyle name="Note 4 2 5 3 3 3" xfId="52997"/>
    <cellStyle name="Note 4 2 5 3 4" xfId="52998"/>
    <cellStyle name="Note 4 2 5 3 5" xfId="52999"/>
    <cellStyle name="Note 4 2 5 3 6" xfId="53000"/>
    <cellStyle name="Note 4 2 5 3 7" xfId="53001"/>
    <cellStyle name="Note 4 2 5 4" xfId="53002"/>
    <cellStyle name="Note 4 2 5 4 2" xfId="53003"/>
    <cellStyle name="Note 4 2 5 4 2 2" xfId="53004"/>
    <cellStyle name="Note 4 2 5 4 2 3" xfId="53005"/>
    <cellStyle name="Note 4 2 5 4 3" xfId="53006"/>
    <cellStyle name="Note 4 2 5 4 4" xfId="53007"/>
    <cellStyle name="Note 4 2 5 4 5" xfId="53008"/>
    <cellStyle name="Note 4 2 5 4 6" xfId="53009"/>
    <cellStyle name="Note 4 2 5 5" xfId="53010"/>
    <cellStyle name="Note 4 2 5 5 2" xfId="53011"/>
    <cellStyle name="Note 4 2 5 5 2 2" xfId="53012"/>
    <cellStyle name="Note 4 2 5 5 2 3" xfId="53013"/>
    <cellStyle name="Note 4 2 5 5 3" xfId="53014"/>
    <cellStyle name="Note 4 2 5 5 4" xfId="53015"/>
    <cellStyle name="Note 4 2 5 5 5" xfId="53016"/>
    <cellStyle name="Note 4 2 5 5 6" xfId="53017"/>
    <cellStyle name="Note 4 2 5 6" xfId="53018"/>
    <cellStyle name="Note 4 2 5 6 2" xfId="53019"/>
    <cellStyle name="Note 4 2 5 6 3" xfId="53020"/>
    <cellStyle name="Note 4 2 5 7" xfId="53021"/>
    <cellStyle name="Note 4 2 5 8" xfId="53022"/>
    <cellStyle name="Note 4 2 5 9" xfId="53023"/>
    <cellStyle name="Note 4 2 6" xfId="53024"/>
    <cellStyle name="Note 4 2 6 2" xfId="53025"/>
    <cellStyle name="Note 4 2 6 2 2" xfId="53026"/>
    <cellStyle name="Note 4 2 6 2 2 2" xfId="53027"/>
    <cellStyle name="Note 4 2 6 2 2 2 2" xfId="53028"/>
    <cellStyle name="Note 4 2 6 2 2 2 3" xfId="53029"/>
    <cellStyle name="Note 4 2 6 2 2 3" xfId="53030"/>
    <cellStyle name="Note 4 2 6 2 2 4" xfId="53031"/>
    <cellStyle name="Note 4 2 6 2 2 5" xfId="53032"/>
    <cellStyle name="Note 4 2 6 2 2 6" xfId="53033"/>
    <cellStyle name="Note 4 2 6 2 3" xfId="53034"/>
    <cellStyle name="Note 4 2 6 2 3 2" xfId="53035"/>
    <cellStyle name="Note 4 2 6 2 3 3" xfId="53036"/>
    <cellStyle name="Note 4 2 6 2 4" xfId="53037"/>
    <cellStyle name="Note 4 2 6 2 5" xfId="53038"/>
    <cellStyle name="Note 4 2 6 2 6" xfId="53039"/>
    <cellStyle name="Note 4 2 6 2 7" xfId="53040"/>
    <cellStyle name="Note 4 2 6 3" xfId="53041"/>
    <cellStyle name="Note 4 2 6 3 2" xfId="53042"/>
    <cellStyle name="Note 4 2 6 3 2 2" xfId="53043"/>
    <cellStyle name="Note 4 2 6 3 2 3" xfId="53044"/>
    <cellStyle name="Note 4 2 6 3 3" xfId="53045"/>
    <cellStyle name="Note 4 2 6 3 4" xfId="53046"/>
    <cellStyle name="Note 4 2 6 3 5" xfId="53047"/>
    <cellStyle name="Note 4 2 6 3 6" xfId="53048"/>
    <cellStyle name="Note 4 2 6 4" xfId="53049"/>
    <cellStyle name="Note 4 2 6 4 2" xfId="53050"/>
    <cellStyle name="Note 4 2 6 4 2 2" xfId="53051"/>
    <cellStyle name="Note 4 2 6 4 2 3" xfId="53052"/>
    <cellStyle name="Note 4 2 6 4 3" xfId="53053"/>
    <cellStyle name="Note 4 2 6 4 4" xfId="53054"/>
    <cellStyle name="Note 4 2 6 4 5" xfId="53055"/>
    <cellStyle name="Note 4 2 6 4 6" xfId="53056"/>
    <cellStyle name="Note 4 2 6 5" xfId="53057"/>
    <cellStyle name="Note 4 2 6 5 2" xfId="53058"/>
    <cellStyle name="Note 4 2 6 5 3" xfId="53059"/>
    <cellStyle name="Note 4 2 6 6" xfId="53060"/>
    <cellStyle name="Note 4 2 6 7" xfId="53061"/>
    <cellStyle name="Note 4 2 6 8" xfId="53062"/>
    <cellStyle name="Note 4 2 6 9" xfId="53063"/>
    <cellStyle name="Note 4 2 7" xfId="53064"/>
    <cellStyle name="Note 4 2 7 2" xfId="53065"/>
    <cellStyle name="Note 4 2 7 2 2" xfId="53066"/>
    <cellStyle name="Note 4 2 7 2 2 2" xfId="53067"/>
    <cellStyle name="Note 4 2 7 2 2 3" xfId="53068"/>
    <cellStyle name="Note 4 2 7 2 3" xfId="53069"/>
    <cellStyle name="Note 4 2 7 2 4" xfId="53070"/>
    <cellStyle name="Note 4 2 7 2 5" xfId="53071"/>
    <cellStyle name="Note 4 2 7 2 6" xfId="53072"/>
    <cellStyle name="Note 4 2 7 3" xfId="53073"/>
    <cellStyle name="Note 4 2 7 3 2" xfId="53074"/>
    <cellStyle name="Note 4 2 7 3 3" xfId="53075"/>
    <cellStyle name="Note 4 2 7 4" xfId="53076"/>
    <cellStyle name="Note 4 2 7 5" xfId="53077"/>
    <cellStyle name="Note 4 2 7 6" xfId="53078"/>
    <cellStyle name="Note 4 2 7 7" xfId="53079"/>
    <cellStyle name="Note 4 2 8" xfId="53080"/>
    <cellStyle name="Note 4 2 8 2" xfId="53081"/>
    <cellStyle name="Note 4 2 8 2 2" xfId="53082"/>
    <cellStyle name="Note 4 2 8 2 3" xfId="53083"/>
    <cellStyle name="Note 4 2 8 3" xfId="53084"/>
    <cellStyle name="Note 4 2 8 4" xfId="53085"/>
    <cellStyle name="Note 4 2 8 5" xfId="53086"/>
    <cellStyle name="Note 4 2 8 6" xfId="53087"/>
    <cellStyle name="Note 4 2 9" xfId="53088"/>
    <cellStyle name="Note 4 2 9 2" xfId="53089"/>
    <cellStyle name="Note 4 2 9 2 2" xfId="53090"/>
    <cellStyle name="Note 4 2 9 2 3" xfId="53091"/>
    <cellStyle name="Note 4 2 9 3" xfId="53092"/>
    <cellStyle name="Note 4 2 9 4" xfId="53093"/>
    <cellStyle name="Note 4 2 9 5" xfId="53094"/>
    <cellStyle name="Note 4 2 9 6" xfId="53095"/>
    <cellStyle name="Note 4 3" xfId="53096"/>
    <cellStyle name="Note 4 3 10" xfId="53097"/>
    <cellStyle name="Note 4 3 10 2" xfId="53098"/>
    <cellStyle name="Note 4 3 10 3" xfId="53099"/>
    <cellStyle name="Note 4 3 11" xfId="53100"/>
    <cellStyle name="Note 4 3 12" xfId="53101"/>
    <cellStyle name="Note 4 3 13" xfId="53102"/>
    <cellStyle name="Note 4 3 14" xfId="53103"/>
    <cellStyle name="Note 4 3 2" xfId="53104"/>
    <cellStyle name="Note 4 3 2 10" xfId="53105"/>
    <cellStyle name="Note 4 3 2 11" xfId="53106"/>
    <cellStyle name="Note 4 3 2 12" xfId="53107"/>
    <cellStyle name="Note 4 3 2 13" xfId="53108"/>
    <cellStyle name="Note 4 3 2 2" xfId="53109"/>
    <cellStyle name="Note 4 3 2 2 10" xfId="53110"/>
    <cellStyle name="Note 4 3 2 2 2" xfId="53111"/>
    <cellStyle name="Note 4 3 2 2 2 2" xfId="53112"/>
    <cellStyle name="Note 4 3 2 2 2 2 2" xfId="53113"/>
    <cellStyle name="Note 4 3 2 2 2 2 2 2" xfId="53114"/>
    <cellStyle name="Note 4 3 2 2 2 2 2 3" xfId="53115"/>
    <cellStyle name="Note 4 3 2 2 2 2 3" xfId="53116"/>
    <cellStyle name="Note 4 3 2 2 2 2 4" xfId="53117"/>
    <cellStyle name="Note 4 3 2 2 2 2 5" xfId="53118"/>
    <cellStyle name="Note 4 3 2 2 2 2 6" xfId="53119"/>
    <cellStyle name="Note 4 3 2 2 2 3" xfId="53120"/>
    <cellStyle name="Note 4 3 2 2 2 3 2" xfId="53121"/>
    <cellStyle name="Note 4 3 2 2 2 3 2 2" xfId="53122"/>
    <cellStyle name="Note 4 3 2 2 2 3 2 3" xfId="53123"/>
    <cellStyle name="Note 4 3 2 2 2 3 3" xfId="53124"/>
    <cellStyle name="Note 4 3 2 2 2 3 4" xfId="53125"/>
    <cellStyle name="Note 4 3 2 2 2 3 5" xfId="53126"/>
    <cellStyle name="Note 4 3 2 2 2 3 6" xfId="53127"/>
    <cellStyle name="Note 4 3 2 2 2 4" xfId="53128"/>
    <cellStyle name="Note 4 3 2 2 2 4 2" xfId="53129"/>
    <cellStyle name="Note 4 3 2 2 2 4 3" xfId="53130"/>
    <cellStyle name="Note 4 3 2 2 2 5" xfId="53131"/>
    <cellStyle name="Note 4 3 2 2 2 6" xfId="53132"/>
    <cellStyle name="Note 4 3 2 2 2 7" xfId="53133"/>
    <cellStyle name="Note 4 3 2 2 2 8" xfId="53134"/>
    <cellStyle name="Note 4 3 2 2 3" xfId="53135"/>
    <cellStyle name="Note 4 3 2 2 3 2" xfId="53136"/>
    <cellStyle name="Note 4 3 2 2 3 2 2" xfId="53137"/>
    <cellStyle name="Note 4 3 2 2 3 2 2 2" xfId="53138"/>
    <cellStyle name="Note 4 3 2 2 3 2 2 3" xfId="53139"/>
    <cellStyle name="Note 4 3 2 2 3 2 3" xfId="53140"/>
    <cellStyle name="Note 4 3 2 2 3 2 4" xfId="53141"/>
    <cellStyle name="Note 4 3 2 2 3 2 5" xfId="53142"/>
    <cellStyle name="Note 4 3 2 2 3 2 6" xfId="53143"/>
    <cellStyle name="Note 4 3 2 2 3 3" xfId="53144"/>
    <cellStyle name="Note 4 3 2 2 3 3 2" xfId="53145"/>
    <cellStyle name="Note 4 3 2 2 3 3 3" xfId="53146"/>
    <cellStyle name="Note 4 3 2 2 3 4" xfId="53147"/>
    <cellStyle name="Note 4 3 2 2 3 5" xfId="53148"/>
    <cellStyle name="Note 4 3 2 2 3 6" xfId="53149"/>
    <cellStyle name="Note 4 3 2 2 3 7" xfId="53150"/>
    <cellStyle name="Note 4 3 2 2 4" xfId="53151"/>
    <cellStyle name="Note 4 3 2 2 4 2" xfId="53152"/>
    <cellStyle name="Note 4 3 2 2 4 2 2" xfId="53153"/>
    <cellStyle name="Note 4 3 2 2 4 2 3" xfId="53154"/>
    <cellStyle name="Note 4 3 2 2 4 3" xfId="53155"/>
    <cellStyle name="Note 4 3 2 2 4 4" xfId="53156"/>
    <cellStyle name="Note 4 3 2 2 4 5" xfId="53157"/>
    <cellStyle name="Note 4 3 2 2 4 6" xfId="53158"/>
    <cellStyle name="Note 4 3 2 2 5" xfId="53159"/>
    <cellStyle name="Note 4 3 2 2 5 2" xfId="53160"/>
    <cellStyle name="Note 4 3 2 2 5 2 2" xfId="53161"/>
    <cellStyle name="Note 4 3 2 2 5 2 3" xfId="53162"/>
    <cellStyle name="Note 4 3 2 2 5 3" xfId="53163"/>
    <cellStyle name="Note 4 3 2 2 5 4" xfId="53164"/>
    <cellStyle name="Note 4 3 2 2 5 5" xfId="53165"/>
    <cellStyle name="Note 4 3 2 2 5 6" xfId="53166"/>
    <cellStyle name="Note 4 3 2 2 6" xfId="53167"/>
    <cellStyle name="Note 4 3 2 2 6 2" xfId="53168"/>
    <cellStyle name="Note 4 3 2 2 6 3" xfId="53169"/>
    <cellStyle name="Note 4 3 2 2 7" xfId="53170"/>
    <cellStyle name="Note 4 3 2 2 8" xfId="53171"/>
    <cellStyle name="Note 4 3 2 2 9" xfId="53172"/>
    <cellStyle name="Note 4 3 2 3" xfId="53173"/>
    <cellStyle name="Note 4 3 2 3 2" xfId="53174"/>
    <cellStyle name="Note 4 3 2 3 2 2" xfId="53175"/>
    <cellStyle name="Note 4 3 2 3 2 2 2" xfId="53176"/>
    <cellStyle name="Note 4 3 2 3 2 2 2 2" xfId="53177"/>
    <cellStyle name="Note 4 3 2 3 2 2 2 3" xfId="53178"/>
    <cellStyle name="Note 4 3 2 3 2 2 3" xfId="53179"/>
    <cellStyle name="Note 4 3 2 3 2 2 4" xfId="53180"/>
    <cellStyle name="Note 4 3 2 3 2 2 5" xfId="53181"/>
    <cellStyle name="Note 4 3 2 3 2 2 6" xfId="53182"/>
    <cellStyle name="Note 4 3 2 3 2 3" xfId="53183"/>
    <cellStyle name="Note 4 3 2 3 2 3 2" xfId="53184"/>
    <cellStyle name="Note 4 3 2 3 2 3 3" xfId="53185"/>
    <cellStyle name="Note 4 3 2 3 2 4" xfId="53186"/>
    <cellStyle name="Note 4 3 2 3 2 5" xfId="53187"/>
    <cellStyle name="Note 4 3 2 3 2 6" xfId="53188"/>
    <cellStyle name="Note 4 3 2 3 2 7" xfId="53189"/>
    <cellStyle name="Note 4 3 2 3 3" xfId="53190"/>
    <cellStyle name="Note 4 3 2 3 3 2" xfId="53191"/>
    <cellStyle name="Note 4 3 2 3 3 2 2" xfId="53192"/>
    <cellStyle name="Note 4 3 2 3 3 2 3" xfId="53193"/>
    <cellStyle name="Note 4 3 2 3 3 3" xfId="53194"/>
    <cellStyle name="Note 4 3 2 3 3 4" xfId="53195"/>
    <cellStyle name="Note 4 3 2 3 3 5" xfId="53196"/>
    <cellStyle name="Note 4 3 2 3 3 6" xfId="53197"/>
    <cellStyle name="Note 4 3 2 3 4" xfId="53198"/>
    <cellStyle name="Note 4 3 2 3 4 2" xfId="53199"/>
    <cellStyle name="Note 4 3 2 3 4 2 2" xfId="53200"/>
    <cellStyle name="Note 4 3 2 3 4 2 3" xfId="53201"/>
    <cellStyle name="Note 4 3 2 3 4 3" xfId="53202"/>
    <cellStyle name="Note 4 3 2 3 4 4" xfId="53203"/>
    <cellStyle name="Note 4 3 2 3 4 5" xfId="53204"/>
    <cellStyle name="Note 4 3 2 3 4 6" xfId="53205"/>
    <cellStyle name="Note 4 3 2 3 5" xfId="53206"/>
    <cellStyle name="Note 4 3 2 3 5 2" xfId="53207"/>
    <cellStyle name="Note 4 3 2 3 5 3" xfId="53208"/>
    <cellStyle name="Note 4 3 2 3 6" xfId="53209"/>
    <cellStyle name="Note 4 3 2 3 7" xfId="53210"/>
    <cellStyle name="Note 4 3 2 3 8" xfId="53211"/>
    <cellStyle name="Note 4 3 2 3 9" xfId="53212"/>
    <cellStyle name="Note 4 3 2 4" xfId="53213"/>
    <cellStyle name="Note 4 3 2 4 2" xfId="53214"/>
    <cellStyle name="Note 4 3 2 4 2 2" xfId="53215"/>
    <cellStyle name="Note 4 3 2 4 2 2 2" xfId="53216"/>
    <cellStyle name="Note 4 3 2 4 2 2 3" xfId="53217"/>
    <cellStyle name="Note 4 3 2 4 2 3" xfId="53218"/>
    <cellStyle name="Note 4 3 2 4 2 4" xfId="53219"/>
    <cellStyle name="Note 4 3 2 4 2 5" xfId="53220"/>
    <cellStyle name="Note 4 3 2 4 2 6" xfId="53221"/>
    <cellStyle name="Note 4 3 2 4 3" xfId="53222"/>
    <cellStyle name="Note 4 3 2 4 3 2" xfId="53223"/>
    <cellStyle name="Note 4 3 2 4 3 3" xfId="53224"/>
    <cellStyle name="Note 4 3 2 4 4" xfId="53225"/>
    <cellStyle name="Note 4 3 2 4 5" xfId="53226"/>
    <cellStyle name="Note 4 3 2 4 6" xfId="53227"/>
    <cellStyle name="Note 4 3 2 4 7" xfId="53228"/>
    <cellStyle name="Note 4 3 2 5" xfId="53229"/>
    <cellStyle name="Note 4 3 2 5 2" xfId="53230"/>
    <cellStyle name="Note 4 3 2 5 2 2" xfId="53231"/>
    <cellStyle name="Note 4 3 2 5 2 3" xfId="53232"/>
    <cellStyle name="Note 4 3 2 5 3" xfId="53233"/>
    <cellStyle name="Note 4 3 2 5 4" xfId="53234"/>
    <cellStyle name="Note 4 3 2 5 5" xfId="53235"/>
    <cellStyle name="Note 4 3 2 5 6" xfId="53236"/>
    <cellStyle name="Note 4 3 2 6" xfId="53237"/>
    <cellStyle name="Note 4 3 2 6 2" xfId="53238"/>
    <cellStyle name="Note 4 3 2 6 2 2" xfId="53239"/>
    <cellStyle name="Note 4 3 2 6 2 3" xfId="53240"/>
    <cellStyle name="Note 4 3 2 6 3" xfId="53241"/>
    <cellStyle name="Note 4 3 2 6 4" xfId="53242"/>
    <cellStyle name="Note 4 3 2 6 5" xfId="53243"/>
    <cellStyle name="Note 4 3 2 6 6" xfId="53244"/>
    <cellStyle name="Note 4 3 2 7" xfId="53245"/>
    <cellStyle name="Note 4 3 2 7 2" xfId="53246"/>
    <cellStyle name="Note 4 3 2 7 2 2" xfId="53247"/>
    <cellStyle name="Note 4 3 2 7 2 3" xfId="53248"/>
    <cellStyle name="Note 4 3 2 7 3" xfId="53249"/>
    <cellStyle name="Note 4 3 2 7 4" xfId="53250"/>
    <cellStyle name="Note 4 3 2 7 5" xfId="53251"/>
    <cellStyle name="Note 4 3 2 7 6" xfId="53252"/>
    <cellStyle name="Note 4 3 2 8" xfId="53253"/>
    <cellStyle name="Note 4 3 2 8 2" xfId="53254"/>
    <cellStyle name="Note 4 3 2 8 2 2" xfId="53255"/>
    <cellStyle name="Note 4 3 2 8 2 3" xfId="53256"/>
    <cellStyle name="Note 4 3 2 8 3" xfId="53257"/>
    <cellStyle name="Note 4 3 2 8 4" xfId="53258"/>
    <cellStyle name="Note 4 3 2 8 5" xfId="53259"/>
    <cellStyle name="Note 4 3 2 8 6" xfId="53260"/>
    <cellStyle name="Note 4 3 2 9" xfId="53261"/>
    <cellStyle name="Note 4 3 2 9 2" xfId="53262"/>
    <cellStyle name="Note 4 3 2 9 3" xfId="53263"/>
    <cellStyle name="Note 4 3 3" xfId="53264"/>
    <cellStyle name="Note 4 3 3 10" xfId="53265"/>
    <cellStyle name="Note 4 3 3 2" xfId="53266"/>
    <cellStyle name="Note 4 3 3 2 2" xfId="53267"/>
    <cellStyle name="Note 4 3 3 2 2 2" xfId="53268"/>
    <cellStyle name="Note 4 3 3 2 2 2 2" xfId="53269"/>
    <cellStyle name="Note 4 3 3 2 2 2 3" xfId="53270"/>
    <cellStyle name="Note 4 3 3 2 2 3" xfId="53271"/>
    <cellStyle name="Note 4 3 3 2 2 4" xfId="53272"/>
    <cellStyle name="Note 4 3 3 2 2 5" xfId="53273"/>
    <cellStyle name="Note 4 3 3 2 2 6" xfId="53274"/>
    <cellStyle name="Note 4 3 3 2 3" xfId="53275"/>
    <cellStyle name="Note 4 3 3 2 3 2" xfId="53276"/>
    <cellStyle name="Note 4 3 3 2 3 2 2" xfId="53277"/>
    <cellStyle name="Note 4 3 3 2 3 2 3" xfId="53278"/>
    <cellStyle name="Note 4 3 3 2 3 3" xfId="53279"/>
    <cellStyle name="Note 4 3 3 2 3 4" xfId="53280"/>
    <cellStyle name="Note 4 3 3 2 3 5" xfId="53281"/>
    <cellStyle name="Note 4 3 3 2 3 6" xfId="53282"/>
    <cellStyle name="Note 4 3 3 2 4" xfId="53283"/>
    <cellStyle name="Note 4 3 3 2 4 2" xfId="53284"/>
    <cellStyle name="Note 4 3 3 2 4 3" xfId="53285"/>
    <cellStyle name="Note 4 3 3 2 5" xfId="53286"/>
    <cellStyle name="Note 4 3 3 2 6" xfId="53287"/>
    <cellStyle name="Note 4 3 3 2 7" xfId="53288"/>
    <cellStyle name="Note 4 3 3 2 8" xfId="53289"/>
    <cellStyle name="Note 4 3 3 3" xfId="53290"/>
    <cellStyle name="Note 4 3 3 3 2" xfId="53291"/>
    <cellStyle name="Note 4 3 3 3 2 2" xfId="53292"/>
    <cellStyle name="Note 4 3 3 3 2 2 2" xfId="53293"/>
    <cellStyle name="Note 4 3 3 3 2 2 3" xfId="53294"/>
    <cellStyle name="Note 4 3 3 3 2 3" xfId="53295"/>
    <cellStyle name="Note 4 3 3 3 2 4" xfId="53296"/>
    <cellStyle name="Note 4 3 3 3 2 5" xfId="53297"/>
    <cellStyle name="Note 4 3 3 3 2 6" xfId="53298"/>
    <cellStyle name="Note 4 3 3 3 3" xfId="53299"/>
    <cellStyle name="Note 4 3 3 3 3 2" xfId="53300"/>
    <cellStyle name="Note 4 3 3 3 3 3" xfId="53301"/>
    <cellStyle name="Note 4 3 3 3 4" xfId="53302"/>
    <cellStyle name="Note 4 3 3 3 5" xfId="53303"/>
    <cellStyle name="Note 4 3 3 3 6" xfId="53304"/>
    <cellStyle name="Note 4 3 3 3 7" xfId="53305"/>
    <cellStyle name="Note 4 3 3 4" xfId="53306"/>
    <cellStyle name="Note 4 3 3 4 2" xfId="53307"/>
    <cellStyle name="Note 4 3 3 4 2 2" xfId="53308"/>
    <cellStyle name="Note 4 3 3 4 2 3" xfId="53309"/>
    <cellStyle name="Note 4 3 3 4 3" xfId="53310"/>
    <cellStyle name="Note 4 3 3 4 4" xfId="53311"/>
    <cellStyle name="Note 4 3 3 4 5" xfId="53312"/>
    <cellStyle name="Note 4 3 3 4 6" xfId="53313"/>
    <cellStyle name="Note 4 3 3 5" xfId="53314"/>
    <cellStyle name="Note 4 3 3 5 2" xfId="53315"/>
    <cellStyle name="Note 4 3 3 5 2 2" xfId="53316"/>
    <cellStyle name="Note 4 3 3 5 2 3" xfId="53317"/>
    <cellStyle name="Note 4 3 3 5 3" xfId="53318"/>
    <cellStyle name="Note 4 3 3 5 4" xfId="53319"/>
    <cellStyle name="Note 4 3 3 5 5" xfId="53320"/>
    <cellStyle name="Note 4 3 3 5 6" xfId="53321"/>
    <cellStyle name="Note 4 3 3 6" xfId="53322"/>
    <cellStyle name="Note 4 3 3 6 2" xfId="53323"/>
    <cellStyle name="Note 4 3 3 6 3" xfId="53324"/>
    <cellStyle name="Note 4 3 3 7" xfId="53325"/>
    <cellStyle name="Note 4 3 3 8" xfId="53326"/>
    <cellStyle name="Note 4 3 3 9" xfId="53327"/>
    <cellStyle name="Note 4 3 4" xfId="53328"/>
    <cellStyle name="Note 4 3 4 2" xfId="53329"/>
    <cellStyle name="Note 4 3 4 2 2" xfId="53330"/>
    <cellStyle name="Note 4 3 4 2 2 2" xfId="53331"/>
    <cellStyle name="Note 4 3 4 2 2 2 2" xfId="53332"/>
    <cellStyle name="Note 4 3 4 2 2 2 3" xfId="53333"/>
    <cellStyle name="Note 4 3 4 2 2 3" xfId="53334"/>
    <cellStyle name="Note 4 3 4 2 2 4" xfId="53335"/>
    <cellStyle name="Note 4 3 4 2 2 5" xfId="53336"/>
    <cellStyle name="Note 4 3 4 2 2 6" xfId="53337"/>
    <cellStyle name="Note 4 3 4 2 3" xfId="53338"/>
    <cellStyle name="Note 4 3 4 2 3 2" xfId="53339"/>
    <cellStyle name="Note 4 3 4 2 3 3" xfId="53340"/>
    <cellStyle name="Note 4 3 4 2 4" xfId="53341"/>
    <cellStyle name="Note 4 3 4 2 5" xfId="53342"/>
    <cellStyle name="Note 4 3 4 2 6" xfId="53343"/>
    <cellStyle name="Note 4 3 4 2 7" xfId="53344"/>
    <cellStyle name="Note 4 3 4 3" xfId="53345"/>
    <cellStyle name="Note 4 3 4 3 2" xfId="53346"/>
    <cellStyle name="Note 4 3 4 3 2 2" xfId="53347"/>
    <cellStyle name="Note 4 3 4 3 2 3" xfId="53348"/>
    <cellStyle name="Note 4 3 4 3 3" xfId="53349"/>
    <cellStyle name="Note 4 3 4 3 4" xfId="53350"/>
    <cellStyle name="Note 4 3 4 3 5" xfId="53351"/>
    <cellStyle name="Note 4 3 4 3 6" xfId="53352"/>
    <cellStyle name="Note 4 3 4 4" xfId="53353"/>
    <cellStyle name="Note 4 3 4 4 2" xfId="53354"/>
    <cellStyle name="Note 4 3 4 4 2 2" xfId="53355"/>
    <cellStyle name="Note 4 3 4 4 2 3" xfId="53356"/>
    <cellStyle name="Note 4 3 4 4 3" xfId="53357"/>
    <cellStyle name="Note 4 3 4 4 4" xfId="53358"/>
    <cellStyle name="Note 4 3 4 4 5" xfId="53359"/>
    <cellStyle name="Note 4 3 4 4 6" xfId="53360"/>
    <cellStyle name="Note 4 3 4 5" xfId="53361"/>
    <cellStyle name="Note 4 3 4 5 2" xfId="53362"/>
    <cellStyle name="Note 4 3 4 5 3" xfId="53363"/>
    <cellStyle name="Note 4 3 4 6" xfId="53364"/>
    <cellStyle name="Note 4 3 4 7" xfId="53365"/>
    <cellStyle name="Note 4 3 4 8" xfId="53366"/>
    <cellStyle name="Note 4 3 4 9" xfId="53367"/>
    <cellStyle name="Note 4 3 5" xfId="53368"/>
    <cellStyle name="Note 4 3 5 2" xfId="53369"/>
    <cellStyle name="Note 4 3 5 2 2" xfId="53370"/>
    <cellStyle name="Note 4 3 5 2 2 2" xfId="53371"/>
    <cellStyle name="Note 4 3 5 2 2 3" xfId="53372"/>
    <cellStyle name="Note 4 3 5 2 3" xfId="53373"/>
    <cellStyle name="Note 4 3 5 2 4" xfId="53374"/>
    <cellStyle name="Note 4 3 5 2 5" xfId="53375"/>
    <cellStyle name="Note 4 3 5 2 6" xfId="53376"/>
    <cellStyle name="Note 4 3 5 3" xfId="53377"/>
    <cellStyle name="Note 4 3 5 3 2" xfId="53378"/>
    <cellStyle name="Note 4 3 5 3 3" xfId="53379"/>
    <cellStyle name="Note 4 3 5 4" xfId="53380"/>
    <cellStyle name="Note 4 3 5 5" xfId="53381"/>
    <cellStyle name="Note 4 3 5 6" xfId="53382"/>
    <cellStyle name="Note 4 3 5 7" xfId="53383"/>
    <cellStyle name="Note 4 3 6" xfId="53384"/>
    <cellStyle name="Note 4 3 6 2" xfId="53385"/>
    <cellStyle name="Note 4 3 6 2 2" xfId="53386"/>
    <cellStyle name="Note 4 3 6 2 3" xfId="53387"/>
    <cellStyle name="Note 4 3 6 3" xfId="53388"/>
    <cellStyle name="Note 4 3 6 4" xfId="53389"/>
    <cellStyle name="Note 4 3 6 5" xfId="53390"/>
    <cellStyle name="Note 4 3 6 6" xfId="53391"/>
    <cellStyle name="Note 4 3 7" xfId="53392"/>
    <cellStyle name="Note 4 3 7 2" xfId="53393"/>
    <cellStyle name="Note 4 3 7 2 2" xfId="53394"/>
    <cellStyle name="Note 4 3 7 2 3" xfId="53395"/>
    <cellStyle name="Note 4 3 7 3" xfId="53396"/>
    <cellStyle name="Note 4 3 7 4" xfId="53397"/>
    <cellStyle name="Note 4 3 7 5" xfId="53398"/>
    <cellStyle name="Note 4 3 7 6" xfId="53399"/>
    <cellStyle name="Note 4 3 8" xfId="53400"/>
    <cellStyle name="Note 4 3 8 2" xfId="53401"/>
    <cellStyle name="Note 4 3 8 2 2" xfId="53402"/>
    <cellStyle name="Note 4 3 8 2 3" xfId="53403"/>
    <cellStyle name="Note 4 3 8 3" xfId="53404"/>
    <cellStyle name="Note 4 3 8 4" xfId="53405"/>
    <cellStyle name="Note 4 3 8 5" xfId="53406"/>
    <cellStyle name="Note 4 3 8 6" xfId="53407"/>
    <cellStyle name="Note 4 3 9" xfId="53408"/>
    <cellStyle name="Note 4 3 9 2" xfId="53409"/>
    <cellStyle name="Note 4 3 9 2 2" xfId="53410"/>
    <cellStyle name="Note 4 3 9 2 3" xfId="53411"/>
    <cellStyle name="Note 4 3 9 3" xfId="53412"/>
    <cellStyle name="Note 4 3 9 4" xfId="53413"/>
    <cellStyle name="Note 4 3 9 5" xfId="53414"/>
    <cellStyle name="Note 4 3 9 6" xfId="53415"/>
    <cellStyle name="Note 4 4" xfId="53416"/>
    <cellStyle name="Note 4 4 10" xfId="53417"/>
    <cellStyle name="Note 4 4 10 2" xfId="53418"/>
    <cellStyle name="Note 4 4 10 3" xfId="53419"/>
    <cellStyle name="Note 4 4 11" xfId="53420"/>
    <cellStyle name="Note 4 4 12" xfId="53421"/>
    <cellStyle name="Note 4 4 13" xfId="53422"/>
    <cellStyle name="Note 4 4 14" xfId="53423"/>
    <cellStyle name="Note 4 4 2" xfId="53424"/>
    <cellStyle name="Note 4 4 2 10" xfId="53425"/>
    <cellStyle name="Note 4 4 2 11" xfId="53426"/>
    <cellStyle name="Note 4 4 2 12" xfId="53427"/>
    <cellStyle name="Note 4 4 2 13" xfId="53428"/>
    <cellStyle name="Note 4 4 2 2" xfId="53429"/>
    <cellStyle name="Note 4 4 2 2 10" xfId="53430"/>
    <cellStyle name="Note 4 4 2 2 2" xfId="53431"/>
    <cellStyle name="Note 4 4 2 2 2 2" xfId="53432"/>
    <cellStyle name="Note 4 4 2 2 2 2 2" xfId="53433"/>
    <cellStyle name="Note 4 4 2 2 2 2 2 2" xfId="53434"/>
    <cellStyle name="Note 4 4 2 2 2 2 2 3" xfId="53435"/>
    <cellStyle name="Note 4 4 2 2 2 2 3" xfId="53436"/>
    <cellStyle name="Note 4 4 2 2 2 2 4" xfId="53437"/>
    <cellStyle name="Note 4 4 2 2 2 2 5" xfId="53438"/>
    <cellStyle name="Note 4 4 2 2 2 2 6" xfId="53439"/>
    <cellStyle name="Note 4 4 2 2 2 3" xfId="53440"/>
    <cellStyle name="Note 4 4 2 2 2 3 2" xfId="53441"/>
    <cellStyle name="Note 4 4 2 2 2 3 2 2" xfId="53442"/>
    <cellStyle name="Note 4 4 2 2 2 3 2 3" xfId="53443"/>
    <cellStyle name="Note 4 4 2 2 2 3 3" xfId="53444"/>
    <cellStyle name="Note 4 4 2 2 2 3 4" xfId="53445"/>
    <cellStyle name="Note 4 4 2 2 2 3 5" xfId="53446"/>
    <cellStyle name="Note 4 4 2 2 2 3 6" xfId="53447"/>
    <cellStyle name="Note 4 4 2 2 2 4" xfId="53448"/>
    <cellStyle name="Note 4 4 2 2 2 4 2" xfId="53449"/>
    <cellStyle name="Note 4 4 2 2 2 4 3" xfId="53450"/>
    <cellStyle name="Note 4 4 2 2 2 5" xfId="53451"/>
    <cellStyle name="Note 4 4 2 2 2 6" xfId="53452"/>
    <cellStyle name="Note 4 4 2 2 2 7" xfId="53453"/>
    <cellStyle name="Note 4 4 2 2 2 8" xfId="53454"/>
    <cellStyle name="Note 4 4 2 2 3" xfId="53455"/>
    <cellStyle name="Note 4 4 2 2 3 2" xfId="53456"/>
    <cellStyle name="Note 4 4 2 2 3 2 2" xfId="53457"/>
    <cellStyle name="Note 4 4 2 2 3 2 2 2" xfId="53458"/>
    <cellStyle name="Note 4 4 2 2 3 2 2 3" xfId="53459"/>
    <cellStyle name="Note 4 4 2 2 3 2 3" xfId="53460"/>
    <cellStyle name="Note 4 4 2 2 3 2 4" xfId="53461"/>
    <cellStyle name="Note 4 4 2 2 3 2 5" xfId="53462"/>
    <cellStyle name="Note 4 4 2 2 3 2 6" xfId="53463"/>
    <cellStyle name="Note 4 4 2 2 3 3" xfId="53464"/>
    <cellStyle name="Note 4 4 2 2 3 3 2" xfId="53465"/>
    <cellStyle name="Note 4 4 2 2 3 3 3" xfId="53466"/>
    <cellStyle name="Note 4 4 2 2 3 4" xfId="53467"/>
    <cellStyle name="Note 4 4 2 2 3 5" xfId="53468"/>
    <cellStyle name="Note 4 4 2 2 3 6" xfId="53469"/>
    <cellStyle name="Note 4 4 2 2 3 7" xfId="53470"/>
    <cellStyle name="Note 4 4 2 2 4" xfId="53471"/>
    <cellStyle name="Note 4 4 2 2 4 2" xfId="53472"/>
    <cellStyle name="Note 4 4 2 2 4 2 2" xfId="53473"/>
    <cellStyle name="Note 4 4 2 2 4 2 3" xfId="53474"/>
    <cellStyle name="Note 4 4 2 2 4 3" xfId="53475"/>
    <cellStyle name="Note 4 4 2 2 4 4" xfId="53476"/>
    <cellStyle name="Note 4 4 2 2 4 5" xfId="53477"/>
    <cellStyle name="Note 4 4 2 2 4 6" xfId="53478"/>
    <cellStyle name="Note 4 4 2 2 5" xfId="53479"/>
    <cellStyle name="Note 4 4 2 2 5 2" xfId="53480"/>
    <cellStyle name="Note 4 4 2 2 5 2 2" xfId="53481"/>
    <cellStyle name="Note 4 4 2 2 5 2 3" xfId="53482"/>
    <cellStyle name="Note 4 4 2 2 5 3" xfId="53483"/>
    <cellStyle name="Note 4 4 2 2 5 4" xfId="53484"/>
    <cellStyle name="Note 4 4 2 2 5 5" xfId="53485"/>
    <cellStyle name="Note 4 4 2 2 5 6" xfId="53486"/>
    <cellStyle name="Note 4 4 2 2 6" xfId="53487"/>
    <cellStyle name="Note 4 4 2 2 6 2" xfId="53488"/>
    <cellStyle name="Note 4 4 2 2 6 3" xfId="53489"/>
    <cellStyle name="Note 4 4 2 2 7" xfId="53490"/>
    <cellStyle name="Note 4 4 2 2 8" xfId="53491"/>
    <cellStyle name="Note 4 4 2 2 9" xfId="53492"/>
    <cellStyle name="Note 4 4 2 3" xfId="53493"/>
    <cellStyle name="Note 4 4 2 3 2" xfId="53494"/>
    <cellStyle name="Note 4 4 2 3 2 2" xfId="53495"/>
    <cellStyle name="Note 4 4 2 3 2 2 2" xfId="53496"/>
    <cellStyle name="Note 4 4 2 3 2 2 2 2" xfId="53497"/>
    <cellStyle name="Note 4 4 2 3 2 2 2 3" xfId="53498"/>
    <cellStyle name="Note 4 4 2 3 2 2 3" xfId="53499"/>
    <cellStyle name="Note 4 4 2 3 2 2 4" xfId="53500"/>
    <cellStyle name="Note 4 4 2 3 2 2 5" xfId="53501"/>
    <cellStyle name="Note 4 4 2 3 2 2 6" xfId="53502"/>
    <cellStyle name="Note 4 4 2 3 2 3" xfId="53503"/>
    <cellStyle name="Note 4 4 2 3 2 3 2" xfId="53504"/>
    <cellStyle name="Note 4 4 2 3 2 3 3" xfId="53505"/>
    <cellStyle name="Note 4 4 2 3 2 4" xfId="53506"/>
    <cellStyle name="Note 4 4 2 3 2 5" xfId="53507"/>
    <cellStyle name="Note 4 4 2 3 2 6" xfId="53508"/>
    <cellStyle name="Note 4 4 2 3 2 7" xfId="53509"/>
    <cellStyle name="Note 4 4 2 3 3" xfId="53510"/>
    <cellStyle name="Note 4 4 2 3 3 2" xfId="53511"/>
    <cellStyle name="Note 4 4 2 3 3 2 2" xfId="53512"/>
    <cellStyle name="Note 4 4 2 3 3 2 3" xfId="53513"/>
    <cellStyle name="Note 4 4 2 3 3 3" xfId="53514"/>
    <cellStyle name="Note 4 4 2 3 3 4" xfId="53515"/>
    <cellStyle name="Note 4 4 2 3 3 5" xfId="53516"/>
    <cellStyle name="Note 4 4 2 3 3 6" xfId="53517"/>
    <cellStyle name="Note 4 4 2 3 4" xfId="53518"/>
    <cellStyle name="Note 4 4 2 3 4 2" xfId="53519"/>
    <cellStyle name="Note 4 4 2 3 4 2 2" xfId="53520"/>
    <cellStyle name="Note 4 4 2 3 4 2 3" xfId="53521"/>
    <cellStyle name="Note 4 4 2 3 4 3" xfId="53522"/>
    <cellStyle name="Note 4 4 2 3 4 4" xfId="53523"/>
    <cellStyle name="Note 4 4 2 3 4 5" xfId="53524"/>
    <cellStyle name="Note 4 4 2 3 4 6" xfId="53525"/>
    <cellStyle name="Note 4 4 2 3 5" xfId="53526"/>
    <cellStyle name="Note 4 4 2 3 5 2" xfId="53527"/>
    <cellStyle name="Note 4 4 2 3 5 3" xfId="53528"/>
    <cellStyle name="Note 4 4 2 3 6" xfId="53529"/>
    <cellStyle name="Note 4 4 2 3 7" xfId="53530"/>
    <cellStyle name="Note 4 4 2 3 8" xfId="53531"/>
    <cellStyle name="Note 4 4 2 3 9" xfId="53532"/>
    <cellStyle name="Note 4 4 2 4" xfId="53533"/>
    <cellStyle name="Note 4 4 2 4 2" xfId="53534"/>
    <cellStyle name="Note 4 4 2 4 2 2" xfId="53535"/>
    <cellStyle name="Note 4 4 2 4 2 2 2" xfId="53536"/>
    <cellStyle name="Note 4 4 2 4 2 2 3" xfId="53537"/>
    <cellStyle name="Note 4 4 2 4 2 3" xfId="53538"/>
    <cellStyle name="Note 4 4 2 4 2 4" xfId="53539"/>
    <cellStyle name="Note 4 4 2 4 2 5" xfId="53540"/>
    <cellStyle name="Note 4 4 2 4 2 6" xfId="53541"/>
    <cellStyle name="Note 4 4 2 4 3" xfId="53542"/>
    <cellStyle name="Note 4 4 2 4 3 2" xfId="53543"/>
    <cellStyle name="Note 4 4 2 4 3 3" xfId="53544"/>
    <cellStyle name="Note 4 4 2 4 4" xfId="53545"/>
    <cellStyle name="Note 4 4 2 4 5" xfId="53546"/>
    <cellStyle name="Note 4 4 2 4 6" xfId="53547"/>
    <cellStyle name="Note 4 4 2 4 7" xfId="53548"/>
    <cellStyle name="Note 4 4 2 5" xfId="53549"/>
    <cellStyle name="Note 4 4 2 5 2" xfId="53550"/>
    <cellStyle name="Note 4 4 2 5 2 2" xfId="53551"/>
    <cellStyle name="Note 4 4 2 5 2 3" xfId="53552"/>
    <cellStyle name="Note 4 4 2 5 3" xfId="53553"/>
    <cellStyle name="Note 4 4 2 5 4" xfId="53554"/>
    <cellStyle name="Note 4 4 2 5 5" xfId="53555"/>
    <cellStyle name="Note 4 4 2 5 6" xfId="53556"/>
    <cellStyle name="Note 4 4 2 6" xfId="53557"/>
    <cellStyle name="Note 4 4 2 6 2" xfId="53558"/>
    <cellStyle name="Note 4 4 2 6 2 2" xfId="53559"/>
    <cellStyle name="Note 4 4 2 6 2 3" xfId="53560"/>
    <cellStyle name="Note 4 4 2 6 3" xfId="53561"/>
    <cellStyle name="Note 4 4 2 6 4" xfId="53562"/>
    <cellStyle name="Note 4 4 2 6 5" xfId="53563"/>
    <cellStyle name="Note 4 4 2 6 6" xfId="53564"/>
    <cellStyle name="Note 4 4 2 7" xfId="53565"/>
    <cellStyle name="Note 4 4 2 7 2" xfId="53566"/>
    <cellStyle name="Note 4 4 2 7 2 2" xfId="53567"/>
    <cellStyle name="Note 4 4 2 7 2 3" xfId="53568"/>
    <cellStyle name="Note 4 4 2 7 3" xfId="53569"/>
    <cellStyle name="Note 4 4 2 7 4" xfId="53570"/>
    <cellStyle name="Note 4 4 2 7 5" xfId="53571"/>
    <cellStyle name="Note 4 4 2 7 6" xfId="53572"/>
    <cellStyle name="Note 4 4 2 8" xfId="53573"/>
    <cellStyle name="Note 4 4 2 8 2" xfId="53574"/>
    <cellStyle name="Note 4 4 2 8 2 2" xfId="53575"/>
    <cellStyle name="Note 4 4 2 8 2 3" xfId="53576"/>
    <cellStyle name="Note 4 4 2 8 3" xfId="53577"/>
    <cellStyle name="Note 4 4 2 8 4" xfId="53578"/>
    <cellStyle name="Note 4 4 2 8 5" xfId="53579"/>
    <cellStyle name="Note 4 4 2 8 6" xfId="53580"/>
    <cellStyle name="Note 4 4 2 9" xfId="53581"/>
    <cellStyle name="Note 4 4 2 9 2" xfId="53582"/>
    <cellStyle name="Note 4 4 2 9 3" xfId="53583"/>
    <cellStyle name="Note 4 4 3" xfId="53584"/>
    <cellStyle name="Note 4 4 3 10" xfId="53585"/>
    <cellStyle name="Note 4 4 3 2" xfId="53586"/>
    <cellStyle name="Note 4 4 3 2 2" xfId="53587"/>
    <cellStyle name="Note 4 4 3 2 2 2" xfId="53588"/>
    <cellStyle name="Note 4 4 3 2 2 2 2" xfId="53589"/>
    <cellStyle name="Note 4 4 3 2 2 2 3" xfId="53590"/>
    <cellStyle name="Note 4 4 3 2 2 3" xfId="53591"/>
    <cellStyle name="Note 4 4 3 2 2 4" xfId="53592"/>
    <cellStyle name="Note 4 4 3 2 2 5" xfId="53593"/>
    <cellStyle name="Note 4 4 3 2 2 6" xfId="53594"/>
    <cellStyle name="Note 4 4 3 2 3" xfId="53595"/>
    <cellStyle name="Note 4 4 3 2 3 2" xfId="53596"/>
    <cellStyle name="Note 4 4 3 2 3 2 2" xfId="53597"/>
    <cellStyle name="Note 4 4 3 2 3 2 3" xfId="53598"/>
    <cellStyle name="Note 4 4 3 2 3 3" xfId="53599"/>
    <cellStyle name="Note 4 4 3 2 3 4" xfId="53600"/>
    <cellStyle name="Note 4 4 3 2 3 5" xfId="53601"/>
    <cellStyle name="Note 4 4 3 2 3 6" xfId="53602"/>
    <cellStyle name="Note 4 4 3 2 4" xfId="53603"/>
    <cellStyle name="Note 4 4 3 2 4 2" xfId="53604"/>
    <cellStyle name="Note 4 4 3 2 4 3" xfId="53605"/>
    <cellStyle name="Note 4 4 3 2 5" xfId="53606"/>
    <cellStyle name="Note 4 4 3 2 6" xfId="53607"/>
    <cellStyle name="Note 4 4 3 2 7" xfId="53608"/>
    <cellStyle name="Note 4 4 3 2 8" xfId="53609"/>
    <cellStyle name="Note 4 4 3 3" xfId="53610"/>
    <cellStyle name="Note 4 4 3 3 2" xfId="53611"/>
    <cellStyle name="Note 4 4 3 3 2 2" xfId="53612"/>
    <cellStyle name="Note 4 4 3 3 2 2 2" xfId="53613"/>
    <cellStyle name="Note 4 4 3 3 2 2 3" xfId="53614"/>
    <cellStyle name="Note 4 4 3 3 2 3" xfId="53615"/>
    <cellStyle name="Note 4 4 3 3 2 4" xfId="53616"/>
    <cellStyle name="Note 4 4 3 3 2 5" xfId="53617"/>
    <cellStyle name="Note 4 4 3 3 2 6" xfId="53618"/>
    <cellStyle name="Note 4 4 3 3 3" xfId="53619"/>
    <cellStyle name="Note 4 4 3 3 3 2" xfId="53620"/>
    <cellStyle name="Note 4 4 3 3 3 3" xfId="53621"/>
    <cellStyle name="Note 4 4 3 3 4" xfId="53622"/>
    <cellStyle name="Note 4 4 3 3 5" xfId="53623"/>
    <cellStyle name="Note 4 4 3 3 6" xfId="53624"/>
    <cellStyle name="Note 4 4 3 3 7" xfId="53625"/>
    <cellStyle name="Note 4 4 3 4" xfId="53626"/>
    <cellStyle name="Note 4 4 3 4 2" xfId="53627"/>
    <cellStyle name="Note 4 4 3 4 2 2" xfId="53628"/>
    <cellStyle name="Note 4 4 3 4 2 3" xfId="53629"/>
    <cellStyle name="Note 4 4 3 4 3" xfId="53630"/>
    <cellStyle name="Note 4 4 3 4 4" xfId="53631"/>
    <cellStyle name="Note 4 4 3 4 5" xfId="53632"/>
    <cellStyle name="Note 4 4 3 4 6" xfId="53633"/>
    <cellStyle name="Note 4 4 3 5" xfId="53634"/>
    <cellStyle name="Note 4 4 3 5 2" xfId="53635"/>
    <cellStyle name="Note 4 4 3 5 2 2" xfId="53636"/>
    <cellStyle name="Note 4 4 3 5 2 3" xfId="53637"/>
    <cellStyle name="Note 4 4 3 5 3" xfId="53638"/>
    <cellStyle name="Note 4 4 3 5 4" xfId="53639"/>
    <cellStyle name="Note 4 4 3 5 5" xfId="53640"/>
    <cellStyle name="Note 4 4 3 5 6" xfId="53641"/>
    <cellStyle name="Note 4 4 3 6" xfId="53642"/>
    <cellStyle name="Note 4 4 3 6 2" xfId="53643"/>
    <cellStyle name="Note 4 4 3 6 3" xfId="53644"/>
    <cellStyle name="Note 4 4 3 7" xfId="53645"/>
    <cellStyle name="Note 4 4 3 8" xfId="53646"/>
    <cellStyle name="Note 4 4 3 9" xfId="53647"/>
    <cellStyle name="Note 4 4 4" xfId="53648"/>
    <cellStyle name="Note 4 4 4 2" xfId="53649"/>
    <cellStyle name="Note 4 4 4 2 2" xfId="53650"/>
    <cellStyle name="Note 4 4 4 2 2 2" xfId="53651"/>
    <cellStyle name="Note 4 4 4 2 2 2 2" xfId="53652"/>
    <cellStyle name="Note 4 4 4 2 2 2 3" xfId="53653"/>
    <cellStyle name="Note 4 4 4 2 2 3" xfId="53654"/>
    <cellStyle name="Note 4 4 4 2 2 4" xfId="53655"/>
    <cellStyle name="Note 4 4 4 2 2 5" xfId="53656"/>
    <cellStyle name="Note 4 4 4 2 2 6" xfId="53657"/>
    <cellStyle name="Note 4 4 4 2 3" xfId="53658"/>
    <cellStyle name="Note 4 4 4 2 3 2" xfId="53659"/>
    <cellStyle name="Note 4 4 4 2 3 3" xfId="53660"/>
    <cellStyle name="Note 4 4 4 2 4" xfId="53661"/>
    <cellStyle name="Note 4 4 4 2 5" xfId="53662"/>
    <cellStyle name="Note 4 4 4 2 6" xfId="53663"/>
    <cellStyle name="Note 4 4 4 2 7" xfId="53664"/>
    <cellStyle name="Note 4 4 4 3" xfId="53665"/>
    <cellStyle name="Note 4 4 4 3 2" xfId="53666"/>
    <cellStyle name="Note 4 4 4 3 2 2" xfId="53667"/>
    <cellStyle name="Note 4 4 4 3 2 3" xfId="53668"/>
    <cellStyle name="Note 4 4 4 3 3" xfId="53669"/>
    <cellStyle name="Note 4 4 4 3 4" xfId="53670"/>
    <cellStyle name="Note 4 4 4 3 5" xfId="53671"/>
    <cellStyle name="Note 4 4 4 3 6" xfId="53672"/>
    <cellStyle name="Note 4 4 4 4" xfId="53673"/>
    <cellStyle name="Note 4 4 4 4 2" xfId="53674"/>
    <cellStyle name="Note 4 4 4 4 2 2" xfId="53675"/>
    <cellStyle name="Note 4 4 4 4 2 3" xfId="53676"/>
    <cellStyle name="Note 4 4 4 4 3" xfId="53677"/>
    <cellStyle name="Note 4 4 4 4 4" xfId="53678"/>
    <cellStyle name="Note 4 4 4 4 5" xfId="53679"/>
    <cellStyle name="Note 4 4 4 4 6" xfId="53680"/>
    <cellStyle name="Note 4 4 4 5" xfId="53681"/>
    <cellStyle name="Note 4 4 4 5 2" xfId="53682"/>
    <cellStyle name="Note 4 4 4 5 3" xfId="53683"/>
    <cellStyle name="Note 4 4 4 6" xfId="53684"/>
    <cellStyle name="Note 4 4 4 7" xfId="53685"/>
    <cellStyle name="Note 4 4 4 8" xfId="53686"/>
    <cellStyle name="Note 4 4 4 9" xfId="53687"/>
    <cellStyle name="Note 4 4 5" xfId="53688"/>
    <cellStyle name="Note 4 4 5 2" xfId="53689"/>
    <cellStyle name="Note 4 4 5 2 2" xfId="53690"/>
    <cellStyle name="Note 4 4 5 2 2 2" xfId="53691"/>
    <cellStyle name="Note 4 4 5 2 2 3" xfId="53692"/>
    <cellStyle name="Note 4 4 5 2 3" xfId="53693"/>
    <cellStyle name="Note 4 4 5 2 4" xfId="53694"/>
    <cellStyle name="Note 4 4 5 2 5" xfId="53695"/>
    <cellStyle name="Note 4 4 5 2 6" xfId="53696"/>
    <cellStyle name="Note 4 4 5 3" xfId="53697"/>
    <cellStyle name="Note 4 4 5 3 2" xfId="53698"/>
    <cellStyle name="Note 4 4 5 3 3" xfId="53699"/>
    <cellStyle name="Note 4 4 5 4" xfId="53700"/>
    <cellStyle name="Note 4 4 5 5" xfId="53701"/>
    <cellStyle name="Note 4 4 5 6" xfId="53702"/>
    <cellStyle name="Note 4 4 5 7" xfId="53703"/>
    <cellStyle name="Note 4 4 6" xfId="53704"/>
    <cellStyle name="Note 4 4 6 2" xfId="53705"/>
    <cellStyle name="Note 4 4 6 2 2" xfId="53706"/>
    <cellStyle name="Note 4 4 6 2 3" xfId="53707"/>
    <cellStyle name="Note 4 4 6 3" xfId="53708"/>
    <cellStyle name="Note 4 4 6 4" xfId="53709"/>
    <cellStyle name="Note 4 4 6 5" xfId="53710"/>
    <cellStyle name="Note 4 4 6 6" xfId="53711"/>
    <cellStyle name="Note 4 4 7" xfId="53712"/>
    <cellStyle name="Note 4 4 7 2" xfId="53713"/>
    <cellStyle name="Note 4 4 7 2 2" xfId="53714"/>
    <cellStyle name="Note 4 4 7 2 3" xfId="53715"/>
    <cellStyle name="Note 4 4 7 3" xfId="53716"/>
    <cellStyle name="Note 4 4 7 4" xfId="53717"/>
    <cellStyle name="Note 4 4 7 5" xfId="53718"/>
    <cellStyle name="Note 4 4 7 6" xfId="53719"/>
    <cellStyle name="Note 4 4 8" xfId="53720"/>
    <cellStyle name="Note 4 4 8 2" xfId="53721"/>
    <cellStyle name="Note 4 4 8 2 2" xfId="53722"/>
    <cellStyle name="Note 4 4 8 2 3" xfId="53723"/>
    <cellStyle name="Note 4 4 8 3" xfId="53724"/>
    <cellStyle name="Note 4 4 8 4" xfId="53725"/>
    <cellStyle name="Note 4 4 8 5" xfId="53726"/>
    <cellStyle name="Note 4 4 8 6" xfId="53727"/>
    <cellStyle name="Note 4 4 9" xfId="53728"/>
    <cellStyle name="Note 4 4 9 2" xfId="53729"/>
    <cellStyle name="Note 4 4 9 2 2" xfId="53730"/>
    <cellStyle name="Note 4 4 9 2 3" xfId="53731"/>
    <cellStyle name="Note 4 4 9 3" xfId="53732"/>
    <cellStyle name="Note 4 4 9 4" xfId="53733"/>
    <cellStyle name="Note 4 4 9 5" xfId="53734"/>
    <cellStyle name="Note 4 4 9 6" xfId="53735"/>
    <cellStyle name="Note 4 5" xfId="53736"/>
    <cellStyle name="Note 4 5 10" xfId="53737"/>
    <cellStyle name="Note 4 5 11" xfId="53738"/>
    <cellStyle name="Note 4 5 12" xfId="53739"/>
    <cellStyle name="Note 4 5 13" xfId="53740"/>
    <cellStyle name="Note 4 5 2" xfId="53741"/>
    <cellStyle name="Note 4 5 2 10" xfId="53742"/>
    <cellStyle name="Note 4 5 2 2" xfId="53743"/>
    <cellStyle name="Note 4 5 2 2 2" xfId="53744"/>
    <cellStyle name="Note 4 5 2 2 2 2" xfId="53745"/>
    <cellStyle name="Note 4 5 2 2 2 2 2" xfId="53746"/>
    <cellStyle name="Note 4 5 2 2 2 2 3" xfId="53747"/>
    <cellStyle name="Note 4 5 2 2 2 3" xfId="53748"/>
    <cellStyle name="Note 4 5 2 2 2 4" xfId="53749"/>
    <cellStyle name="Note 4 5 2 2 2 5" xfId="53750"/>
    <cellStyle name="Note 4 5 2 2 2 6" xfId="53751"/>
    <cellStyle name="Note 4 5 2 2 3" xfId="53752"/>
    <cellStyle name="Note 4 5 2 2 3 2" xfId="53753"/>
    <cellStyle name="Note 4 5 2 2 3 2 2" xfId="53754"/>
    <cellStyle name="Note 4 5 2 2 3 2 3" xfId="53755"/>
    <cellStyle name="Note 4 5 2 2 3 3" xfId="53756"/>
    <cellStyle name="Note 4 5 2 2 3 4" xfId="53757"/>
    <cellStyle name="Note 4 5 2 2 3 5" xfId="53758"/>
    <cellStyle name="Note 4 5 2 2 3 6" xfId="53759"/>
    <cellStyle name="Note 4 5 2 2 4" xfId="53760"/>
    <cellStyle name="Note 4 5 2 2 4 2" xfId="53761"/>
    <cellStyle name="Note 4 5 2 2 4 3" xfId="53762"/>
    <cellStyle name="Note 4 5 2 2 5" xfId="53763"/>
    <cellStyle name="Note 4 5 2 2 6" xfId="53764"/>
    <cellStyle name="Note 4 5 2 2 7" xfId="53765"/>
    <cellStyle name="Note 4 5 2 2 8" xfId="53766"/>
    <cellStyle name="Note 4 5 2 3" xfId="53767"/>
    <cellStyle name="Note 4 5 2 3 2" xfId="53768"/>
    <cellStyle name="Note 4 5 2 3 2 2" xfId="53769"/>
    <cellStyle name="Note 4 5 2 3 2 2 2" xfId="53770"/>
    <cellStyle name="Note 4 5 2 3 2 2 3" xfId="53771"/>
    <cellStyle name="Note 4 5 2 3 2 3" xfId="53772"/>
    <cellStyle name="Note 4 5 2 3 2 4" xfId="53773"/>
    <cellStyle name="Note 4 5 2 3 2 5" xfId="53774"/>
    <cellStyle name="Note 4 5 2 3 2 6" xfId="53775"/>
    <cellStyle name="Note 4 5 2 3 3" xfId="53776"/>
    <cellStyle name="Note 4 5 2 3 3 2" xfId="53777"/>
    <cellStyle name="Note 4 5 2 3 3 3" xfId="53778"/>
    <cellStyle name="Note 4 5 2 3 4" xfId="53779"/>
    <cellStyle name="Note 4 5 2 3 5" xfId="53780"/>
    <cellStyle name="Note 4 5 2 3 6" xfId="53781"/>
    <cellStyle name="Note 4 5 2 3 7" xfId="53782"/>
    <cellStyle name="Note 4 5 2 4" xfId="53783"/>
    <cellStyle name="Note 4 5 2 4 2" xfId="53784"/>
    <cellStyle name="Note 4 5 2 4 2 2" xfId="53785"/>
    <cellStyle name="Note 4 5 2 4 2 3" xfId="53786"/>
    <cellStyle name="Note 4 5 2 4 3" xfId="53787"/>
    <cellStyle name="Note 4 5 2 4 4" xfId="53788"/>
    <cellStyle name="Note 4 5 2 4 5" xfId="53789"/>
    <cellStyle name="Note 4 5 2 4 6" xfId="53790"/>
    <cellStyle name="Note 4 5 2 5" xfId="53791"/>
    <cellStyle name="Note 4 5 2 5 2" xfId="53792"/>
    <cellStyle name="Note 4 5 2 5 2 2" xfId="53793"/>
    <cellStyle name="Note 4 5 2 5 2 3" xfId="53794"/>
    <cellStyle name="Note 4 5 2 5 3" xfId="53795"/>
    <cellStyle name="Note 4 5 2 5 4" xfId="53796"/>
    <cellStyle name="Note 4 5 2 5 5" xfId="53797"/>
    <cellStyle name="Note 4 5 2 5 6" xfId="53798"/>
    <cellStyle name="Note 4 5 2 6" xfId="53799"/>
    <cellStyle name="Note 4 5 2 6 2" xfId="53800"/>
    <cellStyle name="Note 4 5 2 6 3" xfId="53801"/>
    <cellStyle name="Note 4 5 2 7" xfId="53802"/>
    <cellStyle name="Note 4 5 2 8" xfId="53803"/>
    <cellStyle name="Note 4 5 2 9" xfId="53804"/>
    <cellStyle name="Note 4 5 3" xfId="53805"/>
    <cellStyle name="Note 4 5 3 2" xfId="53806"/>
    <cellStyle name="Note 4 5 3 2 2" xfId="53807"/>
    <cellStyle name="Note 4 5 3 2 2 2" xfId="53808"/>
    <cellStyle name="Note 4 5 3 2 2 2 2" xfId="53809"/>
    <cellStyle name="Note 4 5 3 2 2 2 3" xfId="53810"/>
    <cellStyle name="Note 4 5 3 2 2 3" xfId="53811"/>
    <cellStyle name="Note 4 5 3 2 2 4" xfId="53812"/>
    <cellStyle name="Note 4 5 3 2 2 5" xfId="53813"/>
    <cellStyle name="Note 4 5 3 2 2 6" xfId="53814"/>
    <cellStyle name="Note 4 5 3 2 3" xfId="53815"/>
    <cellStyle name="Note 4 5 3 2 3 2" xfId="53816"/>
    <cellStyle name="Note 4 5 3 2 3 3" xfId="53817"/>
    <cellStyle name="Note 4 5 3 2 4" xfId="53818"/>
    <cellStyle name="Note 4 5 3 2 5" xfId="53819"/>
    <cellStyle name="Note 4 5 3 2 6" xfId="53820"/>
    <cellStyle name="Note 4 5 3 2 7" xfId="53821"/>
    <cellStyle name="Note 4 5 3 3" xfId="53822"/>
    <cellStyle name="Note 4 5 3 3 2" xfId="53823"/>
    <cellStyle name="Note 4 5 3 3 2 2" xfId="53824"/>
    <cellStyle name="Note 4 5 3 3 2 3" xfId="53825"/>
    <cellStyle name="Note 4 5 3 3 3" xfId="53826"/>
    <cellStyle name="Note 4 5 3 3 4" xfId="53827"/>
    <cellStyle name="Note 4 5 3 3 5" xfId="53828"/>
    <cellStyle name="Note 4 5 3 3 6" xfId="53829"/>
    <cellStyle name="Note 4 5 3 4" xfId="53830"/>
    <cellStyle name="Note 4 5 3 4 2" xfId="53831"/>
    <cellStyle name="Note 4 5 3 4 2 2" xfId="53832"/>
    <cellStyle name="Note 4 5 3 4 2 3" xfId="53833"/>
    <cellStyle name="Note 4 5 3 4 3" xfId="53834"/>
    <cellStyle name="Note 4 5 3 4 4" xfId="53835"/>
    <cellStyle name="Note 4 5 3 4 5" xfId="53836"/>
    <cellStyle name="Note 4 5 3 4 6" xfId="53837"/>
    <cellStyle name="Note 4 5 3 5" xfId="53838"/>
    <cellStyle name="Note 4 5 3 5 2" xfId="53839"/>
    <cellStyle name="Note 4 5 3 5 3" xfId="53840"/>
    <cellStyle name="Note 4 5 3 6" xfId="53841"/>
    <cellStyle name="Note 4 5 3 7" xfId="53842"/>
    <cellStyle name="Note 4 5 3 8" xfId="53843"/>
    <cellStyle name="Note 4 5 3 9" xfId="53844"/>
    <cellStyle name="Note 4 5 4" xfId="53845"/>
    <cellStyle name="Note 4 5 4 2" xfId="53846"/>
    <cellStyle name="Note 4 5 4 2 2" xfId="53847"/>
    <cellStyle name="Note 4 5 4 2 2 2" xfId="53848"/>
    <cellStyle name="Note 4 5 4 2 2 3" xfId="53849"/>
    <cellStyle name="Note 4 5 4 2 3" xfId="53850"/>
    <cellStyle name="Note 4 5 4 2 4" xfId="53851"/>
    <cellStyle name="Note 4 5 4 2 5" xfId="53852"/>
    <cellStyle name="Note 4 5 4 2 6" xfId="53853"/>
    <cellStyle name="Note 4 5 4 3" xfId="53854"/>
    <cellStyle name="Note 4 5 4 3 2" xfId="53855"/>
    <cellStyle name="Note 4 5 4 3 3" xfId="53856"/>
    <cellStyle name="Note 4 5 4 4" xfId="53857"/>
    <cellStyle name="Note 4 5 4 5" xfId="53858"/>
    <cellStyle name="Note 4 5 4 6" xfId="53859"/>
    <cellStyle name="Note 4 5 4 7" xfId="53860"/>
    <cellStyle name="Note 4 5 5" xfId="53861"/>
    <cellStyle name="Note 4 5 5 2" xfId="53862"/>
    <cellStyle name="Note 4 5 5 2 2" xfId="53863"/>
    <cellStyle name="Note 4 5 5 2 3" xfId="53864"/>
    <cellStyle name="Note 4 5 5 3" xfId="53865"/>
    <cellStyle name="Note 4 5 5 4" xfId="53866"/>
    <cellStyle name="Note 4 5 5 5" xfId="53867"/>
    <cellStyle name="Note 4 5 5 6" xfId="53868"/>
    <cellStyle name="Note 4 5 6" xfId="53869"/>
    <cellStyle name="Note 4 5 6 2" xfId="53870"/>
    <cellStyle name="Note 4 5 6 2 2" xfId="53871"/>
    <cellStyle name="Note 4 5 6 2 3" xfId="53872"/>
    <cellStyle name="Note 4 5 6 3" xfId="53873"/>
    <cellStyle name="Note 4 5 6 4" xfId="53874"/>
    <cellStyle name="Note 4 5 6 5" xfId="53875"/>
    <cellStyle name="Note 4 5 6 6" xfId="53876"/>
    <cellStyle name="Note 4 5 7" xfId="53877"/>
    <cellStyle name="Note 4 5 7 2" xfId="53878"/>
    <cellStyle name="Note 4 5 7 2 2" xfId="53879"/>
    <cellStyle name="Note 4 5 7 2 3" xfId="53880"/>
    <cellStyle name="Note 4 5 7 3" xfId="53881"/>
    <cellStyle name="Note 4 5 7 4" xfId="53882"/>
    <cellStyle name="Note 4 5 7 5" xfId="53883"/>
    <cellStyle name="Note 4 5 7 6" xfId="53884"/>
    <cellStyle name="Note 4 5 8" xfId="53885"/>
    <cellStyle name="Note 4 5 8 2" xfId="53886"/>
    <cellStyle name="Note 4 5 8 2 2" xfId="53887"/>
    <cellStyle name="Note 4 5 8 2 3" xfId="53888"/>
    <cellStyle name="Note 4 5 8 3" xfId="53889"/>
    <cellStyle name="Note 4 5 8 4" xfId="53890"/>
    <cellStyle name="Note 4 5 8 5" xfId="53891"/>
    <cellStyle name="Note 4 5 8 6" xfId="53892"/>
    <cellStyle name="Note 4 5 9" xfId="53893"/>
    <cellStyle name="Note 4 5 9 2" xfId="53894"/>
    <cellStyle name="Note 4 5 9 3" xfId="53895"/>
    <cellStyle name="Note 4 6" xfId="53896"/>
    <cellStyle name="Note 4 6 10" xfId="53897"/>
    <cellStyle name="Note 4 6 2" xfId="53898"/>
    <cellStyle name="Note 4 6 2 2" xfId="53899"/>
    <cellStyle name="Note 4 6 2 2 2" xfId="53900"/>
    <cellStyle name="Note 4 6 2 2 2 2" xfId="53901"/>
    <cellStyle name="Note 4 6 2 2 2 3" xfId="53902"/>
    <cellStyle name="Note 4 6 2 2 3" xfId="53903"/>
    <cellStyle name="Note 4 6 2 2 4" xfId="53904"/>
    <cellStyle name="Note 4 6 2 2 5" xfId="53905"/>
    <cellStyle name="Note 4 6 2 2 6" xfId="53906"/>
    <cellStyle name="Note 4 6 2 3" xfId="53907"/>
    <cellStyle name="Note 4 6 2 3 2" xfId="53908"/>
    <cellStyle name="Note 4 6 2 3 2 2" xfId="53909"/>
    <cellStyle name="Note 4 6 2 3 2 3" xfId="53910"/>
    <cellStyle name="Note 4 6 2 3 3" xfId="53911"/>
    <cellStyle name="Note 4 6 2 3 4" xfId="53912"/>
    <cellStyle name="Note 4 6 2 3 5" xfId="53913"/>
    <cellStyle name="Note 4 6 2 3 6" xfId="53914"/>
    <cellStyle name="Note 4 6 2 4" xfId="53915"/>
    <cellStyle name="Note 4 6 2 4 2" xfId="53916"/>
    <cellStyle name="Note 4 6 2 4 3" xfId="53917"/>
    <cellStyle name="Note 4 6 2 5" xfId="53918"/>
    <cellStyle name="Note 4 6 2 6" xfId="53919"/>
    <cellStyle name="Note 4 6 2 7" xfId="53920"/>
    <cellStyle name="Note 4 6 2 8" xfId="53921"/>
    <cellStyle name="Note 4 6 3" xfId="53922"/>
    <cellStyle name="Note 4 6 3 2" xfId="53923"/>
    <cellStyle name="Note 4 6 3 2 2" xfId="53924"/>
    <cellStyle name="Note 4 6 3 2 2 2" xfId="53925"/>
    <cellStyle name="Note 4 6 3 2 2 3" xfId="53926"/>
    <cellStyle name="Note 4 6 3 2 3" xfId="53927"/>
    <cellStyle name="Note 4 6 3 2 4" xfId="53928"/>
    <cellStyle name="Note 4 6 3 2 5" xfId="53929"/>
    <cellStyle name="Note 4 6 3 2 6" xfId="53930"/>
    <cellStyle name="Note 4 6 3 3" xfId="53931"/>
    <cellStyle name="Note 4 6 3 3 2" xfId="53932"/>
    <cellStyle name="Note 4 6 3 3 3" xfId="53933"/>
    <cellStyle name="Note 4 6 3 4" xfId="53934"/>
    <cellStyle name="Note 4 6 3 5" xfId="53935"/>
    <cellStyle name="Note 4 6 3 6" xfId="53936"/>
    <cellStyle name="Note 4 6 3 7" xfId="53937"/>
    <cellStyle name="Note 4 6 4" xfId="53938"/>
    <cellStyle name="Note 4 6 4 2" xfId="53939"/>
    <cellStyle name="Note 4 6 4 2 2" xfId="53940"/>
    <cellStyle name="Note 4 6 4 2 3" xfId="53941"/>
    <cellStyle name="Note 4 6 4 3" xfId="53942"/>
    <cellStyle name="Note 4 6 4 4" xfId="53943"/>
    <cellStyle name="Note 4 6 4 5" xfId="53944"/>
    <cellStyle name="Note 4 6 4 6" xfId="53945"/>
    <cellStyle name="Note 4 6 5" xfId="53946"/>
    <cellStyle name="Note 4 6 5 2" xfId="53947"/>
    <cellStyle name="Note 4 6 5 2 2" xfId="53948"/>
    <cellStyle name="Note 4 6 5 2 3" xfId="53949"/>
    <cellStyle name="Note 4 6 5 3" xfId="53950"/>
    <cellStyle name="Note 4 6 5 4" xfId="53951"/>
    <cellStyle name="Note 4 6 5 5" xfId="53952"/>
    <cellStyle name="Note 4 6 5 6" xfId="53953"/>
    <cellStyle name="Note 4 6 6" xfId="53954"/>
    <cellStyle name="Note 4 6 6 2" xfId="53955"/>
    <cellStyle name="Note 4 6 6 3" xfId="53956"/>
    <cellStyle name="Note 4 6 7" xfId="53957"/>
    <cellStyle name="Note 4 6 8" xfId="53958"/>
    <cellStyle name="Note 4 6 9" xfId="53959"/>
    <cellStyle name="Note 4 7" xfId="53960"/>
    <cellStyle name="Note 4 7 2" xfId="53961"/>
    <cellStyle name="Note 4 7 2 2" xfId="53962"/>
    <cellStyle name="Note 4 7 2 2 2" xfId="53963"/>
    <cellStyle name="Note 4 7 2 2 2 2" xfId="53964"/>
    <cellStyle name="Note 4 7 2 2 2 3" xfId="53965"/>
    <cellStyle name="Note 4 7 2 2 3" xfId="53966"/>
    <cellStyle name="Note 4 7 2 2 4" xfId="53967"/>
    <cellStyle name="Note 4 7 2 2 5" xfId="53968"/>
    <cellStyle name="Note 4 7 2 2 6" xfId="53969"/>
    <cellStyle name="Note 4 7 2 3" xfId="53970"/>
    <cellStyle name="Note 4 7 2 3 2" xfId="53971"/>
    <cellStyle name="Note 4 7 2 3 3" xfId="53972"/>
    <cellStyle name="Note 4 7 2 4" xfId="53973"/>
    <cellStyle name="Note 4 7 2 5" xfId="53974"/>
    <cellStyle name="Note 4 7 2 6" xfId="53975"/>
    <cellStyle name="Note 4 7 2 7" xfId="53976"/>
    <cellStyle name="Note 4 7 3" xfId="53977"/>
    <cellStyle name="Note 4 7 3 2" xfId="53978"/>
    <cellStyle name="Note 4 7 3 2 2" xfId="53979"/>
    <cellStyle name="Note 4 7 3 2 3" xfId="53980"/>
    <cellStyle name="Note 4 7 3 3" xfId="53981"/>
    <cellStyle name="Note 4 7 3 4" xfId="53982"/>
    <cellStyle name="Note 4 7 3 5" xfId="53983"/>
    <cellStyle name="Note 4 7 3 6" xfId="53984"/>
    <cellStyle name="Note 4 7 4" xfId="53985"/>
    <cellStyle name="Note 4 7 4 2" xfId="53986"/>
    <cellStyle name="Note 4 7 4 2 2" xfId="53987"/>
    <cellStyle name="Note 4 7 4 2 3" xfId="53988"/>
    <cellStyle name="Note 4 7 4 3" xfId="53989"/>
    <cellStyle name="Note 4 7 4 4" xfId="53990"/>
    <cellStyle name="Note 4 7 4 5" xfId="53991"/>
    <cellStyle name="Note 4 7 4 6" xfId="53992"/>
    <cellStyle name="Note 4 7 5" xfId="53993"/>
    <cellStyle name="Note 4 7 5 2" xfId="53994"/>
    <cellStyle name="Note 4 7 5 3" xfId="53995"/>
    <cellStyle name="Note 4 7 6" xfId="53996"/>
    <cellStyle name="Note 4 7 7" xfId="53997"/>
    <cellStyle name="Note 4 7 8" xfId="53998"/>
    <cellStyle name="Note 4 7 9" xfId="53999"/>
    <cellStyle name="Note 4 8" xfId="54000"/>
    <cellStyle name="Note 4 8 2" xfId="54001"/>
    <cellStyle name="Note 4 8 2 2" xfId="54002"/>
    <cellStyle name="Note 4 8 2 2 2" xfId="54003"/>
    <cellStyle name="Note 4 8 2 2 3" xfId="54004"/>
    <cellStyle name="Note 4 8 2 3" xfId="54005"/>
    <cellStyle name="Note 4 8 2 4" xfId="54006"/>
    <cellStyle name="Note 4 8 2 5" xfId="54007"/>
    <cellStyle name="Note 4 8 2 6" xfId="54008"/>
    <cellStyle name="Note 4 8 3" xfId="54009"/>
    <cellStyle name="Note 4 8 3 2" xfId="54010"/>
    <cellStyle name="Note 4 8 3 3" xfId="54011"/>
    <cellStyle name="Note 4 8 4" xfId="54012"/>
    <cellStyle name="Note 4 8 5" xfId="54013"/>
    <cellStyle name="Note 4 8 6" xfId="54014"/>
    <cellStyle name="Note 4 8 7" xfId="54015"/>
    <cellStyle name="Note 4 9" xfId="54016"/>
    <cellStyle name="Note 4 9 2" xfId="54017"/>
    <cellStyle name="Note 4 9 2 2" xfId="54018"/>
    <cellStyle name="Note 4 9 2 3" xfId="54019"/>
    <cellStyle name="Note 4 9 3" xfId="54020"/>
    <cellStyle name="Note 4 9 4" xfId="54021"/>
    <cellStyle name="Note 4 9 5" xfId="54022"/>
    <cellStyle name="Note 4 9 6" xfId="54023"/>
    <cellStyle name="Note 5" xfId="536"/>
    <cellStyle name="Note 5 10" xfId="54024"/>
    <cellStyle name="Note 5 10 2" xfId="54025"/>
    <cellStyle name="Note 5 10 2 2" xfId="54026"/>
    <cellStyle name="Note 5 10 2 3" xfId="54027"/>
    <cellStyle name="Note 5 10 3" xfId="54028"/>
    <cellStyle name="Note 5 10 4" xfId="54029"/>
    <cellStyle name="Note 5 10 5" xfId="54030"/>
    <cellStyle name="Note 5 10 6" xfId="54031"/>
    <cellStyle name="Note 5 11" xfId="54032"/>
    <cellStyle name="Note 5 11 2" xfId="54033"/>
    <cellStyle name="Note 5 11 2 2" xfId="54034"/>
    <cellStyle name="Note 5 11 2 3" xfId="54035"/>
    <cellStyle name="Note 5 11 3" xfId="54036"/>
    <cellStyle name="Note 5 11 4" xfId="54037"/>
    <cellStyle name="Note 5 11 5" xfId="54038"/>
    <cellStyle name="Note 5 11 6" xfId="54039"/>
    <cellStyle name="Note 5 12" xfId="54040"/>
    <cellStyle name="Note 5 12 2" xfId="54041"/>
    <cellStyle name="Note 5 12 3" xfId="54042"/>
    <cellStyle name="Note 5 13" xfId="54043"/>
    <cellStyle name="Note 5 14" xfId="54044"/>
    <cellStyle name="Note 5 15" xfId="54045"/>
    <cellStyle name="Note 5 16" xfId="54046"/>
    <cellStyle name="Note 5 2" xfId="54047"/>
    <cellStyle name="Note 5 2 10" xfId="54048"/>
    <cellStyle name="Note 5 2 10 2" xfId="54049"/>
    <cellStyle name="Note 5 2 10 3" xfId="54050"/>
    <cellStyle name="Note 5 2 11" xfId="54051"/>
    <cellStyle name="Note 5 2 12" xfId="54052"/>
    <cellStyle name="Note 5 2 13" xfId="54053"/>
    <cellStyle name="Note 5 2 14" xfId="54054"/>
    <cellStyle name="Note 5 2 2" xfId="54055"/>
    <cellStyle name="Note 5 2 2 10" xfId="54056"/>
    <cellStyle name="Note 5 2 2 11" xfId="54057"/>
    <cellStyle name="Note 5 2 2 12" xfId="54058"/>
    <cellStyle name="Note 5 2 2 13" xfId="54059"/>
    <cellStyle name="Note 5 2 2 2" xfId="54060"/>
    <cellStyle name="Note 5 2 2 2 10" xfId="54061"/>
    <cellStyle name="Note 5 2 2 2 2" xfId="54062"/>
    <cellStyle name="Note 5 2 2 2 2 2" xfId="54063"/>
    <cellStyle name="Note 5 2 2 2 2 2 2" xfId="54064"/>
    <cellStyle name="Note 5 2 2 2 2 2 2 2" xfId="54065"/>
    <cellStyle name="Note 5 2 2 2 2 2 2 3" xfId="54066"/>
    <cellStyle name="Note 5 2 2 2 2 2 3" xfId="54067"/>
    <cellStyle name="Note 5 2 2 2 2 2 4" xfId="54068"/>
    <cellStyle name="Note 5 2 2 2 2 2 5" xfId="54069"/>
    <cellStyle name="Note 5 2 2 2 2 2 6" xfId="54070"/>
    <cellStyle name="Note 5 2 2 2 2 3" xfId="54071"/>
    <cellStyle name="Note 5 2 2 2 2 3 2" xfId="54072"/>
    <cellStyle name="Note 5 2 2 2 2 3 2 2" xfId="54073"/>
    <cellStyle name="Note 5 2 2 2 2 3 2 3" xfId="54074"/>
    <cellStyle name="Note 5 2 2 2 2 3 3" xfId="54075"/>
    <cellStyle name="Note 5 2 2 2 2 3 4" xfId="54076"/>
    <cellStyle name="Note 5 2 2 2 2 3 5" xfId="54077"/>
    <cellStyle name="Note 5 2 2 2 2 3 6" xfId="54078"/>
    <cellStyle name="Note 5 2 2 2 2 4" xfId="54079"/>
    <cellStyle name="Note 5 2 2 2 2 4 2" xfId="54080"/>
    <cellStyle name="Note 5 2 2 2 2 4 3" xfId="54081"/>
    <cellStyle name="Note 5 2 2 2 2 5" xfId="54082"/>
    <cellStyle name="Note 5 2 2 2 2 6" xfId="54083"/>
    <cellStyle name="Note 5 2 2 2 2 7" xfId="54084"/>
    <cellStyle name="Note 5 2 2 2 2 8" xfId="54085"/>
    <cellStyle name="Note 5 2 2 2 3" xfId="54086"/>
    <cellStyle name="Note 5 2 2 2 3 2" xfId="54087"/>
    <cellStyle name="Note 5 2 2 2 3 2 2" xfId="54088"/>
    <cellStyle name="Note 5 2 2 2 3 2 2 2" xfId="54089"/>
    <cellStyle name="Note 5 2 2 2 3 2 2 3" xfId="54090"/>
    <cellStyle name="Note 5 2 2 2 3 2 3" xfId="54091"/>
    <cellStyle name="Note 5 2 2 2 3 2 4" xfId="54092"/>
    <cellStyle name="Note 5 2 2 2 3 2 5" xfId="54093"/>
    <cellStyle name="Note 5 2 2 2 3 2 6" xfId="54094"/>
    <cellStyle name="Note 5 2 2 2 3 3" xfId="54095"/>
    <cellStyle name="Note 5 2 2 2 3 3 2" xfId="54096"/>
    <cellStyle name="Note 5 2 2 2 3 3 3" xfId="54097"/>
    <cellStyle name="Note 5 2 2 2 3 4" xfId="54098"/>
    <cellStyle name="Note 5 2 2 2 3 5" xfId="54099"/>
    <cellStyle name="Note 5 2 2 2 3 6" xfId="54100"/>
    <cellStyle name="Note 5 2 2 2 3 7" xfId="54101"/>
    <cellStyle name="Note 5 2 2 2 4" xfId="54102"/>
    <cellStyle name="Note 5 2 2 2 4 2" xfId="54103"/>
    <cellStyle name="Note 5 2 2 2 4 2 2" xfId="54104"/>
    <cellStyle name="Note 5 2 2 2 4 2 3" xfId="54105"/>
    <cellStyle name="Note 5 2 2 2 4 3" xfId="54106"/>
    <cellStyle name="Note 5 2 2 2 4 4" xfId="54107"/>
    <cellStyle name="Note 5 2 2 2 4 5" xfId="54108"/>
    <cellStyle name="Note 5 2 2 2 4 6" xfId="54109"/>
    <cellStyle name="Note 5 2 2 2 5" xfId="54110"/>
    <cellStyle name="Note 5 2 2 2 5 2" xfId="54111"/>
    <cellStyle name="Note 5 2 2 2 5 2 2" xfId="54112"/>
    <cellStyle name="Note 5 2 2 2 5 2 3" xfId="54113"/>
    <cellStyle name="Note 5 2 2 2 5 3" xfId="54114"/>
    <cellStyle name="Note 5 2 2 2 5 4" xfId="54115"/>
    <cellStyle name="Note 5 2 2 2 5 5" xfId="54116"/>
    <cellStyle name="Note 5 2 2 2 5 6" xfId="54117"/>
    <cellStyle name="Note 5 2 2 2 6" xfId="54118"/>
    <cellStyle name="Note 5 2 2 2 6 2" xfId="54119"/>
    <cellStyle name="Note 5 2 2 2 6 3" xfId="54120"/>
    <cellStyle name="Note 5 2 2 2 7" xfId="54121"/>
    <cellStyle name="Note 5 2 2 2 8" xfId="54122"/>
    <cellStyle name="Note 5 2 2 2 9" xfId="54123"/>
    <cellStyle name="Note 5 2 2 3" xfId="54124"/>
    <cellStyle name="Note 5 2 2 3 2" xfId="54125"/>
    <cellStyle name="Note 5 2 2 3 2 2" xfId="54126"/>
    <cellStyle name="Note 5 2 2 3 2 2 2" xfId="54127"/>
    <cellStyle name="Note 5 2 2 3 2 2 2 2" xfId="54128"/>
    <cellStyle name="Note 5 2 2 3 2 2 2 3" xfId="54129"/>
    <cellStyle name="Note 5 2 2 3 2 2 3" xfId="54130"/>
    <cellStyle name="Note 5 2 2 3 2 2 4" xfId="54131"/>
    <cellStyle name="Note 5 2 2 3 2 2 5" xfId="54132"/>
    <cellStyle name="Note 5 2 2 3 2 2 6" xfId="54133"/>
    <cellStyle name="Note 5 2 2 3 2 3" xfId="54134"/>
    <cellStyle name="Note 5 2 2 3 2 3 2" xfId="54135"/>
    <cellStyle name="Note 5 2 2 3 2 3 3" xfId="54136"/>
    <cellStyle name="Note 5 2 2 3 2 4" xfId="54137"/>
    <cellStyle name="Note 5 2 2 3 2 5" xfId="54138"/>
    <cellStyle name="Note 5 2 2 3 2 6" xfId="54139"/>
    <cellStyle name="Note 5 2 2 3 2 7" xfId="54140"/>
    <cellStyle name="Note 5 2 2 3 3" xfId="54141"/>
    <cellStyle name="Note 5 2 2 3 3 2" xfId="54142"/>
    <cellStyle name="Note 5 2 2 3 3 2 2" xfId="54143"/>
    <cellStyle name="Note 5 2 2 3 3 2 3" xfId="54144"/>
    <cellStyle name="Note 5 2 2 3 3 3" xfId="54145"/>
    <cellStyle name="Note 5 2 2 3 3 4" xfId="54146"/>
    <cellStyle name="Note 5 2 2 3 3 5" xfId="54147"/>
    <cellStyle name="Note 5 2 2 3 3 6" xfId="54148"/>
    <cellStyle name="Note 5 2 2 3 4" xfId="54149"/>
    <cellStyle name="Note 5 2 2 3 4 2" xfId="54150"/>
    <cellStyle name="Note 5 2 2 3 4 2 2" xfId="54151"/>
    <cellStyle name="Note 5 2 2 3 4 2 3" xfId="54152"/>
    <cellStyle name="Note 5 2 2 3 4 3" xfId="54153"/>
    <cellStyle name="Note 5 2 2 3 4 4" xfId="54154"/>
    <cellStyle name="Note 5 2 2 3 4 5" xfId="54155"/>
    <cellStyle name="Note 5 2 2 3 4 6" xfId="54156"/>
    <cellStyle name="Note 5 2 2 3 5" xfId="54157"/>
    <cellStyle name="Note 5 2 2 3 5 2" xfId="54158"/>
    <cellStyle name="Note 5 2 2 3 5 3" xfId="54159"/>
    <cellStyle name="Note 5 2 2 3 6" xfId="54160"/>
    <cellStyle name="Note 5 2 2 3 7" xfId="54161"/>
    <cellStyle name="Note 5 2 2 3 8" xfId="54162"/>
    <cellStyle name="Note 5 2 2 3 9" xfId="54163"/>
    <cellStyle name="Note 5 2 2 4" xfId="54164"/>
    <cellStyle name="Note 5 2 2 4 2" xfId="54165"/>
    <cellStyle name="Note 5 2 2 4 2 2" xfId="54166"/>
    <cellStyle name="Note 5 2 2 4 2 2 2" xfId="54167"/>
    <cellStyle name="Note 5 2 2 4 2 2 3" xfId="54168"/>
    <cellStyle name="Note 5 2 2 4 2 3" xfId="54169"/>
    <cellStyle name="Note 5 2 2 4 2 4" xfId="54170"/>
    <cellStyle name="Note 5 2 2 4 2 5" xfId="54171"/>
    <cellStyle name="Note 5 2 2 4 2 6" xfId="54172"/>
    <cellStyle name="Note 5 2 2 4 3" xfId="54173"/>
    <cellStyle name="Note 5 2 2 4 3 2" xfId="54174"/>
    <cellStyle name="Note 5 2 2 4 3 3" xfId="54175"/>
    <cellStyle name="Note 5 2 2 4 4" xfId="54176"/>
    <cellStyle name="Note 5 2 2 4 5" xfId="54177"/>
    <cellStyle name="Note 5 2 2 4 6" xfId="54178"/>
    <cellStyle name="Note 5 2 2 4 7" xfId="54179"/>
    <cellStyle name="Note 5 2 2 5" xfId="54180"/>
    <cellStyle name="Note 5 2 2 5 2" xfId="54181"/>
    <cellStyle name="Note 5 2 2 5 2 2" xfId="54182"/>
    <cellStyle name="Note 5 2 2 5 2 3" xfId="54183"/>
    <cellStyle name="Note 5 2 2 5 3" xfId="54184"/>
    <cellStyle name="Note 5 2 2 5 4" xfId="54185"/>
    <cellStyle name="Note 5 2 2 5 5" xfId="54186"/>
    <cellStyle name="Note 5 2 2 5 6" xfId="54187"/>
    <cellStyle name="Note 5 2 2 6" xfId="54188"/>
    <cellStyle name="Note 5 2 2 6 2" xfId="54189"/>
    <cellStyle name="Note 5 2 2 6 2 2" xfId="54190"/>
    <cellStyle name="Note 5 2 2 6 2 3" xfId="54191"/>
    <cellStyle name="Note 5 2 2 6 3" xfId="54192"/>
    <cellStyle name="Note 5 2 2 6 4" xfId="54193"/>
    <cellStyle name="Note 5 2 2 6 5" xfId="54194"/>
    <cellStyle name="Note 5 2 2 6 6" xfId="54195"/>
    <cellStyle name="Note 5 2 2 7" xfId="54196"/>
    <cellStyle name="Note 5 2 2 7 2" xfId="54197"/>
    <cellStyle name="Note 5 2 2 7 2 2" xfId="54198"/>
    <cellStyle name="Note 5 2 2 7 2 3" xfId="54199"/>
    <cellStyle name="Note 5 2 2 7 3" xfId="54200"/>
    <cellStyle name="Note 5 2 2 7 4" xfId="54201"/>
    <cellStyle name="Note 5 2 2 7 5" xfId="54202"/>
    <cellStyle name="Note 5 2 2 7 6" xfId="54203"/>
    <cellStyle name="Note 5 2 2 8" xfId="54204"/>
    <cellStyle name="Note 5 2 2 8 2" xfId="54205"/>
    <cellStyle name="Note 5 2 2 8 2 2" xfId="54206"/>
    <cellStyle name="Note 5 2 2 8 2 3" xfId="54207"/>
    <cellStyle name="Note 5 2 2 8 3" xfId="54208"/>
    <cellStyle name="Note 5 2 2 8 4" xfId="54209"/>
    <cellStyle name="Note 5 2 2 8 5" xfId="54210"/>
    <cellStyle name="Note 5 2 2 8 6" xfId="54211"/>
    <cellStyle name="Note 5 2 2 9" xfId="54212"/>
    <cellStyle name="Note 5 2 2 9 2" xfId="54213"/>
    <cellStyle name="Note 5 2 2 9 3" xfId="54214"/>
    <cellStyle name="Note 5 2 3" xfId="54215"/>
    <cellStyle name="Note 5 2 3 10" xfId="54216"/>
    <cellStyle name="Note 5 2 3 2" xfId="54217"/>
    <cellStyle name="Note 5 2 3 2 2" xfId="54218"/>
    <cellStyle name="Note 5 2 3 2 2 2" xfId="54219"/>
    <cellStyle name="Note 5 2 3 2 2 2 2" xfId="54220"/>
    <cellStyle name="Note 5 2 3 2 2 2 3" xfId="54221"/>
    <cellStyle name="Note 5 2 3 2 2 3" xfId="54222"/>
    <cellStyle name="Note 5 2 3 2 2 4" xfId="54223"/>
    <cellStyle name="Note 5 2 3 2 2 5" xfId="54224"/>
    <cellStyle name="Note 5 2 3 2 2 6" xfId="54225"/>
    <cellStyle name="Note 5 2 3 2 3" xfId="54226"/>
    <cellStyle name="Note 5 2 3 2 3 2" xfId="54227"/>
    <cellStyle name="Note 5 2 3 2 3 2 2" xfId="54228"/>
    <cellStyle name="Note 5 2 3 2 3 2 3" xfId="54229"/>
    <cellStyle name="Note 5 2 3 2 3 3" xfId="54230"/>
    <cellStyle name="Note 5 2 3 2 3 4" xfId="54231"/>
    <cellStyle name="Note 5 2 3 2 3 5" xfId="54232"/>
    <cellStyle name="Note 5 2 3 2 3 6" xfId="54233"/>
    <cellStyle name="Note 5 2 3 2 4" xfId="54234"/>
    <cellStyle name="Note 5 2 3 2 4 2" xfId="54235"/>
    <cellStyle name="Note 5 2 3 2 4 3" xfId="54236"/>
    <cellStyle name="Note 5 2 3 2 5" xfId="54237"/>
    <cellStyle name="Note 5 2 3 2 6" xfId="54238"/>
    <cellStyle name="Note 5 2 3 2 7" xfId="54239"/>
    <cellStyle name="Note 5 2 3 2 8" xfId="54240"/>
    <cellStyle name="Note 5 2 3 3" xfId="54241"/>
    <cellStyle name="Note 5 2 3 3 2" xfId="54242"/>
    <cellStyle name="Note 5 2 3 3 2 2" xfId="54243"/>
    <cellStyle name="Note 5 2 3 3 2 2 2" xfId="54244"/>
    <cellStyle name="Note 5 2 3 3 2 2 3" xfId="54245"/>
    <cellStyle name="Note 5 2 3 3 2 3" xfId="54246"/>
    <cellStyle name="Note 5 2 3 3 2 4" xfId="54247"/>
    <cellStyle name="Note 5 2 3 3 2 5" xfId="54248"/>
    <cellStyle name="Note 5 2 3 3 2 6" xfId="54249"/>
    <cellStyle name="Note 5 2 3 3 3" xfId="54250"/>
    <cellStyle name="Note 5 2 3 3 3 2" xfId="54251"/>
    <cellStyle name="Note 5 2 3 3 3 3" xfId="54252"/>
    <cellStyle name="Note 5 2 3 3 4" xfId="54253"/>
    <cellStyle name="Note 5 2 3 3 5" xfId="54254"/>
    <cellStyle name="Note 5 2 3 3 6" xfId="54255"/>
    <cellStyle name="Note 5 2 3 3 7" xfId="54256"/>
    <cellStyle name="Note 5 2 3 4" xfId="54257"/>
    <cellStyle name="Note 5 2 3 4 2" xfId="54258"/>
    <cellStyle name="Note 5 2 3 4 2 2" xfId="54259"/>
    <cellStyle name="Note 5 2 3 4 2 3" xfId="54260"/>
    <cellStyle name="Note 5 2 3 4 3" xfId="54261"/>
    <cellStyle name="Note 5 2 3 4 4" xfId="54262"/>
    <cellStyle name="Note 5 2 3 4 5" xfId="54263"/>
    <cellStyle name="Note 5 2 3 4 6" xfId="54264"/>
    <cellStyle name="Note 5 2 3 5" xfId="54265"/>
    <cellStyle name="Note 5 2 3 5 2" xfId="54266"/>
    <cellStyle name="Note 5 2 3 5 2 2" xfId="54267"/>
    <cellStyle name="Note 5 2 3 5 2 3" xfId="54268"/>
    <cellStyle name="Note 5 2 3 5 3" xfId="54269"/>
    <cellStyle name="Note 5 2 3 5 4" xfId="54270"/>
    <cellStyle name="Note 5 2 3 5 5" xfId="54271"/>
    <cellStyle name="Note 5 2 3 5 6" xfId="54272"/>
    <cellStyle name="Note 5 2 3 6" xfId="54273"/>
    <cellStyle name="Note 5 2 3 6 2" xfId="54274"/>
    <cellStyle name="Note 5 2 3 6 3" xfId="54275"/>
    <cellStyle name="Note 5 2 3 7" xfId="54276"/>
    <cellStyle name="Note 5 2 3 8" xfId="54277"/>
    <cellStyle name="Note 5 2 3 9" xfId="54278"/>
    <cellStyle name="Note 5 2 4" xfId="54279"/>
    <cellStyle name="Note 5 2 4 2" xfId="54280"/>
    <cellStyle name="Note 5 2 4 2 2" xfId="54281"/>
    <cellStyle name="Note 5 2 4 2 2 2" xfId="54282"/>
    <cellStyle name="Note 5 2 4 2 2 2 2" xfId="54283"/>
    <cellStyle name="Note 5 2 4 2 2 2 3" xfId="54284"/>
    <cellStyle name="Note 5 2 4 2 2 3" xfId="54285"/>
    <cellStyle name="Note 5 2 4 2 2 4" xfId="54286"/>
    <cellStyle name="Note 5 2 4 2 2 5" xfId="54287"/>
    <cellStyle name="Note 5 2 4 2 2 6" xfId="54288"/>
    <cellStyle name="Note 5 2 4 2 3" xfId="54289"/>
    <cellStyle name="Note 5 2 4 2 3 2" xfId="54290"/>
    <cellStyle name="Note 5 2 4 2 3 3" xfId="54291"/>
    <cellStyle name="Note 5 2 4 2 4" xfId="54292"/>
    <cellStyle name="Note 5 2 4 2 5" xfId="54293"/>
    <cellStyle name="Note 5 2 4 2 6" xfId="54294"/>
    <cellStyle name="Note 5 2 4 2 7" xfId="54295"/>
    <cellStyle name="Note 5 2 4 3" xfId="54296"/>
    <cellStyle name="Note 5 2 4 3 2" xfId="54297"/>
    <cellStyle name="Note 5 2 4 3 2 2" xfId="54298"/>
    <cellStyle name="Note 5 2 4 3 2 3" xfId="54299"/>
    <cellStyle name="Note 5 2 4 3 3" xfId="54300"/>
    <cellStyle name="Note 5 2 4 3 4" xfId="54301"/>
    <cellStyle name="Note 5 2 4 3 5" xfId="54302"/>
    <cellStyle name="Note 5 2 4 3 6" xfId="54303"/>
    <cellStyle name="Note 5 2 4 4" xfId="54304"/>
    <cellStyle name="Note 5 2 4 4 2" xfId="54305"/>
    <cellStyle name="Note 5 2 4 4 2 2" xfId="54306"/>
    <cellStyle name="Note 5 2 4 4 2 3" xfId="54307"/>
    <cellStyle name="Note 5 2 4 4 3" xfId="54308"/>
    <cellStyle name="Note 5 2 4 4 4" xfId="54309"/>
    <cellStyle name="Note 5 2 4 4 5" xfId="54310"/>
    <cellStyle name="Note 5 2 4 4 6" xfId="54311"/>
    <cellStyle name="Note 5 2 4 5" xfId="54312"/>
    <cellStyle name="Note 5 2 4 5 2" xfId="54313"/>
    <cellStyle name="Note 5 2 4 5 3" xfId="54314"/>
    <cellStyle name="Note 5 2 4 6" xfId="54315"/>
    <cellStyle name="Note 5 2 4 7" xfId="54316"/>
    <cellStyle name="Note 5 2 4 8" xfId="54317"/>
    <cellStyle name="Note 5 2 4 9" xfId="54318"/>
    <cellStyle name="Note 5 2 5" xfId="54319"/>
    <cellStyle name="Note 5 2 5 2" xfId="54320"/>
    <cellStyle name="Note 5 2 5 2 2" xfId="54321"/>
    <cellStyle name="Note 5 2 5 2 2 2" xfId="54322"/>
    <cellStyle name="Note 5 2 5 2 2 3" xfId="54323"/>
    <cellStyle name="Note 5 2 5 2 3" xfId="54324"/>
    <cellStyle name="Note 5 2 5 2 4" xfId="54325"/>
    <cellStyle name="Note 5 2 5 2 5" xfId="54326"/>
    <cellStyle name="Note 5 2 5 2 6" xfId="54327"/>
    <cellStyle name="Note 5 2 5 3" xfId="54328"/>
    <cellStyle name="Note 5 2 5 3 2" xfId="54329"/>
    <cellStyle name="Note 5 2 5 3 3" xfId="54330"/>
    <cellStyle name="Note 5 2 5 4" xfId="54331"/>
    <cellStyle name="Note 5 2 5 5" xfId="54332"/>
    <cellStyle name="Note 5 2 5 6" xfId="54333"/>
    <cellStyle name="Note 5 2 5 7" xfId="54334"/>
    <cellStyle name="Note 5 2 6" xfId="54335"/>
    <cellStyle name="Note 5 2 6 2" xfId="54336"/>
    <cellStyle name="Note 5 2 6 2 2" xfId="54337"/>
    <cellStyle name="Note 5 2 6 2 3" xfId="54338"/>
    <cellStyle name="Note 5 2 6 3" xfId="54339"/>
    <cellStyle name="Note 5 2 6 4" xfId="54340"/>
    <cellStyle name="Note 5 2 6 5" xfId="54341"/>
    <cellStyle name="Note 5 2 6 6" xfId="54342"/>
    <cellStyle name="Note 5 2 7" xfId="54343"/>
    <cellStyle name="Note 5 2 7 2" xfId="54344"/>
    <cellStyle name="Note 5 2 7 2 2" xfId="54345"/>
    <cellStyle name="Note 5 2 7 2 3" xfId="54346"/>
    <cellStyle name="Note 5 2 7 3" xfId="54347"/>
    <cellStyle name="Note 5 2 7 4" xfId="54348"/>
    <cellStyle name="Note 5 2 7 5" xfId="54349"/>
    <cellStyle name="Note 5 2 7 6" xfId="54350"/>
    <cellStyle name="Note 5 2 8" xfId="54351"/>
    <cellStyle name="Note 5 2 8 2" xfId="54352"/>
    <cellStyle name="Note 5 2 8 2 2" xfId="54353"/>
    <cellStyle name="Note 5 2 8 2 3" xfId="54354"/>
    <cellStyle name="Note 5 2 8 3" xfId="54355"/>
    <cellStyle name="Note 5 2 8 4" xfId="54356"/>
    <cellStyle name="Note 5 2 8 5" xfId="54357"/>
    <cellStyle name="Note 5 2 8 6" xfId="54358"/>
    <cellStyle name="Note 5 2 9" xfId="54359"/>
    <cellStyle name="Note 5 2 9 2" xfId="54360"/>
    <cellStyle name="Note 5 2 9 2 2" xfId="54361"/>
    <cellStyle name="Note 5 2 9 2 3" xfId="54362"/>
    <cellStyle name="Note 5 2 9 3" xfId="54363"/>
    <cellStyle name="Note 5 2 9 4" xfId="54364"/>
    <cellStyle name="Note 5 2 9 5" xfId="54365"/>
    <cellStyle name="Note 5 2 9 6" xfId="54366"/>
    <cellStyle name="Note 5 3" xfId="54367"/>
    <cellStyle name="Note 5 3 10" xfId="54368"/>
    <cellStyle name="Note 5 3 10 2" xfId="54369"/>
    <cellStyle name="Note 5 3 10 3" xfId="54370"/>
    <cellStyle name="Note 5 3 11" xfId="54371"/>
    <cellStyle name="Note 5 3 12" xfId="54372"/>
    <cellStyle name="Note 5 3 13" xfId="54373"/>
    <cellStyle name="Note 5 3 14" xfId="54374"/>
    <cellStyle name="Note 5 3 2" xfId="54375"/>
    <cellStyle name="Note 5 3 2 10" xfId="54376"/>
    <cellStyle name="Note 5 3 2 11" xfId="54377"/>
    <cellStyle name="Note 5 3 2 12" xfId="54378"/>
    <cellStyle name="Note 5 3 2 13" xfId="54379"/>
    <cellStyle name="Note 5 3 2 2" xfId="54380"/>
    <cellStyle name="Note 5 3 2 2 10" xfId="54381"/>
    <cellStyle name="Note 5 3 2 2 2" xfId="54382"/>
    <cellStyle name="Note 5 3 2 2 2 2" xfId="54383"/>
    <cellStyle name="Note 5 3 2 2 2 2 2" xfId="54384"/>
    <cellStyle name="Note 5 3 2 2 2 2 2 2" xfId="54385"/>
    <cellStyle name="Note 5 3 2 2 2 2 2 3" xfId="54386"/>
    <cellStyle name="Note 5 3 2 2 2 2 3" xfId="54387"/>
    <cellStyle name="Note 5 3 2 2 2 2 4" xfId="54388"/>
    <cellStyle name="Note 5 3 2 2 2 2 5" xfId="54389"/>
    <cellStyle name="Note 5 3 2 2 2 2 6" xfId="54390"/>
    <cellStyle name="Note 5 3 2 2 2 3" xfId="54391"/>
    <cellStyle name="Note 5 3 2 2 2 3 2" xfId="54392"/>
    <cellStyle name="Note 5 3 2 2 2 3 2 2" xfId="54393"/>
    <cellStyle name="Note 5 3 2 2 2 3 2 3" xfId="54394"/>
    <cellStyle name="Note 5 3 2 2 2 3 3" xfId="54395"/>
    <cellStyle name="Note 5 3 2 2 2 3 4" xfId="54396"/>
    <cellStyle name="Note 5 3 2 2 2 3 5" xfId="54397"/>
    <cellStyle name="Note 5 3 2 2 2 3 6" xfId="54398"/>
    <cellStyle name="Note 5 3 2 2 2 4" xfId="54399"/>
    <cellStyle name="Note 5 3 2 2 2 4 2" xfId="54400"/>
    <cellStyle name="Note 5 3 2 2 2 4 3" xfId="54401"/>
    <cellStyle name="Note 5 3 2 2 2 5" xfId="54402"/>
    <cellStyle name="Note 5 3 2 2 2 6" xfId="54403"/>
    <cellStyle name="Note 5 3 2 2 2 7" xfId="54404"/>
    <cellStyle name="Note 5 3 2 2 2 8" xfId="54405"/>
    <cellStyle name="Note 5 3 2 2 3" xfId="54406"/>
    <cellStyle name="Note 5 3 2 2 3 2" xfId="54407"/>
    <cellStyle name="Note 5 3 2 2 3 2 2" xfId="54408"/>
    <cellStyle name="Note 5 3 2 2 3 2 2 2" xfId="54409"/>
    <cellStyle name="Note 5 3 2 2 3 2 2 3" xfId="54410"/>
    <cellStyle name="Note 5 3 2 2 3 2 3" xfId="54411"/>
    <cellStyle name="Note 5 3 2 2 3 2 4" xfId="54412"/>
    <cellStyle name="Note 5 3 2 2 3 2 5" xfId="54413"/>
    <cellStyle name="Note 5 3 2 2 3 2 6" xfId="54414"/>
    <cellStyle name="Note 5 3 2 2 3 3" xfId="54415"/>
    <cellStyle name="Note 5 3 2 2 3 3 2" xfId="54416"/>
    <cellStyle name="Note 5 3 2 2 3 3 3" xfId="54417"/>
    <cellStyle name="Note 5 3 2 2 3 4" xfId="54418"/>
    <cellStyle name="Note 5 3 2 2 3 5" xfId="54419"/>
    <cellStyle name="Note 5 3 2 2 3 6" xfId="54420"/>
    <cellStyle name="Note 5 3 2 2 3 7" xfId="54421"/>
    <cellStyle name="Note 5 3 2 2 4" xfId="54422"/>
    <cellStyle name="Note 5 3 2 2 4 2" xfId="54423"/>
    <cellStyle name="Note 5 3 2 2 4 2 2" xfId="54424"/>
    <cellStyle name="Note 5 3 2 2 4 2 3" xfId="54425"/>
    <cellStyle name="Note 5 3 2 2 4 3" xfId="54426"/>
    <cellStyle name="Note 5 3 2 2 4 4" xfId="54427"/>
    <cellStyle name="Note 5 3 2 2 4 5" xfId="54428"/>
    <cellStyle name="Note 5 3 2 2 4 6" xfId="54429"/>
    <cellStyle name="Note 5 3 2 2 5" xfId="54430"/>
    <cellStyle name="Note 5 3 2 2 5 2" xfId="54431"/>
    <cellStyle name="Note 5 3 2 2 5 2 2" xfId="54432"/>
    <cellStyle name="Note 5 3 2 2 5 2 3" xfId="54433"/>
    <cellStyle name="Note 5 3 2 2 5 3" xfId="54434"/>
    <cellStyle name="Note 5 3 2 2 5 4" xfId="54435"/>
    <cellStyle name="Note 5 3 2 2 5 5" xfId="54436"/>
    <cellStyle name="Note 5 3 2 2 5 6" xfId="54437"/>
    <cellStyle name="Note 5 3 2 2 6" xfId="54438"/>
    <cellStyle name="Note 5 3 2 2 6 2" xfId="54439"/>
    <cellStyle name="Note 5 3 2 2 6 3" xfId="54440"/>
    <cellStyle name="Note 5 3 2 2 7" xfId="54441"/>
    <cellStyle name="Note 5 3 2 2 8" xfId="54442"/>
    <cellStyle name="Note 5 3 2 2 9" xfId="54443"/>
    <cellStyle name="Note 5 3 2 3" xfId="54444"/>
    <cellStyle name="Note 5 3 2 3 2" xfId="54445"/>
    <cellStyle name="Note 5 3 2 3 2 2" xfId="54446"/>
    <cellStyle name="Note 5 3 2 3 2 2 2" xfId="54447"/>
    <cellStyle name="Note 5 3 2 3 2 2 2 2" xfId="54448"/>
    <cellStyle name="Note 5 3 2 3 2 2 2 3" xfId="54449"/>
    <cellStyle name="Note 5 3 2 3 2 2 3" xfId="54450"/>
    <cellStyle name="Note 5 3 2 3 2 2 4" xfId="54451"/>
    <cellStyle name="Note 5 3 2 3 2 2 5" xfId="54452"/>
    <cellStyle name="Note 5 3 2 3 2 2 6" xfId="54453"/>
    <cellStyle name="Note 5 3 2 3 2 3" xfId="54454"/>
    <cellStyle name="Note 5 3 2 3 2 3 2" xfId="54455"/>
    <cellStyle name="Note 5 3 2 3 2 3 3" xfId="54456"/>
    <cellStyle name="Note 5 3 2 3 2 4" xfId="54457"/>
    <cellStyle name="Note 5 3 2 3 2 5" xfId="54458"/>
    <cellStyle name="Note 5 3 2 3 2 6" xfId="54459"/>
    <cellStyle name="Note 5 3 2 3 2 7" xfId="54460"/>
    <cellStyle name="Note 5 3 2 3 3" xfId="54461"/>
    <cellStyle name="Note 5 3 2 3 3 2" xfId="54462"/>
    <cellStyle name="Note 5 3 2 3 3 2 2" xfId="54463"/>
    <cellStyle name="Note 5 3 2 3 3 2 3" xfId="54464"/>
    <cellStyle name="Note 5 3 2 3 3 3" xfId="54465"/>
    <cellStyle name="Note 5 3 2 3 3 4" xfId="54466"/>
    <cellStyle name="Note 5 3 2 3 3 5" xfId="54467"/>
    <cellStyle name="Note 5 3 2 3 3 6" xfId="54468"/>
    <cellStyle name="Note 5 3 2 3 4" xfId="54469"/>
    <cellStyle name="Note 5 3 2 3 4 2" xfId="54470"/>
    <cellStyle name="Note 5 3 2 3 4 2 2" xfId="54471"/>
    <cellStyle name="Note 5 3 2 3 4 2 3" xfId="54472"/>
    <cellStyle name="Note 5 3 2 3 4 3" xfId="54473"/>
    <cellStyle name="Note 5 3 2 3 4 4" xfId="54474"/>
    <cellStyle name="Note 5 3 2 3 4 5" xfId="54475"/>
    <cellStyle name="Note 5 3 2 3 4 6" xfId="54476"/>
    <cellStyle name="Note 5 3 2 3 5" xfId="54477"/>
    <cellStyle name="Note 5 3 2 3 5 2" xfId="54478"/>
    <cellStyle name="Note 5 3 2 3 5 3" xfId="54479"/>
    <cellStyle name="Note 5 3 2 3 6" xfId="54480"/>
    <cellStyle name="Note 5 3 2 3 7" xfId="54481"/>
    <cellStyle name="Note 5 3 2 3 8" xfId="54482"/>
    <cellStyle name="Note 5 3 2 3 9" xfId="54483"/>
    <cellStyle name="Note 5 3 2 4" xfId="54484"/>
    <cellStyle name="Note 5 3 2 4 2" xfId="54485"/>
    <cellStyle name="Note 5 3 2 4 2 2" xfId="54486"/>
    <cellStyle name="Note 5 3 2 4 2 2 2" xfId="54487"/>
    <cellStyle name="Note 5 3 2 4 2 2 3" xfId="54488"/>
    <cellStyle name="Note 5 3 2 4 2 3" xfId="54489"/>
    <cellStyle name="Note 5 3 2 4 2 4" xfId="54490"/>
    <cellStyle name="Note 5 3 2 4 2 5" xfId="54491"/>
    <cellStyle name="Note 5 3 2 4 2 6" xfId="54492"/>
    <cellStyle name="Note 5 3 2 4 3" xfId="54493"/>
    <cellStyle name="Note 5 3 2 4 3 2" xfId="54494"/>
    <cellStyle name="Note 5 3 2 4 3 3" xfId="54495"/>
    <cellStyle name="Note 5 3 2 4 4" xfId="54496"/>
    <cellStyle name="Note 5 3 2 4 5" xfId="54497"/>
    <cellStyle name="Note 5 3 2 4 6" xfId="54498"/>
    <cellStyle name="Note 5 3 2 4 7" xfId="54499"/>
    <cellStyle name="Note 5 3 2 5" xfId="54500"/>
    <cellStyle name="Note 5 3 2 5 2" xfId="54501"/>
    <cellStyle name="Note 5 3 2 5 2 2" xfId="54502"/>
    <cellStyle name="Note 5 3 2 5 2 3" xfId="54503"/>
    <cellStyle name="Note 5 3 2 5 3" xfId="54504"/>
    <cellStyle name="Note 5 3 2 5 4" xfId="54505"/>
    <cellStyle name="Note 5 3 2 5 5" xfId="54506"/>
    <cellStyle name="Note 5 3 2 5 6" xfId="54507"/>
    <cellStyle name="Note 5 3 2 6" xfId="54508"/>
    <cellStyle name="Note 5 3 2 6 2" xfId="54509"/>
    <cellStyle name="Note 5 3 2 6 2 2" xfId="54510"/>
    <cellStyle name="Note 5 3 2 6 2 3" xfId="54511"/>
    <cellStyle name="Note 5 3 2 6 3" xfId="54512"/>
    <cellStyle name="Note 5 3 2 6 4" xfId="54513"/>
    <cellStyle name="Note 5 3 2 6 5" xfId="54514"/>
    <cellStyle name="Note 5 3 2 6 6" xfId="54515"/>
    <cellStyle name="Note 5 3 2 7" xfId="54516"/>
    <cellStyle name="Note 5 3 2 7 2" xfId="54517"/>
    <cellStyle name="Note 5 3 2 7 2 2" xfId="54518"/>
    <cellStyle name="Note 5 3 2 7 2 3" xfId="54519"/>
    <cellStyle name="Note 5 3 2 7 3" xfId="54520"/>
    <cellStyle name="Note 5 3 2 7 4" xfId="54521"/>
    <cellStyle name="Note 5 3 2 7 5" xfId="54522"/>
    <cellStyle name="Note 5 3 2 7 6" xfId="54523"/>
    <cellStyle name="Note 5 3 2 8" xfId="54524"/>
    <cellStyle name="Note 5 3 2 8 2" xfId="54525"/>
    <cellStyle name="Note 5 3 2 8 2 2" xfId="54526"/>
    <cellStyle name="Note 5 3 2 8 2 3" xfId="54527"/>
    <cellStyle name="Note 5 3 2 8 3" xfId="54528"/>
    <cellStyle name="Note 5 3 2 8 4" xfId="54529"/>
    <cellStyle name="Note 5 3 2 8 5" xfId="54530"/>
    <cellStyle name="Note 5 3 2 8 6" xfId="54531"/>
    <cellStyle name="Note 5 3 2 9" xfId="54532"/>
    <cellStyle name="Note 5 3 2 9 2" xfId="54533"/>
    <cellStyle name="Note 5 3 2 9 3" xfId="54534"/>
    <cellStyle name="Note 5 3 3" xfId="54535"/>
    <cellStyle name="Note 5 3 3 10" xfId="54536"/>
    <cellStyle name="Note 5 3 3 2" xfId="54537"/>
    <cellStyle name="Note 5 3 3 2 2" xfId="54538"/>
    <cellStyle name="Note 5 3 3 2 2 2" xfId="54539"/>
    <cellStyle name="Note 5 3 3 2 2 2 2" xfId="54540"/>
    <cellStyle name="Note 5 3 3 2 2 2 3" xfId="54541"/>
    <cellStyle name="Note 5 3 3 2 2 3" xfId="54542"/>
    <cellStyle name="Note 5 3 3 2 2 4" xfId="54543"/>
    <cellStyle name="Note 5 3 3 2 2 5" xfId="54544"/>
    <cellStyle name="Note 5 3 3 2 2 6" xfId="54545"/>
    <cellStyle name="Note 5 3 3 2 3" xfId="54546"/>
    <cellStyle name="Note 5 3 3 2 3 2" xfId="54547"/>
    <cellStyle name="Note 5 3 3 2 3 2 2" xfId="54548"/>
    <cellStyle name="Note 5 3 3 2 3 2 3" xfId="54549"/>
    <cellStyle name="Note 5 3 3 2 3 3" xfId="54550"/>
    <cellStyle name="Note 5 3 3 2 3 4" xfId="54551"/>
    <cellStyle name="Note 5 3 3 2 3 5" xfId="54552"/>
    <cellStyle name="Note 5 3 3 2 3 6" xfId="54553"/>
    <cellStyle name="Note 5 3 3 2 4" xfId="54554"/>
    <cellStyle name="Note 5 3 3 2 4 2" xfId="54555"/>
    <cellStyle name="Note 5 3 3 2 4 3" xfId="54556"/>
    <cellStyle name="Note 5 3 3 2 5" xfId="54557"/>
    <cellStyle name="Note 5 3 3 2 6" xfId="54558"/>
    <cellStyle name="Note 5 3 3 2 7" xfId="54559"/>
    <cellStyle name="Note 5 3 3 2 8" xfId="54560"/>
    <cellStyle name="Note 5 3 3 3" xfId="54561"/>
    <cellStyle name="Note 5 3 3 3 2" xfId="54562"/>
    <cellStyle name="Note 5 3 3 3 2 2" xfId="54563"/>
    <cellStyle name="Note 5 3 3 3 2 2 2" xfId="54564"/>
    <cellStyle name="Note 5 3 3 3 2 2 3" xfId="54565"/>
    <cellStyle name="Note 5 3 3 3 2 3" xfId="54566"/>
    <cellStyle name="Note 5 3 3 3 2 4" xfId="54567"/>
    <cellStyle name="Note 5 3 3 3 2 5" xfId="54568"/>
    <cellStyle name="Note 5 3 3 3 2 6" xfId="54569"/>
    <cellStyle name="Note 5 3 3 3 3" xfId="54570"/>
    <cellStyle name="Note 5 3 3 3 3 2" xfId="54571"/>
    <cellStyle name="Note 5 3 3 3 3 3" xfId="54572"/>
    <cellStyle name="Note 5 3 3 3 4" xfId="54573"/>
    <cellStyle name="Note 5 3 3 3 5" xfId="54574"/>
    <cellStyle name="Note 5 3 3 3 6" xfId="54575"/>
    <cellStyle name="Note 5 3 3 3 7" xfId="54576"/>
    <cellStyle name="Note 5 3 3 4" xfId="54577"/>
    <cellStyle name="Note 5 3 3 4 2" xfId="54578"/>
    <cellStyle name="Note 5 3 3 4 2 2" xfId="54579"/>
    <cellStyle name="Note 5 3 3 4 2 3" xfId="54580"/>
    <cellStyle name="Note 5 3 3 4 3" xfId="54581"/>
    <cellStyle name="Note 5 3 3 4 4" xfId="54582"/>
    <cellStyle name="Note 5 3 3 4 5" xfId="54583"/>
    <cellStyle name="Note 5 3 3 4 6" xfId="54584"/>
    <cellStyle name="Note 5 3 3 5" xfId="54585"/>
    <cellStyle name="Note 5 3 3 5 2" xfId="54586"/>
    <cellStyle name="Note 5 3 3 5 2 2" xfId="54587"/>
    <cellStyle name="Note 5 3 3 5 2 3" xfId="54588"/>
    <cellStyle name="Note 5 3 3 5 3" xfId="54589"/>
    <cellStyle name="Note 5 3 3 5 4" xfId="54590"/>
    <cellStyle name="Note 5 3 3 5 5" xfId="54591"/>
    <cellStyle name="Note 5 3 3 5 6" xfId="54592"/>
    <cellStyle name="Note 5 3 3 6" xfId="54593"/>
    <cellStyle name="Note 5 3 3 6 2" xfId="54594"/>
    <cellStyle name="Note 5 3 3 6 3" xfId="54595"/>
    <cellStyle name="Note 5 3 3 7" xfId="54596"/>
    <cellStyle name="Note 5 3 3 8" xfId="54597"/>
    <cellStyle name="Note 5 3 3 9" xfId="54598"/>
    <cellStyle name="Note 5 3 4" xfId="54599"/>
    <cellStyle name="Note 5 3 4 2" xfId="54600"/>
    <cellStyle name="Note 5 3 4 2 2" xfId="54601"/>
    <cellStyle name="Note 5 3 4 2 2 2" xfId="54602"/>
    <cellStyle name="Note 5 3 4 2 2 2 2" xfId="54603"/>
    <cellStyle name="Note 5 3 4 2 2 2 3" xfId="54604"/>
    <cellStyle name="Note 5 3 4 2 2 3" xfId="54605"/>
    <cellStyle name="Note 5 3 4 2 2 4" xfId="54606"/>
    <cellStyle name="Note 5 3 4 2 2 5" xfId="54607"/>
    <cellStyle name="Note 5 3 4 2 2 6" xfId="54608"/>
    <cellStyle name="Note 5 3 4 2 3" xfId="54609"/>
    <cellStyle name="Note 5 3 4 2 3 2" xfId="54610"/>
    <cellStyle name="Note 5 3 4 2 3 3" xfId="54611"/>
    <cellStyle name="Note 5 3 4 2 4" xfId="54612"/>
    <cellStyle name="Note 5 3 4 2 5" xfId="54613"/>
    <cellStyle name="Note 5 3 4 2 6" xfId="54614"/>
    <cellStyle name="Note 5 3 4 2 7" xfId="54615"/>
    <cellStyle name="Note 5 3 4 3" xfId="54616"/>
    <cellStyle name="Note 5 3 4 3 2" xfId="54617"/>
    <cellStyle name="Note 5 3 4 3 2 2" xfId="54618"/>
    <cellStyle name="Note 5 3 4 3 2 3" xfId="54619"/>
    <cellStyle name="Note 5 3 4 3 3" xfId="54620"/>
    <cellStyle name="Note 5 3 4 3 4" xfId="54621"/>
    <cellStyle name="Note 5 3 4 3 5" xfId="54622"/>
    <cellStyle name="Note 5 3 4 3 6" xfId="54623"/>
    <cellStyle name="Note 5 3 4 4" xfId="54624"/>
    <cellStyle name="Note 5 3 4 4 2" xfId="54625"/>
    <cellStyle name="Note 5 3 4 4 2 2" xfId="54626"/>
    <cellStyle name="Note 5 3 4 4 2 3" xfId="54627"/>
    <cellStyle name="Note 5 3 4 4 3" xfId="54628"/>
    <cellStyle name="Note 5 3 4 4 4" xfId="54629"/>
    <cellStyle name="Note 5 3 4 4 5" xfId="54630"/>
    <cellStyle name="Note 5 3 4 4 6" xfId="54631"/>
    <cellStyle name="Note 5 3 4 5" xfId="54632"/>
    <cellStyle name="Note 5 3 4 5 2" xfId="54633"/>
    <cellStyle name="Note 5 3 4 5 3" xfId="54634"/>
    <cellStyle name="Note 5 3 4 6" xfId="54635"/>
    <cellStyle name="Note 5 3 4 7" xfId="54636"/>
    <cellStyle name="Note 5 3 4 8" xfId="54637"/>
    <cellStyle name="Note 5 3 4 9" xfId="54638"/>
    <cellStyle name="Note 5 3 5" xfId="54639"/>
    <cellStyle name="Note 5 3 5 2" xfId="54640"/>
    <cellStyle name="Note 5 3 5 2 2" xfId="54641"/>
    <cellStyle name="Note 5 3 5 2 2 2" xfId="54642"/>
    <cellStyle name="Note 5 3 5 2 2 3" xfId="54643"/>
    <cellStyle name="Note 5 3 5 2 3" xfId="54644"/>
    <cellStyle name="Note 5 3 5 2 4" xfId="54645"/>
    <cellStyle name="Note 5 3 5 2 5" xfId="54646"/>
    <cellStyle name="Note 5 3 5 2 6" xfId="54647"/>
    <cellStyle name="Note 5 3 5 3" xfId="54648"/>
    <cellStyle name="Note 5 3 5 3 2" xfId="54649"/>
    <cellStyle name="Note 5 3 5 3 3" xfId="54650"/>
    <cellStyle name="Note 5 3 5 4" xfId="54651"/>
    <cellStyle name="Note 5 3 5 5" xfId="54652"/>
    <cellStyle name="Note 5 3 5 6" xfId="54653"/>
    <cellStyle name="Note 5 3 5 7" xfId="54654"/>
    <cellStyle name="Note 5 3 6" xfId="54655"/>
    <cellStyle name="Note 5 3 6 2" xfId="54656"/>
    <cellStyle name="Note 5 3 6 2 2" xfId="54657"/>
    <cellStyle name="Note 5 3 6 2 3" xfId="54658"/>
    <cellStyle name="Note 5 3 6 3" xfId="54659"/>
    <cellStyle name="Note 5 3 6 4" xfId="54660"/>
    <cellStyle name="Note 5 3 6 5" xfId="54661"/>
    <cellStyle name="Note 5 3 6 6" xfId="54662"/>
    <cellStyle name="Note 5 3 7" xfId="54663"/>
    <cellStyle name="Note 5 3 7 2" xfId="54664"/>
    <cellStyle name="Note 5 3 7 2 2" xfId="54665"/>
    <cellStyle name="Note 5 3 7 2 3" xfId="54666"/>
    <cellStyle name="Note 5 3 7 3" xfId="54667"/>
    <cellStyle name="Note 5 3 7 4" xfId="54668"/>
    <cellStyle name="Note 5 3 7 5" xfId="54669"/>
    <cellStyle name="Note 5 3 7 6" xfId="54670"/>
    <cellStyle name="Note 5 3 8" xfId="54671"/>
    <cellStyle name="Note 5 3 8 2" xfId="54672"/>
    <cellStyle name="Note 5 3 8 2 2" xfId="54673"/>
    <cellStyle name="Note 5 3 8 2 3" xfId="54674"/>
    <cellStyle name="Note 5 3 8 3" xfId="54675"/>
    <cellStyle name="Note 5 3 8 4" xfId="54676"/>
    <cellStyle name="Note 5 3 8 5" xfId="54677"/>
    <cellStyle name="Note 5 3 8 6" xfId="54678"/>
    <cellStyle name="Note 5 3 9" xfId="54679"/>
    <cellStyle name="Note 5 3 9 2" xfId="54680"/>
    <cellStyle name="Note 5 3 9 2 2" xfId="54681"/>
    <cellStyle name="Note 5 3 9 2 3" xfId="54682"/>
    <cellStyle name="Note 5 3 9 3" xfId="54683"/>
    <cellStyle name="Note 5 3 9 4" xfId="54684"/>
    <cellStyle name="Note 5 3 9 5" xfId="54685"/>
    <cellStyle name="Note 5 3 9 6" xfId="54686"/>
    <cellStyle name="Note 5 4" xfId="54687"/>
    <cellStyle name="Note 5 4 10" xfId="54688"/>
    <cellStyle name="Note 5 4 11" xfId="54689"/>
    <cellStyle name="Note 5 4 12" xfId="54690"/>
    <cellStyle name="Note 5 4 13" xfId="54691"/>
    <cellStyle name="Note 5 4 2" xfId="54692"/>
    <cellStyle name="Note 5 4 2 10" xfId="54693"/>
    <cellStyle name="Note 5 4 2 2" xfId="54694"/>
    <cellStyle name="Note 5 4 2 2 2" xfId="54695"/>
    <cellStyle name="Note 5 4 2 2 2 2" xfId="54696"/>
    <cellStyle name="Note 5 4 2 2 2 2 2" xfId="54697"/>
    <cellStyle name="Note 5 4 2 2 2 2 3" xfId="54698"/>
    <cellStyle name="Note 5 4 2 2 2 3" xfId="54699"/>
    <cellStyle name="Note 5 4 2 2 2 4" xfId="54700"/>
    <cellStyle name="Note 5 4 2 2 2 5" xfId="54701"/>
    <cellStyle name="Note 5 4 2 2 2 6" xfId="54702"/>
    <cellStyle name="Note 5 4 2 2 3" xfId="54703"/>
    <cellStyle name="Note 5 4 2 2 3 2" xfId="54704"/>
    <cellStyle name="Note 5 4 2 2 3 2 2" xfId="54705"/>
    <cellStyle name="Note 5 4 2 2 3 2 3" xfId="54706"/>
    <cellStyle name="Note 5 4 2 2 3 3" xfId="54707"/>
    <cellStyle name="Note 5 4 2 2 3 4" xfId="54708"/>
    <cellStyle name="Note 5 4 2 2 3 5" xfId="54709"/>
    <cellStyle name="Note 5 4 2 2 3 6" xfId="54710"/>
    <cellStyle name="Note 5 4 2 2 4" xfId="54711"/>
    <cellStyle name="Note 5 4 2 2 4 2" xfId="54712"/>
    <cellStyle name="Note 5 4 2 2 4 3" xfId="54713"/>
    <cellStyle name="Note 5 4 2 2 5" xfId="54714"/>
    <cellStyle name="Note 5 4 2 2 6" xfId="54715"/>
    <cellStyle name="Note 5 4 2 2 7" xfId="54716"/>
    <cellStyle name="Note 5 4 2 2 8" xfId="54717"/>
    <cellStyle name="Note 5 4 2 3" xfId="54718"/>
    <cellStyle name="Note 5 4 2 3 2" xfId="54719"/>
    <cellStyle name="Note 5 4 2 3 2 2" xfId="54720"/>
    <cellStyle name="Note 5 4 2 3 2 2 2" xfId="54721"/>
    <cellStyle name="Note 5 4 2 3 2 2 3" xfId="54722"/>
    <cellStyle name="Note 5 4 2 3 2 3" xfId="54723"/>
    <cellStyle name="Note 5 4 2 3 2 4" xfId="54724"/>
    <cellStyle name="Note 5 4 2 3 2 5" xfId="54725"/>
    <cellStyle name="Note 5 4 2 3 2 6" xfId="54726"/>
    <cellStyle name="Note 5 4 2 3 3" xfId="54727"/>
    <cellStyle name="Note 5 4 2 3 3 2" xfId="54728"/>
    <cellStyle name="Note 5 4 2 3 3 3" xfId="54729"/>
    <cellStyle name="Note 5 4 2 3 4" xfId="54730"/>
    <cellStyle name="Note 5 4 2 3 5" xfId="54731"/>
    <cellStyle name="Note 5 4 2 3 6" xfId="54732"/>
    <cellStyle name="Note 5 4 2 3 7" xfId="54733"/>
    <cellStyle name="Note 5 4 2 4" xfId="54734"/>
    <cellStyle name="Note 5 4 2 4 2" xfId="54735"/>
    <cellStyle name="Note 5 4 2 4 2 2" xfId="54736"/>
    <cellStyle name="Note 5 4 2 4 2 3" xfId="54737"/>
    <cellStyle name="Note 5 4 2 4 3" xfId="54738"/>
    <cellStyle name="Note 5 4 2 4 4" xfId="54739"/>
    <cellStyle name="Note 5 4 2 4 5" xfId="54740"/>
    <cellStyle name="Note 5 4 2 4 6" xfId="54741"/>
    <cellStyle name="Note 5 4 2 5" xfId="54742"/>
    <cellStyle name="Note 5 4 2 5 2" xfId="54743"/>
    <cellStyle name="Note 5 4 2 5 2 2" xfId="54744"/>
    <cellStyle name="Note 5 4 2 5 2 3" xfId="54745"/>
    <cellStyle name="Note 5 4 2 5 3" xfId="54746"/>
    <cellStyle name="Note 5 4 2 5 4" xfId="54747"/>
    <cellStyle name="Note 5 4 2 5 5" xfId="54748"/>
    <cellStyle name="Note 5 4 2 5 6" xfId="54749"/>
    <cellStyle name="Note 5 4 2 6" xfId="54750"/>
    <cellStyle name="Note 5 4 2 6 2" xfId="54751"/>
    <cellStyle name="Note 5 4 2 6 3" xfId="54752"/>
    <cellStyle name="Note 5 4 2 7" xfId="54753"/>
    <cellStyle name="Note 5 4 2 8" xfId="54754"/>
    <cellStyle name="Note 5 4 2 9" xfId="54755"/>
    <cellStyle name="Note 5 4 3" xfId="54756"/>
    <cellStyle name="Note 5 4 3 2" xfId="54757"/>
    <cellStyle name="Note 5 4 3 2 2" xfId="54758"/>
    <cellStyle name="Note 5 4 3 2 2 2" xfId="54759"/>
    <cellStyle name="Note 5 4 3 2 2 2 2" xfId="54760"/>
    <cellStyle name="Note 5 4 3 2 2 2 3" xfId="54761"/>
    <cellStyle name="Note 5 4 3 2 2 3" xfId="54762"/>
    <cellStyle name="Note 5 4 3 2 2 4" xfId="54763"/>
    <cellStyle name="Note 5 4 3 2 2 5" xfId="54764"/>
    <cellStyle name="Note 5 4 3 2 2 6" xfId="54765"/>
    <cellStyle name="Note 5 4 3 2 3" xfId="54766"/>
    <cellStyle name="Note 5 4 3 2 3 2" xfId="54767"/>
    <cellStyle name="Note 5 4 3 2 3 3" xfId="54768"/>
    <cellStyle name="Note 5 4 3 2 4" xfId="54769"/>
    <cellStyle name="Note 5 4 3 2 5" xfId="54770"/>
    <cellStyle name="Note 5 4 3 2 6" xfId="54771"/>
    <cellStyle name="Note 5 4 3 2 7" xfId="54772"/>
    <cellStyle name="Note 5 4 3 3" xfId="54773"/>
    <cellStyle name="Note 5 4 3 3 2" xfId="54774"/>
    <cellStyle name="Note 5 4 3 3 2 2" xfId="54775"/>
    <cellStyle name="Note 5 4 3 3 2 3" xfId="54776"/>
    <cellStyle name="Note 5 4 3 3 3" xfId="54777"/>
    <cellStyle name="Note 5 4 3 3 4" xfId="54778"/>
    <cellStyle name="Note 5 4 3 3 5" xfId="54779"/>
    <cellStyle name="Note 5 4 3 3 6" xfId="54780"/>
    <cellStyle name="Note 5 4 3 4" xfId="54781"/>
    <cellStyle name="Note 5 4 3 4 2" xfId="54782"/>
    <cellStyle name="Note 5 4 3 4 2 2" xfId="54783"/>
    <cellStyle name="Note 5 4 3 4 2 3" xfId="54784"/>
    <cellStyle name="Note 5 4 3 4 3" xfId="54785"/>
    <cellStyle name="Note 5 4 3 4 4" xfId="54786"/>
    <cellStyle name="Note 5 4 3 4 5" xfId="54787"/>
    <cellStyle name="Note 5 4 3 4 6" xfId="54788"/>
    <cellStyle name="Note 5 4 3 5" xfId="54789"/>
    <cellStyle name="Note 5 4 3 5 2" xfId="54790"/>
    <cellStyle name="Note 5 4 3 5 3" xfId="54791"/>
    <cellStyle name="Note 5 4 3 6" xfId="54792"/>
    <cellStyle name="Note 5 4 3 7" xfId="54793"/>
    <cellStyle name="Note 5 4 3 8" xfId="54794"/>
    <cellStyle name="Note 5 4 3 9" xfId="54795"/>
    <cellStyle name="Note 5 4 4" xfId="54796"/>
    <cellStyle name="Note 5 4 4 2" xfId="54797"/>
    <cellStyle name="Note 5 4 4 2 2" xfId="54798"/>
    <cellStyle name="Note 5 4 4 2 2 2" xfId="54799"/>
    <cellStyle name="Note 5 4 4 2 2 3" xfId="54800"/>
    <cellStyle name="Note 5 4 4 2 3" xfId="54801"/>
    <cellStyle name="Note 5 4 4 2 4" xfId="54802"/>
    <cellStyle name="Note 5 4 4 2 5" xfId="54803"/>
    <cellStyle name="Note 5 4 4 2 6" xfId="54804"/>
    <cellStyle name="Note 5 4 4 3" xfId="54805"/>
    <cellStyle name="Note 5 4 4 3 2" xfId="54806"/>
    <cellStyle name="Note 5 4 4 3 3" xfId="54807"/>
    <cellStyle name="Note 5 4 4 4" xfId="54808"/>
    <cellStyle name="Note 5 4 4 5" xfId="54809"/>
    <cellStyle name="Note 5 4 4 6" xfId="54810"/>
    <cellStyle name="Note 5 4 4 7" xfId="54811"/>
    <cellStyle name="Note 5 4 5" xfId="54812"/>
    <cellStyle name="Note 5 4 5 2" xfId="54813"/>
    <cellStyle name="Note 5 4 5 2 2" xfId="54814"/>
    <cellStyle name="Note 5 4 5 2 3" xfId="54815"/>
    <cellStyle name="Note 5 4 5 3" xfId="54816"/>
    <cellStyle name="Note 5 4 5 4" xfId="54817"/>
    <cellStyle name="Note 5 4 5 5" xfId="54818"/>
    <cellStyle name="Note 5 4 5 6" xfId="54819"/>
    <cellStyle name="Note 5 4 6" xfId="54820"/>
    <cellStyle name="Note 5 4 6 2" xfId="54821"/>
    <cellStyle name="Note 5 4 6 2 2" xfId="54822"/>
    <cellStyle name="Note 5 4 6 2 3" xfId="54823"/>
    <cellStyle name="Note 5 4 6 3" xfId="54824"/>
    <cellStyle name="Note 5 4 6 4" xfId="54825"/>
    <cellStyle name="Note 5 4 6 5" xfId="54826"/>
    <cellStyle name="Note 5 4 6 6" xfId="54827"/>
    <cellStyle name="Note 5 4 7" xfId="54828"/>
    <cellStyle name="Note 5 4 7 2" xfId="54829"/>
    <cellStyle name="Note 5 4 7 2 2" xfId="54830"/>
    <cellStyle name="Note 5 4 7 2 3" xfId="54831"/>
    <cellStyle name="Note 5 4 7 3" xfId="54832"/>
    <cellStyle name="Note 5 4 7 4" xfId="54833"/>
    <cellStyle name="Note 5 4 7 5" xfId="54834"/>
    <cellStyle name="Note 5 4 7 6" xfId="54835"/>
    <cellStyle name="Note 5 4 8" xfId="54836"/>
    <cellStyle name="Note 5 4 8 2" xfId="54837"/>
    <cellStyle name="Note 5 4 8 2 2" xfId="54838"/>
    <cellStyle name="Note 5 4 8 2 3" xfId="54839"/>
    <cellStyle name="Note 5 4 8 3" xfId="54840"/>
    <cellStyle name="Note 5 4 8 4" xfId="54841"/>
    <cellStyle name="Note 5 4 8 5" xfId="54842"/>
    <cellStyle name="Note 5 4 8 6" xfId="54843"/>
    <cellStyle name="Note 5 4 9" xfId="54844"/>
    <cellStyle name="Note 5 4 9 2" xfId="54845"/>
    <cellStyle name="Note 5 4 9 3" xfId="54846"/>
    <cellStyle name="Note 5 5" xfId="54847"/>
    <cellStyle name="Note 5 5 10" xfId="54848"/>
    <cellStyle name="Note 5 5 2" xfId="54849"/>
    <cellStyle name="Note 5 5 2 2" xfId="54850"/>
    <cellStyle name="Note 5 5 2 2 2" xfId="54851"/>
    <cellStyle name="Note 5 5 2 2 2 2" xfId="54852"/>
    <cellStyle name="Note 5 5 2 2 2 3" xfId="54853"/>
    <cellStyle name="Note 5 5 2 2 3" xfId="54854"/>
    <cellStyle name="Note 5 5 2 2 4" xfId="54855"/>
    <cellStyle name="Note 5 5 2 2 5" xfId="54856"/>
    <cellStyle name="Note 5 5 2 2 6" xfId="54857"/>
    <cellStyle name="Note 5 5 2 3" xfId="54858"/>
    <cellStyle name="Note 5 5 2 3 2" xfId="54859"/>
    <cellStyle name="Note 5 5 2 3 2 2" xfId="54860"/>
    <cellStyle name="Note 5 5 2 3 2 3" xfId="54861"/>
    <cellStyle name="Note 5 5 2 3 3" xfId="54862"/>
    <cellStyle name="Note 5 5 2 3 4" xfId="54863"/>
    <cellStyle name="Note 5 5 2 3 5" xfId="54864"/>
    <cellStyle name="Note 5 5 2 3 6" xfId="54865"/>
    <cellStyle name="Note 5 5 2 4" xfId="54866"/>
    <cellStyle name="Note 5 5 2 4 2" xfId="54867"/>
    <cellStyle name="Note 5 5 2 4 3" xfId="54868"/>
    <cellStyle name="Note 5 5 2 5" xfId="54869"/>
    <cellStyle name="Note 5 5 2 6" xfId="54870"/>
    <cellStyle name="Note 5 5 2 7" xfId="54871"/>
    <cellStyle name="Note 5 5 2 8" xfId="54872"/>
    <cellStyle name="Note 5 5 3" xfId="54873"/>
    <cellStyle name="Note 5 5 3 2" xfId="54874"/>
    <cellStyle name="Note 5 5 3 2 2" xfId="54875"/>
    <cellStyle name="Note 5 5 3 2 2 2" xfId="54876"/>
    <cellStyle name="Note 5 5 3 2 2 3" xfId="54877"/>
    <cellStyle name="Note 5 5 3 2 3" xfId="54878"/>
    <cellStyle name="Note 5 5 3 2 4" xfId="54879"/>
    <cellStyle name="Note 5 5 3 2 5" xfId="54880"/>
    <cellStyle name="Note 5 5 3 2 6" xfId="54881"/>
    <cellStyle name="Note 5 5 3 3" xfId="54882"/>
    <cellStyle name="Note 5 5 3 3 2" xfId="54883"/>
    <cellStyle name="Note 5 5 3 3 3" xfId="54884"/>
    <cellStyle name="Note 5 5 3 4" xfId="54885"/>
    <cellStyle name="Note 5 5 3 5" xfId="54886"/>
    <cellStyle name="Note 5 5 3 6" xfId="54887"/>
    <cellStyle name="Note 5 5 3 7" xfId="54888"/>
    <cellStyle name="Note 5 5 4" xfId="54889"/>
    <cellStyle name="Note 5 5 4 2" xfId="54890"/>
    <cellStyle name="Note 5 5 4 2 2" xfId="54891"/>
    <cellStyle name="Note 5 5 4 2 3" xfId="54892"/>
    <cellStyle name="Note 5 5 4 3" xfId="54893"/>
    <cellStyle name="Note 5 5 4 4" xfId="54894"/>
    <cellStyle name="Note 5 5 4 5" xfId="54895"/>
    <cellStyle name="Note 5 5 4 6" xfId="54896"/>
    <cellStyle name="Note 5 5 5" xfId="54897"/>
    <cellStyle name="Note 5 5 5 2" xfId="54898"/>
    <cellStyle name="Note 5 5 5 2 2" xfId="54899"/>
    <cellStyle name="Note 5 5 5 2 3" xfId="54900"/>
    <cellStyle name="Note 5 5 5 3" xfId="54901"/>
    <cellStyle name="Note 5 5 5 4" xfId="54902"/>
    <cellStyle name="Note 5 5 5 5" xfId="54903"/>
    <cellStyle name="Note 5 5 5 6" xfId="54904"/>
    <cellStyle name="Note 5 5 6" xfId="54905"/>
    <cellStyle name="Note 5 5 6 2" xfId="54906"/>
    <cellStyle name="Note 5 5 6 3" xfId="54907"/>
    <cellStyle name="Note 5 5 7" xfId="54908"/>
    <cellStyle name="Note 5 5 8" xfId="54909"/>
    <cellStyle name="Note 5 5 9" xfId="54910"/>
    <cellStyle name="Note 5 6" xfId="54911"/>
    <cellStyle name="Note 5 6 2" xfId="54912"/>
    <cellStyle name="Note 5 6 2 2" xfId="54913"/>
    <cellStyle name="Note 5 6 2 2 2" xfId="54914"/>
    <cellStyle name="Note 5 6 2 2 2 2" xfId="54915"/>
    <cellStyle name="Note 5 6 2 2 2 3" xfId="54916"/>
    <cellStyle name="Note 5 6 2 2 3" xfId="54917"/>
    <cellStyle name="Note 5 6 2 2 4" xfId="54918"/>
    <cellStyle name="Note 5 6 2 2 5" xfId="54919"/>
    <cellStyle name="Note 5 6 2 2 6" xfId="54920"/>
    <cellStyle name="Note 5 6 2 3" xfId="54921"/>
    <cellStyle name="Note 5 6 2 3 2" xfId="54922"/>
    <cellStyle name="Note 5 6 2 3 3" xfId="54923"/>
    <cellStyle name="Note 5 6 2 4" xfId="54924"/>
    <cellStyle name="Note 5 6 2 5" xfId="54925"/>
    <cellStyle name="Note 5 6 2 6" xfId="54926"/>
    <cellStyle name="Note 5 6 2 7" xfId="54927"/>
    <cellStyle name="Note 5 6 3" xfId="54928"/>
    <cellStyle name="Note 5 6 3 2" xfId="54929"/>
    <cellStyle name="Note 5 6 3 2 2" xfId="54930"/>
    <cellStyle name="Note 5 6 3 2 3" xfId="54931"/>
    <cellStyle name="Note 5 6 3 3" xfId="54932"/>
    <cellStyle name="Note 5 6 3 4" xfId="54933"/>
    <cellStyle name="Note 5 6 3 5" xfId="54934"/>
    <cellStyle name="Note 5 6 3 6" xfId="54935"/>
    <cellStyle name="Note 5 6 4" xfId="54936"/>
    <cellStyle name="Note 5 6 4 2" xfId="54937"/>
    <cellStyle name="Note 5 6 4 2 2" xfId="54938"/>
    <cellStyle name="Note 5 6 4 2 3" xfId="54939"/>
    <cellStyle name="Note 5 6 4 3" xfId="54940"/>
    <cellStyle name="Note 5 6 4 4" xfId="54941"/>
    <cellStyle name="Note 5 6 4 5" xfId="54942"/>
    <cellStyle name="Note 5 6 4 6" xfId="54943"/>
    <cellStyle name="Note 5 6 5" xfId="54944"/>
    <cellStyle name="Note 5 6 5 2" xfId="54945"/>
    <cellStyle name="Note 5 6 5 3" xfId="54946"/>
    <cellStyle name="Note 5 6 6" xfId="54947"/>
    <cellStyle name="Note 5 6 7" xfId="54948"/>
    <cellStyle name="Note 5 6 8" xfId="54949"/>
    <cellStyle name="Note 5 6 9" xfId="54950"/>
    <cellStyle name="Note 5 7" xfId="54951"/>
    <cellStyle name="Note 5 7 2" xfId="54952"/>
    <cellStyle name="Note 5 7 2 2" xfId="54953"/>
    <cellStyle name="Note 5 7 2 2 2" xfId="54954"/>
    <cellStyle name="Note 5 7 2 2 3" xfId="54955"/>
    <cellStyle name="Note 5 7 2 3" xfId="54956"/>
    <cellStyle name="Note 5 7 2 4" xfId="54957"/>
    <cellStyle name="Note 5 7 2 5" xfId="54958"/>
    <cellStyle name="Note 5 7 2 6" xfId="54959"/>
    <cellStyle name="Note 5 7 3" xfId="54960"/>
    <cellStyle name="Note 5 7 3 2" xfId="54961"/>
    <cellStyle name="Note 5 7 3 3" xfId="54962"/>
    <cellStyle name="Note 5 7 4" xfId="54963"/>
    <cellStyle name="Note 5 7 5" xfId="54964"/>
    <cellStyle name="Note 5 7 6" xfId="54965"/>
    <cellStyle name="Note 5 7 7" xfId="54966"/>
    <cellStyle name="Note 5 8" xfId="54967"/>
    <cellStyle name="Note 5 8 2" xfId="54968"/>
    <cellStyle name="Note 5 8 2 2" xfId="54969"/>
    <cellStyle name="Note 5 8 2 3" xfId="54970"/>
    <cellStyle name="Note 5 8 3" xfId="54971"/>
    <cellStyle name="Note 5 8 4" xfId="54972"/>
    <cellStyle name="Note 5 8 5" xfId="54973"/>
    <cellStyle name="Note 5 8 6" xfId="54974"/>
    <cellStyle name="Note 5 9" xfId="54975"/>
    <cellStyle name="Note 5 9 2" xfId="54976"/>
    <cellStyle name="Note 5 9 2 2" xfId="54977"/>
    <cellStyle name="Note 5 9 2 3" xfId="54978"/>
    <cellStyle name="Note 5 9 3" xfId="54979"/>
    <cellStyle name="Note 5 9 4" xfId="54980"/>
    <cellStyle name="Note 5 9 5" xfId="54981"/>
    <cellStyle name="Note 5 9 6" xfId="54982"/>
    <cellStyle name="Note 6" xfId="54983"/>
    <cellStyle name="Note 6 10" xfId="54984"/>
    <cellStyle name="Note 6 11" xfId="54985"/>
    <cellStyle name="Note 6 2" xfId="54986"/>
    <cellStyle name="Note 6 2 2" xfId="54987"/>
    <cellStyle name="Note 6 2 2 2" xfId="54988"/>
    <cellStyle name="Note 6 2 2 2 2" xfId="54989"/>
    <cellStyle name="Note 6 2 2 2 3" xfId="54990"/>
    <cellStyle name="Note 6 2 2 3" xfId="54991"/>
    <cellStyle name="Note 6 2 2 4" xfId="54992"/>
    <cellStyle name="Note 6 2 2 5" xfId="54993"/>
    <cellStyle name="Note 6 2 2 6" xfId="54994"/>
    <cellStyle name="Note 6 2 3" xfId="54995"/>
    <cellStyle name="Note 6 2 3 2" xfId="54996"/>
    <cellStyle name="Note 6 2 3 2 2" xfId="54997"/>
    <cellStyle name="Note 6 2 3 2 3" xfId="54998"/>
    <cellStyle name="Note 6 2 3 3" xfId="54999"/>
    <cellStyle name="Note 6 2 3 4" xfId="55000"/>
    <cellStyle name="Note 6 2 3 5" xfId="55001"/>
    <cellStyle name="Note 6 2 3 6" xfId="55002"/>
    <cellStyle name="Note 6 2 4" xfId="55003"/>
    <cellStyle name="Note 6 2 4 2" xfId="55004"/>
    <cellStyle name="Note 6 2 4 3" xfId="55005"/>
    <cellStyle name="Note 6 2 5" xfId="55006"/>
    <cellStyle name="Note 6 2 6" xfId="55007"/>
    <cellStyle name="Note 6 2 7" xfId="55008"/>
    <cellStyle name="Note 6 2 8" xfId="55009"/>
    <cellStyle name="Note 6 3" xfId="55010"/>
    <cellStyle name="Note 6 3 2" xfId="55011"/>
    <cellStyle name="Note 6 3 2 2" xfId="55012"/>
    <cellStyle name="Note 6 3 2 2 2" xfId="55013"/>
    <cellStyle name="Note 6 3 2 2 3" xfId="55014"/>
    <cellStyle name="Note 6 3 2 3" xfId="55015"/>
    <cellStyle name="Note 6 3 2 4" xfId="55016"/>
    <cellStyle name="Note 6 3 2 5" xfId="55017"/>
    <cellStyle name="Note 6 3 2 6" xfId="55018"/>
    <cellStyle name="Note 6 3 3" xfId="55019"/>
    <cellStyle name="Note 6 3 3 2" xfId="55020"/>
    <cellStyle name="Note 6 3 3 3" xfId="55021"/>
    <cellStyle name="Note 6 3 4" xfId="55022"/>
    <cellStyle name="Note 6 3 5" xfId="55023"/>
    <cellStyle name="Note 6 3 6" xfId="55024"/>
    <cellStyle name="Note 6 3 7" xfId="55025"/>
    <cellStyle name="Note 6 4" xfId="55026"/>
    <cellStyle name="Note 6 4 2" xfId="55027"/>
    <cellStyle name="Note 6 4 2 2" xfId="55028"/>
    <cellStyle name="Note 6 4 2 3" xfId="55029"/>
    <cellStyle name="Note 6 4 3" xfId="55030"/>
    <cellStyle name="Note 6 4 4" xfId="55031"/>
    <cellStyle name="Note 6 4 5" xfId="55032"/>
    <cellStyle name="Note 6 4 6" xfId="55033"/>
    <cellStyle name="Note 6 5" xfId="55034"/>
    <cellStyle name="Note 6 5 2" xfId="55035"/>
    <cellStyle name="Note 6 5 2 2" xfId="55036"/>
    <cellStyle name="Note 6 5 2 3" xfId="55037"/>
    <cellStyle name="Note 6 5 3" xfId="55038"/>
    <cellStyle name="Note 6 5 4" xfId="55039"/>
    <cellStyle name="Note 6 5 5" xfId="55040"/>
    <cellStyle name="Note 6 5 6" xfId="55041"/>
    <cellStyle name="Note 6 6" xfId="55042"/>
    <cellStyle name="Note 6 6 2" xfId="55043"/>
    <cellStyle name="Note 6 6 2 2" xfId="55044"/>
    <cellStyle name="Note 6 6 2 3" xfId="55045"/>
    <cellStyle name="Note 6 6 3" xfId="55046"/>
    <cellStyle name="Note 6 6 4" xfId="55047"/>
    <cellStyle name="Note 6 6 5" xfId="55048"/>
    <cellStyle name="Note 6 6 6" xfId="55049"/>
    <cellStyle name="Note 6 7" xfId="55050"/>
    <cellStyle name="Note 6 7 2" xfId="55051"/>
    <cellStyle name="Note 6 7 3" xfId="55052"/>
    <cellStyle name="Note 6 8" xfId="55053"/>
    <cellStyle name="Note 6 9" xfId="55054"/>
    <cellStyle name="Note 7" xfId="55055"/>
    <cellStyle name="Note 7 2" xfId="55056"/>
    <cellStyle name="Note 7 2 2" xfId="55057"/>
    <cellStyle name="Note 7 2 3" xfId="55058"/>
    <cellStyle name="Note 7 3" xfId="55059"/>
    <cellStyle name="Note 7 4" xfId="55060"/>
    <cellStyle name="Note 7 5" xfId="55061"/>
    <cellStyle name="Note 7 6" xfId="55062"/>
    <cellStyle name="Note 8" xfId="55063"/>
    <cellStyle name="Note 8 2" xfId="55064"/>
    <cellStyle name="Note 8 2 2" xfId="55065"/>
    <cellStyle name="Note 8 2 3" xfId="55066"/>
    <cellStyle name="Note 8 3" xfId="55067"/>
    <cellStyle name="Note 8 4" xfId="55068"/>
    <cellStyle name="Note 8 5" xfId="55069"/>
    <cellStyle name="Note 8 6" xfId="55070"/>
    <cellStyle name="Note 9" xfId="55071"/>
    <cellStyle name="Note 9 2" xfId="55072"/>
    <cellStyle name="Note 9 2 2" xfId="55073"/>
    <cellStyle name="Note 9 2 3" xfId="55074"/>
    <cellStyle name="Note 9 3" xfId="55075"/>
    <cellStyle name="Note 9 4" xfId="55076"/>
    <cellStyle name="Note 9 5" xfId="55077"/>
    <cellStyle name="Note 9 6" xfId="55078"/>
    <cellStyle name="Output" xfId="12" builtinId="21" customBuiltin="1"/>
    <cellStyle name="Output 2" xfId="266"/>
    <cellStyle name="Output 2 2" xfId="267"/>
    <cellStyle name="Output 2 2 2" xfId="537"/>
    <cellStyle name="Output 2 2 3" xfId="538"/>
    <cellStyle name="Output 2 3" xfId="539"/>
    <cellStyle name="Output 2 3 2" xfId="540"/>
    <cellStyle name="Output 2 3 3" xfId="541"/>
    <cellStyle name="Output 2 4" xfId="542"/>
    <cellStyle name="Output 2 4 2" xfId="543"/>
    <cellStyle name="Output 2 4 3" xfId="544"/>
    <cellStyle name="Output 2 4 4" xfId="545"/>
    <cellStyle name="Output 2 5" xfId="546"/>
    <cellStyle name="Output 2 6" xfId="547"/>
    <cellStyle name="Output 2 7" xfId="548"/>
    <cellStyle name="Output 2 8" xfId="549"/>
    <cellStyle name="Output 3" xfId="55079"/>
    <cellStyle name="Output 4" xfId="55080"/>
    <cellStyle name="Output 5" xfId="55081"/>
    <cellStyle name="Output Amounts" xfId="55082"/>
    <cellStyle name="OUTPUT AMOUNTS 2" xfId="55083"/>
    <cellStyle name="OUTPUT AMOUNTS 2 2" xfId="55084"/>
    <cellStyle name="Output Amounts 3" xfId="55085"/>
    <cellStyle name="Output Amounts 4" xfId="55086"/>
    <cellStyle name="Output Amounts 5" xfId="55087"/>
    <cellStyle name="Output Amounts 6" xfId="55088"/>
    <cellStyle name="Output Amounts 7" xfId="55089"/>
    <cellStyle name="OUTPUT AMOUNTS_PYBS" xfId="55090"/>
    <cellStyle name="Output Column Headings" xfId="55091"/>
    <cellStyle name="OUTPUT COLUMN HEADINGS 2" xfId="55092"/>
    <cellStyle name="OUTPUT COLUMN HEADINGS 2 2" xfId="55093"/>
    <cellStyle name="Output Column Headings 3" xfId="55094"/>
    <cellStyle name="Output Column Headings 4" xfId="55095"/>
    <cellStyle name="Output Column Headings 5" xfId="55096"/>
    <cellStyle name="Output Column Headings 6" xfId="55097"/>
    <cellStyle name="Output Column Headings 7" xfId="55098"/>
    <cellStyle name="OUTPUT COLUMN HEADINGS_PYBS" xfId="55099"/>
    <cellStyle name="Output Line Items" xfId="55100"/>
    <cellStyle name="OUTPUT LINE ITEMS 2" xfId="55101"/>
    <cellStyle name="OUTPUT LINE ITEMS 2 2" xfId="55102"/>
    <cellStyle name="Output Line Items 3" xfId="55103"/>
    <cellStyle name="Output Line Items 4" xfId="55104"/>
    <cellStyle name="Output Line Items 5" xfId="55105"/>
    <cellStyle name="Output Line Items 6" xfId="55106"/>
    <cellStyle name="Output Line Items 7" xfId="55107"/>
    <cellStyle name="OUTPUT LINE ITEMS_PYBS" xfId="55108"/>
    <cellStyle name="Output Report Heading" xfId="55109"/>
    <cellStyle name="OUTPUT REPORT HEADING 2" xfId="55110"/>
    <cellStyle name="OUTPUT REPORT HEADING 2 2" xfId="55111"/>
    <cellStyle name="Output Report Heading 3" xfId="55112"/>
    <cellStyle name="Output Report Heading 4" xfId="55113"/>
    <cellStyle name="Output Report Heading 5" xfId="55114"/>
    <cellStyle name="Output Report Heading 6" xfId="55115"/>
    <cellStyle name="Output Report Heading 7" xfId="55116"/>
    <cellStyle name="OUTPUT REPORT HEADING_PYBS" xfId="55117"/>
    <cellStyle name="Output Report Title" xfId="55118"/>
    <cellStyle name="OUTPUT REPORT TITLE 2" xfId="55119"/>
    <cellStyle name="OUTPUT REPORT TITLE 2 2" xfId="55120"/>
    <cellStyle name="Output Report Title 3" xfId="55121"/>
    <cellStyle name="Output Report Title 4" xfId="55122"/>
    <cellStyle name="Output Report Title 5" xfId="55123"/>
    <cellStyle name="Output Report Title 6" xfId="55124"/>
    <cellStyle name="Output Report Title 7" xfId="55125"/>
    <cellStyle name="OUTPUT REPORT TITLE_PYBS" xfId="55126"/>
    <cellStyle name="Override" xfId="55127"/>
    <cellStyle name="Override 2" xfId="55128"/>
    <cellStyle name="Percent" xfId="2" builtinId="5"/>
    <cellStyle name="Percent (2)" xfId="55129"/>
    <cellStyle name="Percent (2) 2" xfId="55130"/>
    <cellStyle name="Percent (2) 3" xfId="55131"/>
    <cellStyle name="Percent [1]" xfId="55132"/>
    <cellStyle name="Percent [1] 2" xfId="55133"/>
    <cellStyle name="Percent [1] 2 2" xfId="55134"/>
    <cellStyle name="Percent [1] 3" xfId="55135"/>
    <cellStyle name="Percent [1] 4" xfId="55136"/>
    <cellStyle name="Percent [1] 4 2" xfId="55137"/>
    <cellStyle name="Percent [1] 5" xfId="55138"/>
    <cellStyle name="Percent [1] 6" xfId="55139"/>
    <cellStyle name="Percent [2]" xfId="55140"/>
    <cellStyle name="Percent [2] 2" xfId="55141"/>
    <cellStyle name="Percent [2] 2 2" xfId="55142"/>
    <cellStyle name="Percent [2] 3" xfId="55143"/>
    <cellStyle name="Percent [2] 4" xfId="55144"/>
    <cellStyle name="Percent [2]_2011 Q2 CSXT-R-CSAOAJ-04-JNA-ART (General Acct)" xfId="55145"/>
    <cellStyle name="Percent [4]" xfId="55146"/>
    <cellStyle name="Percent [4] 2" xfId="55147"/>
    <cellStyle name="Percent [4] 3" xfId="55148"/>
    <cellStyle name="Percent 10" xfId="550"/>
    <cellStyle name="Percent 11" xfId="55149"/>
    <cellStyle name="Percent 12" xfId="55150"/>
    <cellStyle name="Percent 12 2" xfId="55151"/>
    <cellStyle name="Percent 12 2 2" xfId="55152"/>
    <cellStyle name="Percent 12 2 3" xfId="55153"/>
    <cellStyle name="Percent 12 3" xfId="55154"/>
    <cellStyle name="Percent 12 4" xfId="55155"/>
    <cellStyle name="Percent 12 5" xfId="55156"/>
    <cellStyle name="Percent 12 6" xfId="55157"/>
    <cellStyle name="Percent 13" xfId="55158"/>
    <cellStyle name="Percent 13 2" xfId="55159"/>
    <cellStyle name="Percent 13 2 2" xfId="55160"/>
    <cellStyle name="Percent 13 2 3" xfId="55161"/>
    <cellStyle name="Percent 13 3" xfId="55162"/>
    <cellStyle name="Percent 13 4" xfId="55163"/>
    <cellStyle name="Percent 13 5" xfId="55164"/>
    <cellStyle name="Percent 13 6" xfId="55165"/>
    <cellStyle name="Percent 14" xfId="55166"/>
    <cellStyle name="Percent 15" xfId="55167"/>
    <cellStyle name="Percent 15 2" xfId="55168"/>
    <cellStyle name="Percent 15 3" xfId="55169"/>
    <cellStyle name="Percent 16" xfId="55170"/>
    <cellStyle name="Percent 17" xfId="55171"/>
    <cellStyle name="Percent 18" xfId="55172"/>
    <cellStyle name="Percent 2" xfId="164"/>
    <cellStyle name="Percent 2 10" xfId="55173"/>
    <cellStyle name="Percent 2 11" xfId="55174"/>
    <cellStyle name="Percent 2 12" xfId="55175"/>
    <cellStyle name="Percent 2 12 10" xfId="55176"/>
    <cellStyle name="Percent 2 12 11" xfId="55177"/>
    <cellStyle name="Percent 2 12 2" xfId="55178"/>
    <cellStyle name="Percent 2 12 2 2" xfId="55179"/>
    <cellStyle name="Percent 2 12 2 2 2" xfId="55180"/>
    <cellStyle name="Percent 2 12 2 2 2 2" xfId="55181"/>
    <cellStyle name="Percent 2 12 2 2 2 3" xfId="55182"/>
    <cellStyle name="Percent 2 12 2 2 3" xfId="55183"/>
    <cellStyle name="Percent 2 12 2 2 4" xfId="55184"/>
    <cellStyle name="Percent 2 12 2 2 5" xfId="55185"/>
    <cellStyle name="Percent 2 12 2 2 6" xfId="55186"/>
    <cellStyle name="Percent 2 12 2 3" xfId="55187"/>
    <cellStyle name="Percent 2 12 2 3 2" xfId="55188"/>
    <cellStyle name="Percent 2 12 2 3 2 2" xfId="55189"/>
    <cellStyle name="Percent 2 12 2 3 2 3" xfId="55190"/>
    <cellStyle name="Percent 2 12 2 3 3" xfId="55191"/>
    <cellStyle name="Percent 2 12 2 3 4" xfId="55192"/>
    <cellStyle name="Percent 2 12 2 3 5" xfId="55193"/>
    <cellStyle name="Percent 2 12 2 3 6" xfId="55194"/>
    <cellStyle name="Percent 2 12 2 4" xfId="55195"/>
    <cellStyle name="Percent 2 12 2 4 2" xfId="55196"/>
    <cellStyle name="Percent 2 12 2 4 3" xfId="55197"/>
    <cellStyle name="Percent 2 12 2 5" xfId="55198"/>
    <cellStyle name="Percent 2 12 2 6" xfId="55199"/>
    <cellStyle name="Percent 2 12 2 7" xfId="55200"/>
    <cellStyle name="Percent 2 12 2 8" xfId="55201"/>
    <cellStyle name="Percent 2 12 3" xfId="55202"/>
    <cellStyle name="Percent 2 12 3 2" xfId="55203"/>
    <cellStyle name="Percent 2 12 3 2 2" xfId="55204"/>
    <cellStyle name="Percent 2 12 3 2 2 2" xfId="55205"/>
    <cellStyle name="Percent 2 12 3 2 2 3" xfId="55206"/>
    <cellStyle name="Percent 2 12 3 2 3" xfId="55207"/>
    <cellStyle name="Percent 2 12 3 2 4" xfId="55208"/>
    <cellStyle name="Percent 2 12 3 2 5" xfId="55209"/>
    <cellStyle name="Percent 2 12 3 2 6" xfId="55210"/>
    <cellStyle name="Percent 2 12 3 3" xfId="55211"/>
    <cellStyle name="Percent 2 12 3 3 2" xfId="55212"/>
    <cellStyle name="Percent 2 12 3 3 3" xfId="55213"/>
    <cellStyle name="Percent 2 12 3 4" xfId="55214"/>
    <cellStyle name="Percent 2 12 3 5" xfId="55215"/>
    <cellStyle name="Percent 2 12 3 6" xfId="55216"/>
    <cellStyle name="Percent 2 12 3 7" xfId="55217"/>
    <cellStyle name="Percent 2 12 4" xfId="55218"/>
    <cellStyle name="Percent 2 12 4 2" xfId="55219"/>
    <cellStyle name="Percent 2 12 4 2 2" xfId="55220"/>
    <cellStyle name="Percent 2 12 4 2 3" xfId="55221"/>
    <cellStyle name="Percent 2 12 4 3" xfId="55222"/>
    <cellStyle name="Percent 2 12 4 4" xfId="55223"/>
    <cellStyle name="Percent 2 12 4 5" xfId="55224"/>
    <cellStyle name="Percent 2 12 4 6" xfId="55225"/>
    <cellStyle name="Percent 2 12 5" xfId="55226"/>
    <cellStyle name="Percent 2 12 5 2" xfId="55227"/>
    <cellStyle name="Percent 2 12 5 2 2" xfId="55228"/>
    <cellStyle name="Percent 2 12 5 2 3" xfId="55229"/>
    <cellStyle name="Percent 2 12 5 3" xfId="55230"/>
    <cellStyle name="Percent 2 12 5 4" xfId="55231"/>
    <cellStyle name="Percent 2 12 5 5" xfId="55232"/>
    <cellStyle name="Percent 2 12 5 6" xfId="55233"/>
    <cellStyle name="Percent 2 12 6" xfId="55234"/>
    <cellStyle name="Percent 2 12 6 2" xfId="55235"/>
    <cellStyle name="Percent 2 12 6 2 2" xfId="55236"/>
    <cellStyle name="Percent 2 12 6 2 3" xfId="55237"/>
    <cellStyle name="Percent 2 12 6 3" xfId="55238"/>
    <cellStyle name="Percent 2 12 6 4" xfId="55239"/>
    <cellStyle name="Percent 2 12 6 5" xfId="55240"/>
    <cellStyle name="Percent 2 12 6 6" xfId="55241"/>
    <cellStyle name="Percent 2 12 7" xfId="55242"/>
    <cellStyle name="Percent 2 12 7 2" xfId="55243"/>
    <cellStyle name="Percent 2 12 7 3" xfId="55244"/>
    <cellStyle name="Percent 2 12 8" xfId="55245"/>
    <cellStyle name="Percent 2 12 9" xfId="55246"/>
    <cellStyle name="Percent 2 13" xfId="55247"/>
    <cellStyle name="Percent 2 13 2" xfId="55248"/>
    <cellStyle name="Percent 2 13 2 2" xfId="55249"/>
    <cellStyle name="Percent 2 13 2 3" xfId="55250"/>
    <cellStyle name="Percent 2 13 3" xfId="55251"/>
    <cellStyle name="Percent 2 13 4" xfId="55252"/>
    <cellStyle name="Percent 2 13 5" xfId="55253"/>
    <cellStyle name="Percent 2 13 6" xfId="55254"/>
    <cellStyle name="Percent 2 14" xfId="55255"/>
    <cellStyle name="Percent 2 14 2" xfId="55256"/>
    <cellStyle name="Percent 2 14 2 2" xfId="55257"/>
    <cellStyle name="Percent 2 14 2 3" xfId="55258"/>
    <cellStyle name="Percent 2 14 3" xfId="55259"/>
    <cellStyle name="Percent 2 14 4" xfId="55260"/>
    <cellStyle name="Percent 2 14 5" xfId="55261"/>
    <cellStyle name="Percent 2 14 6" xfId="55262"/>
    <cellStyle name="Percent 2 2" xfId="165"/>
    <cellStyle name="Percent 2 2 10" xfId="55263"/>
    <cellStyle name="Percent 2 2 10 2" xfId="55264"/>
    <cellStyle name="Percent 2 2 10 2 2" xfId="55265"/>
    <cellStyle name="Percent 2 2 10 2 3" xfId="55266"/>
    <cellStyle name="Percent 2 2 10 3" xfId="55267"/>
    <cellStyle name="Percent 2 2 10 4" xfId="55268"/>
    <cellStyle name="Percent 2 2 10 5" xfId="55269"/>
    <cellStyle name="Percent 2 2 10 6" xfId="55270"/>
    <cellStyle name="Percent 2 2 11" xfId="55271"/>
    <cellStyle name="Percent 2 2 11 2" xfId="55272"/>
    <cellStyle name="Percent 2 2 11 2 2" xfId="55273"/>
    <cellStyle name="Percent 2 2 11 2 3" xfId="55274"/>
    <cellStyle name="Percent 2 2 11 3" xfId="55275"/>
    <cellStyle name="Percent 2 2 11 4" xfId="55276"/>
    <cellStyle name="Percent 2 2 11 5" xfId="55277"/>
    <cellStyle name="Percent 2 2 11 6" xfId="55278"/>
    <cellStyle name="Percent 2 2 12" xfId="55279"/>
    <cellStyle name="Percent 2 2 12 2" xfId="55280"/>
    <cellStyle name="Percent 2 2 12 2 2" xfId="55281"/>
    <cellStyle name="Percent 2 2 12 2 3" xfId="55282"/>
    <cellStyle name="Percent 2 2 12 3" xfId="55283"/>
    <cellStyle name="Percent 2 2 12 4" xfId="55284"/>
    <cellStyle name="Percent 2 2 12 5" xfId="55285"/>
    <cellStyle name="Percent 2 2 12 6" xfId="55286"/>
    <cellStyle name="Percent 2 2 13" xfId="55287"/>
    <cellStyle name="Percent 2 2 13 2" xfId="55288"/>
    <cellStyle name="Percent 2 2 13 2 2" xfId="55289"/>
    <cellStyle name="Percent 2 2 13 2 3" xfId="55290"/>
    <cellStyle name="Percent 2 2 13 3" xfId="55291"/>
    <cellStyle name="Percent 2 2 13 4" xfId="55292"/>
    <cellStyle name="Percent 2 2 13 5" xfId="55293"/>
    <cellStyle name="Percent 2 2 13 6" xfId="55294"/>
    <cellStyle name="Percent 2 2 14" xfId="55295"/>
    <cellStyle name="Percent 2 2 14 2" xfId="55296"/>
    <cellStyle name="Percent 2 2 14 2 2" xfId="55297"/>
    <cellStyle name="Percent 2 2 14 2 3" xfId="55298"/>
    <cellStyle name="Percent 2 2 14 3" xfId="55299"/>
    <cellStyle name="Percent 2 2 14 4" xfId="55300"/>
    <cellStyle name="Percent 2 2 14 5" xfId="55301"/>
    <cellStyle name="Percent 2 2 14 6" xfId="55302"/>
    <cellStyle name="Percent 2 2 15" xfId="55303"/>
    <cellStyle name="Percent 2 2 15 2" xfId="55304"/>
    <cellStyle name="Percent 2 2 15 3" xfId="55305"/>
    <cellStyle name="Percent 2 2 16" xfId="55306"/>
    <cellStyle name="Percent 2 2 17" xfId="55307"/>
    <cellStyle name="Percent 2 2 18" xfId="55308"/>
    <cellStyle name="Percent 2 2 19" xfId="55309"/>
    <cellStyle name="Percent 2 2 2" xfId="551"/>
    <cellStyle name="Percent 2 2 2 10" xfId="55310"/>
    <cellStyle name="Percent 2 2 2 10 2" xfId="55311"/>
    <cellStyle name="Percent 2 2 2 10 2 2" xfId="55312"/>
    <cellStyle name="Percent 2 2 2 10 2 3" xfId="55313"/>
    <cellStyle name="Percent 2 2 2 10 3" xfId="55314"/>
    <cellStyle name="Percent 2 2 2 10 4" xfId="55315"/>
    <cellStyle name="Percent 2 2 2 10 5" xfId="55316"/>
    <cellStyle name="Percent 2 2 2 10 6" xfId="55317"/>
    <cellStyle name="Percent 2 2 2 11" xfId="55318"/>
    <cellStyle name="Percent 2 2 2 11 2" xfId="55319"/>
    <cellStyle name="Percent 2 2 2 11 2 2" xfId="55320"/>
    <cellStyle name="Percent 2 2 2 11 2 3" xfId="55321"/>
    <cellStyle name="Percent 2 2 2 11 3" xfId="55322"/>
    <cellStyle name="Percent 2 2 2 11 4" xfId="55323"/>
    <cellStyle name="Percent 2 2 2 11 5" xfId="55324"/>
    <cellStyle name="Percent 2 2 2 11 6" xfId="55325"/>
    <cellStyle name="Percent 2 2 2 12" xfId="55326"/>
    <cellStyle name="Percent 2 2 2 12 2" xfId="55327"/>
    <cellStyle name="Percent 2 2 2 12 3" xfId="55328"/>
    <cellStyle name="Percent 2 2 2 13" xfId="55329"/>
    <cellStyle name="Percent 2 2 2 14" xfId="55330"/>
    <cellStyle name="Percent 2 2 2 15" xfId="55331"/>
    <cellStyle name="Percent 2 2 2 16" xfId="55332"/>
    <cellStyle name="Percent 2 2 2 2" xfId="552"/>
    <cellStyle name="Percent 2 2 2 2 10" xfId="55333"/>
    <cellStyle name="Percent 2 2 2 2 10 2" xfId="55334"/>
    <cellStyle name="Percent 2 2 2 2 10 3" xfId="55335"/>
    <cellStyle name="Percent 2 2 2 2 11" xfId="55336"/>
    <cellStyle name="Percent 2 2 2 2 12" xfId="55337"/>
    <cellStyle name="Percent 2 2 2 2 13" xfId="55338"/>
    <cellStyle name="Percent 2 2 2 2 14" xfId="55339"/>
    <cellStyle name="Percent 2 2 2 2 2" xfId="55340"/>
    <cellStyle name="Percent 2 2 2 2 2 10" xfId="55341"/>
    <cellStyle name="Percent 2 2 2 2 2 11" xfId="55342"/>
    <cellStyle name="Percent 2 2 2 2 2 12" xfId="55343"/>
    <cellStyle name="Percent 2 2 2 2 2 13" xfId="55344"/>
    <cellStyle name="Percent 2 2 2 2 2 2" xfId="55345"/>
    <cellStyle name="Percent 2 2 2 2 2 2 10" xfId="55346"/>
    <cellStyle name="Percent 2 2 2 2 2 2 2" xfId="55347"/>
    <cellStyle name="Percent 2 2 2 2 2 2 2 2" xfId="55348"/>
    <cellStyle name="Percent 2 2 2 2 2 2 2 2 2" xfId="55349"/>
    <cellStyle name="Percent 2 2 2 2 2 2 2 2 2 2" xfId="55350"/>
    <cellStyle name="Percent 2 2 2 2 2 2 2 2 2 3" xfId="55351"/>
    <cellStyle name="Percent 2 2 2 2 2 2 2 2 3" xfId="55352"/>
    <cellStyle name="Percent 2 2 2 2 2 2 2 2 4" xfId="55353"/>
    <cellStyle name="Percent 2 2 2 2 2 2 2 2 5" xfId="55354"/>
    <cellStyle name="Percent 2 2 2 2 2 2 2 2 6" xfId="55355"/>
    <cellStyle name="Percent 2 2 2 2 2 2 2 3" xfId="55356"/>
    <cellStyle name="Percent 2 2 2 2 2 2 2 3 2" xfId="55357"/>
    <cellStyle name="Percent 2 2 2 2 2 2 2 3 2 2" xfId="55358"/>
    <cellStyle name="Percent 2 2 2 2 2 2 2 3 2 3" xfId="55359"/>
    <cellStyle name="Percent 2 2 2 2 2 2 2 3 3" xfId="55360"/>
    <cellStyle name="Percent 2 2 2 2 2 2 2 3 4" xfId="55361"/>
    <cellStyle name="Percent 2 2 2 2 2 2 2 3 5" xfId="55362"/>
    <cellStyle name="Percent 2 2 2 2 2 2 2 3 6" xfId="55363"/>
    <cellStyle name="Percent 2 2 2 2 2 2 2 4" xfId="55364"/>
    <cellStyle name="Percent 2 2 2 2 2 2 2 4 2" xfId="55365"/>
    <cellStyle name="Percent 2 2 2 2 2 2 2 4 3" xfId="55366"/>
    <cellStyle name="Percent 2 2 2 2 2 2 2 5" xfId="55367"/>
    <cellStyle name="Percent 2 2 2 2 2 2 2 6" xfId="55368"/>
    <cellStyle name="Percent 2 2 2 2 2 2 2 7" xfId="55369"/>
    <cellStyle name="Percent 2 2 2 2 2 2 2 8" xfId="55370"/>
    <cellStyle name="Percent 2 2 2 2 2 2 3" xfId="55371"/>
    <cellStyle name="Percent 2 2 2 2 2 2 3 2" xfId="55372"/>
    <cellStyle name="Percent 2 2 2 2 2 2 3 2 2" xfId="55373"/>
    <cellStyle name="Percent 2 2 2 2 2 2 3 2 2 2" xfId="55374"/>
    <cellStyle name="Percent 2 2 2 2 2 2 3 2 2 3" xfId="55375"/>
    <cellStyle name="Percent 2 2 2 2 2 2 3 2 3" xfId="55376"/>
    <cellStyle name="Percent 2 2 2 2 2 2 3 2 4" xfId="55377"/>
    <cellStyle name="Percent 2 2 2 2 2 2 3 2 5" xfId="55378"/>
    <cellStyle name="Percent 2 2 2 2 2 2 3 2 6" xfId="55379"/>
    <cellStyle name="Percent 2 2 2 2 2 2 3 3" xfId="55380"/>
    <cellStyle name="Percent 2 2 2 2 2 2 3 3 2" xfId="55381"/>
    <cellStyle name="Percent 2 2 2 2 2 2 3 3 3" xfId="55382"/>
    <cellStyle name="Percent 2 2 2 2 2 2 3 4" xfId="55383"/>
    <cellStyle name="Percent 2 2 2 2 2 2 3 5" xfId="55384"/>
    <cellStyle name="Percent 2 2 2 2 2 2 3 6" xfId="55385"/>
    <cellStyle name="Percent 2 2 2 2 2 2 3 7" xfId="55386"/>
    <cellStyle name="Percent 2 2 2 2 2 2 4" xfId="55387"/>
    <cellStyle name="Percent 2 2 2 2 2 2 4 2" xfId="55388"/>
    <cellStyle name="Percent 2 2 2 2 2 2 4 2 2" xfId="55389"/>
    <cellStyle name="Percent 2 2 2 2 2 2 4 2 3" xfId="55390"/>
    <cellStyle name="Percent 2 2 2 2 2 2 4 3" xfId="55391"/>
    <cellStyle name="Percent 2 2 2 2 2 2 4 4" xfId="55392"/>
    <cellStyle name="Percent 2 2 2 2 2 2 4 5" xfId="55393"/>
    <cellStyle name="Percent 2 2 2 2 2 2 4 6" xfId="55394"/>
    <cellStyle name="Percent 2 2 2 2 2 2 5" xfId="55395"/>
    <cellStyle name="Percent 2 2 2 2 2 2 5 2" xfId="55396"/>
    <cellStyle name="Percent 2 2 2 2 2 2 5 2 2" xfId="55397"/>
    <cellStyle name="Percent 2 2 2 2 2 2 5 2 3" xfId="55398"/>
    <cellStyle name="Percent 2 2 2 2 2 2 5 3" xfId="55399"/>
    <cellStyle name="Percent 2 2 2 2 2 2 5 4" xfId="55400"/>
    <cellStyle name="Percent 2 2 2 2 2 2 5 5" xfId="55401"/>
    <cellStyle name="Percent 2 2 2 2 2 2 5 6" xfId="55402"/>
    <cellStyle name="Percent 2 2 2 2 2 2 6" xfId="55403"/>
    <cellStyle name="Percent 2 2 2 2 2 2 6 2" xfId="55404"/>
    <cellStyle name="Percent 2 2 2 2 2 2 6 3" xfId="55405"/>
    <cellStyle name="Percent 2 2 2 2 2 2 7" xfId="55406"/>
    <cellStyle name="Percent 2 2 2 2 2 2 8" xfId="55407"/>
    <cellStyle name="Percent 2 2 2 2 2 2 9" xfId="55408"/>
    <cellStyle name="Percent 2 2 2 2 2 3" xfId="55409"/>
    <cellStyle name="Percent 2 2 2 2 2 3 2" xfId="55410"/>
    <cellStyle name="Percent 2 2 2 2 2 3 2 2" xfId="55411"/>
    <cellStyle name="Percent 2 2 2 2 2 3 2 2 2" xfId="55412"/>
    <cellStyle name="Percent 2 2 2 2 2 3 2 2 2 2" xfId="55413"/>
    <cellStyle name="Percent 2 2 2 2 2 3 2 2 2 3" xfId="55414"/>
    <cellStyle name="Percent 2 2 2 2 2 3 2 2 3" xfId="55415"/>
    <cellStyle name="Percent 2 2 2 2 2 3 2 2 4" xfId="55416"/>
    <cellStyle name="Percent 2 2 2 2 2 3 2 2 5" xfId="55417"/>
    <cellStyle name="Percent 2 2 2 2 2 3 2 2 6" xfId="55418"/>
    <cellStyle name="Percent 2 2 2 2 2 3 2 3" xfId="55419"/>
    <cellStyle name="Percent 2 2 2 2 2 3 2 3 2" xfId="55420"/>
    <cellStyle name="Percent 2 2 2 2 2 3 2 3 3" xfId="55421"/>
    <cellStyle name="Percent 2 2 2 2 2 3 2 4" xfId="55422"/>
    <cellStyle name="Percent 2 2 2 2 2 3 2 5" xfId="55423"/>
    <cellStyle name="Percent 2 2 2 2 2 3 2 6" xfId="55424"/>
    <cellStyle name="Percent 2 2 2 2 2 3 2 7" xfId="55425"/>
    <cellStyle name="Percent 2 2 2 2 2 3 3" xfId="55426"/>
    <cellStyle name="Percent 2 2 2 2 2 3 3 2" xfId="55427"/>
    <cellStyle name="Percent 2 2 2 2 2 3 3 2 2" xfId="55428"/>
    <cellStyle name="Percent 2 2 2 2 2 3 3 2 3" xfId="55429"/>
    <cellStyle name="Percent 2 2 2 2 2 3 3 3" xfId="55430"/>
    <cellStyle name="Percent 2 2 2 2 2 3 3 4" xfId="55431"/>
    <cellStyle name="Percent 2 2 2 2 2 3 3 5" xfId="55432"/>
    <cellStyle name="Percent 2 2 2 2 2 3 3 6" xfId="55433"/>
    <cellStyle name="Percent 2 2 2 2 2 3 4" xfId="55434"/>
    <cellStyle name="Percent 2 2 2 2 2 3 4 2" xfId="55435"/>
    <cellStyle name="Percent 2 2 2 2 2 3 4 2 2" xfId="55436"/>
    <cellStyle name="Percent 2 2 2 2 2 3 4 2 3" xfId="55437"/>
    <cellStyle name="Percent 2 2 2 2 2 3 4 3" xfId="55438"/>
    <cellStyle name="Percent 2 2 2 2 2 3 4 4" xfId="55439"/>
    <cellStyle name="Percent 2 2 2 2 2 3 4 5" xfId="55440"/>
    <cellStyle name="Percent 2 2 2 2 2 3 4 6" xfId="55441"/>
    <cellStyle name="Percent 2 2 2 2 2 3 5" xfId="55442"/>
    <cellStyle name="Percent 2 2 2 2 2 3 5 2" xfId="55443"/>
    <cellStyle name="Percent 2 2 2 2 2 3 5 3" xfId="55444"/>
    <cellStyle name="Percent 2 2 2 2 2 3 6" xfId="55445"/>
    <cellStyle name="Percent 2 2 2 2 2 3 7" xfId="55446"/>
    <cellStyle name="Percent 2 2 2 2 2 3 8" xfId="55447"/>
    <cellStyle name="Percent 2 2 2 2 2 3 9" xfId="55448"/>
    <cellStyle name="Percent 2 2 2 2 2 4" xfId="55449"/>
    <cellStyle name="Percent 2 2 2 2 2 4 2" xfId="55450"/>
    <cellStyle name="Percent 2 2 2 2 2 4 2 2" xfId="55451"/>
    <cellStyle name="Percent 2 2 2 2 2 4 2 2 2" xfId="55452"/>
    <cellStyle name="Percent 2 2 2 2 2 4 2 2 3" xfId="55453"/>
    <cellStyle name="Percent 2 2 2 2 2 4 2 3" xfId="55454"/>
    <cellStyle name="Percent 2 2 2 2 2 4 2 4" xfId="55455"/>
    <cellStyle name="Percent 2 2 2 2 2 4 2 5" xfId="55456"/>
    <cellStyle name="Percent 2 2 2 2 2 4 2 6" xfId="55457"/>
    <cellStyle name="Percent 2 2 2 2 2 4 3" xfId="55458"/>
    <cellStyle name="Percent 2 2 2 2 2 4 3 2" xfId="55459"/>
    <cellStyle name="Percent 2 2 2 2 2 4 3 3" xfId="55460"/>
    <cellStyle name="Percent 2 2 2 2 2 4 4" xfId="55461"/>
    <cellStyle name="Percent 2 2 2 2 2 4 5" xfId="55462"/>
    <cellStyle name="Percent 2 2 2 2 2 4 6" xfId="55463"/>
    <cellStyle name="Percent 2 2 2 2 2 4 7" xfId="55464"/>
    <cellStyle name="Percent 2 2 2 2 2 5" xfId="55465"/>
    <cellStyle name="Percent 2 2 2 2 2 5 2" xfId="55466"/>
    <cellStyle name="Percent 2 2 2 2 2 5 2 2" xfId="55467"/>
    <cellStyle name="Percent 2 2 2 2 2 5 2 3" xfId="55468"/>
    <cellStyle name="Percent 2 2 2 2 2 5 3" xfId="55469"/>
    <cellStyle name="Percent 2 2 2 2 2 5 4" xfId="55470"/>
    <cellStyle name="Percent 2 2 2 2 2 5 5" xfId="55471"/>
    <cellStyle name="Percent 2 2 2 2 2 5 6" xfId="55472"/>
    <cellStyle name="Percent 2 2 2 2 2 6" xfId="55473"/>
    <cellStyle name="Percent 2 2 2 2 2 6 2" xfId="55474"/>
    <cellStyle name="Percent 2 2 2 2 2 6 2 2" xfId="55475"/>
    <cellStyle name="Percent 2 2 2 2 2 6 2 3" xfId="55476"/>
    <cellStyle name="Percent 2 2 2 2 2 6 3" xfId="55477"/>
    <cellStyle name="Percent 2 2 2 2 2 6 4" xfId="55478"/>
    <cellStyle name="Percent 2 2 2 2 2 6 5" xfId="55479"/>
    <cellStyle name="Percent 2 2 2 2 2 6 6" xfId="55480"/>
    <cellStyle name="Percent 2 2 2 2 2 7" xfId="55481"/>
    <cellStyle name="Percent 2 2 2 2 2 7 2" xfId="55482"/>
    <cellStyle name="Percent 2 2 2 2 2 7 2 2" xfId="55483"/>
    <cellStyle name="Percent 2 2 2 2 2 7 2 3" xfId="55484"/>
    <cellStyle name="Percent 2 2 2 2 2 7 3" xfId="55485"/>
    <cellStyle name="Percent 2 2 2 2 2 7 4" xfId="55486"/>
    <cellStyle name="Percent 2 2 2 2 2 7 5" xfId="55487"/>
    <cellStyle name="Percent 2 2 2 2 2 7 6" xfId="55488"/>
    <cellStyle name="Percent 2 2 2 2 2 8" xfId="55489"/>
    <cellStyle name="Percent 2 2 2 2 2 8 2" xfId="55490"/>
    <cellStyle name="Percent 2 2 2 2 2 8 2 2" xfId="55491"/>
    <cellStyle name="Percent 2 2 2 2 2 8 2 3" xfId="55492"/>
    <cellStyle name="Percent 2 2 2 2 2 8 3" xfId="55493"/>
    <cellStyle name="Percent 2 2 2 2 2 8 4" xfId="55494"/>
    <cellStyle name="Percent 2 2 2 2 2 8 5" xfId="55495"/>
    <cellStyle name="Percent 2 2 2 2 2 8 6" xfId="55496"/>
    <cellStyle name="Percent 2 2 2 2 2 9" xfId="55497"/>
    <cellStyle name="Percent 2 2 2 2 2 9 2" xfId="55498"/>
    <cellStyle name="Percent 2 2 2 2 2 9 3" xfId="55499"/>
    <cellStyle name="Percent 2 2 2 2 3" xfId="55500"/>
    <cellStyle name="Percent 2 2 2 2 3 10" xfId="55501"/>
    <cellStyle name="Percent 2 2 2 2 3 2" xfId="55502"/>
    <cellStyle name="Percent 2 2 2 2 3 2 2" xfId="55503"/>
    <cellStyle name="Percent 2 2 2 2 3 2 2 2" xfId="55504"/>
    <cellStyle name="Percent 2 2 2 2 3 2 2 2 2" xfId="55505"/>
    <cellStyle name="Percent 2 2 2 2 3 2 2 2 3" xfId="55506"/>
    <cellStyle name="Percent 2 2 2 2 3 2 2 3" xfId="55507"/>
    <cellStyle name="Percent 2 2 2 2 3 2 2 4" xfId="55508"/>
    <cellStyle name="Percent 2 2 2 2 3 2 2 5" xfId="55509"/>
    <cellStyle name="Percent 2 2 2 2 3 2 2 6" xfId="55510"/>
    <cellStyle name="Percent 2 2 2 2 3 2 3" xfId="55511"/>
    <cellStyle name="Percent 2 2 2 2 3 2 3 2" xfId="55512"/>
    <cellStyle name="Percent 2 2 2 2 3 2 3 2 2" xfId="55513"/>
    <cellStyle name="Percent 2 2 2 2 3 2 3 2 3" xfId="55514"/>
    <cellStyle name="Percent 2 2 2 2 3 2 3 3" xfId="55515"/>
    <cellStyle name="Percent 2 2 2 2 3 2 3 4" xfId="55516"/>
    <cellStyle name="Percent 2 2 2 2 3 2 3 5" xfId="55517"/>
    <cellStyle name="Percent 2 2 2 2 3 2 3 6" xfId="55518"/>
    <cellStyle name="Percent 2 2 2 2 3 2 4" xfId="55519"/>
    <cellStyle name="Percent 2 2 2 2 3 2 4 2" xfId="55520"/>
    <cellStyle name="Percent 2 2 2 2 3 2 4 3" xfId="55521"/>
    <cellStyle name="Percent 2 2 2 2 3 2 5" xfId="55522"/>
    <cellStyle name="Percent 2 2 2 2 3 2 6" xfId="55523"/>
    <cellStyle name="Percent 2 2 2 2 3 2 7" xfId="55524"/>
    <cellStyle name="Percent 2 2 2 2 3 2 8" xfId="55525"/>
    <cellStyle name="Percent 2 2 2 2 3 3" xfId="55526"/>
    <cellStyle name="Percent 2 2 2 2 3 3 2" xfId="55527"/>
    <cellStyle name="Percent 2 2 2 2 3 3 2 2" xfId="55528"/>
    <cellStyle name="Percent 2 2 2 2 3 3 2 2 2" xfId="55529"/>
    <cellStyle name="Percent 2 2 2 2 3 3 2 2 3" xfId="55530"/>
    <cellStyle name="Percent 2 2 2 2 3 3 2 3" xfId="55531"/>
    <cellStyle name="Percent 2 2 2 2 3 3 2 4" xfId="55532"/>
    <cellStyle name="Percent 2 2 2 2 3 3 2 5" xfId="55533"/>
    <cellStyle name="Percent 2 2 2 2 3 3 2 6" xfId="55534"/>
    <cellStyle name="Percent 2 2 2 2 3 3 3" xfId="55535"/>
    <cellStyle name="Percent 2 2 2 2 3 3 3 2" xfId="55536"/>
    <cellStyle name="Percent 2 2 2 2 3 3 3 3" xfId="55537"/>
    <cellStyle name="Percent 2 2 2 2 3 3 4" xfId="55538"/>
    <cellStyle name="Percent 2 2 2 2 3 3 5" xfId="55539"/>
    <cellStyle name="Percent 2 2 2 2 3 3 6" xfId="55540"/>
    <cellStyle name="Percent 2 2 2 2 3 3 7" xfId="55541"/>
    <cellStyle name="Percent 2 2 2 2 3 4" xfId="55542"/>
    <cellStyle name="Percent 2 2 2 2 3 4 2" xfId="55543"/>
    <cellStyle name="Percent 2 2 2 2 3 4 2 2" xfId="55544"/>
    <cellStyle name="Percent 2 2 2 2 3 4 2 3" xfId="55545"/>
    <cellStyle name="Percent 2 2 2 2 3 4 3" xfId="55546"/>
    <cellStyle name="Percent 2 2 2 2 3 4 4" xfId="55547"/>
    <cellStyle name="Percent 2 2 2 2 3 4 5" xfId="55548"/>
    <cellStyle name="Percent 2 2 2 2 3 4 6" xfId="55549"/>
    <cellStyle name="Percent 2 2 2 2 3 5" xfId="55550"/>
    <cellStyle name="Percent 2 2 2 2 3 5 2" xfId="55551"/>
    <cellStyle name="Percent 2 2 2 2 3 5 2 2" xfId="55552"/>
    <cellStyle name="Percent 2 2 2 2 3 5 2 3" xfId="55553"/>
    <cellStyle name="Percent 2 2 2 2 3 5 3" xfId="55554"/>
    <cellStyle name="Percent 2 2 2 2 3 5 4" xfId="55555"/>
    <cellStyle name="Percent 2 2 2 2 3 5 5" xfId="55556"/>
    <cellStyle name="Percent 2 2 2 2 3 5 6" xfId="55557"/>
    <cellStyle name="Percent 2 2 2 2 3 6" xfId="55558"/>
    <cellStyle name="Percent 2 2 2 2 3 6 2" xfId="55559"/>
    <cellStyle name="Percent 2 2 2 2 3 6 3" xfId="55560"/>
    <cellStyle name="Percent 2 2 2 2 3 7" xfId="55561"/>
    <cellStyle name="Percent 2 2 2 2 3 8" xfId="55562"/>
    <cellStyle name="Percent 2 2 2 2 3 9" xfId="55563"/>
    <cellStyle name="Percent 2 2 2 2 4" xfId="55564"/>
    <cellStyle name="Percent 2 2 2 2 4 2" xfId="55565"/>
    <cellStyle name="Percent 2 2 2 2 4 2 2" xfId="55566"/>
    <cellStyle name="Percent 2 2 2 2 4 2 2 2" xfId="55567"/>
    <cellStyle name="Percent 2 2 2 2 4 2 2 2 2" xfId="55568"/>
    <cellStyle name="Percent 2 2 2 2 4 2 2 2 3" xfId="55569"/>
    <cellStyle name="Percent 2 2 2 2 4 2 2 3" xfId="55570"/>
    <cellStyle name="Percent 2 2 2 2 4 2 2 4" xfId="55571"/>
    <cellStyle name="Percent 2 2 2 2 4 2 2 5" xfId="55572"/>
    <cellStyle name="Percent 2 2 2 2 4 2 2 6" xfId="55573"/>
    <cellStyle name="Percent 2 2 2 2 4 2 3" xfId="55574"/>
    <cellStyle name="Percent 2 2 2 2 4 2 3 2" xfId="55575"/>
    <cellStyle name="Percent 2 2 2 2 4 2 3 3" xfId="55576"/>
    <cellStyle name="Percent 2 2 2 2 4 2 4" xfId="55577"/>
    <cellStyle name="Percent 2 2 2 2 4 2 5" xfId="55578"/>
    <cellStyle name="Percent 2 2 2 2 4 2 6" xfId="55579"/>
    <cellStyle name="Percent 2 2 2 2 4 2 7" xfId="55580"/>
    <cellStyle name="Percent 2 2 2 2 4 3" xfId="55581"/>
    <cellStyle name="Percent 2 2 2 2 4 3 2" xfId="55582"/>
    <cellStyle name="Percent 2 2 2 2 4 3 2 2" xfId="55583"/>
    <cellStyle name="Percent 2 2 2 2 4 3 2 3" xfId="55584"/>
    <cellStyle name="Percent 2 2 2 2 4 3 3" xfId="55585"/>
    <cellStyle name="Percent 2 2 2 2 4 3 4" xfId="55586"/>
    <cellStyle name="Percent 2 2 2 2 4 3 5" xfId="55587"/>
    <cellStyle name="Percent 2 2 2 2 4 3 6" xfId="55588"/>
    <cellStyle name="Percent 2 2 2 2 4 4" xfId="55589"/>
    <cellStyle name="Percent 2 2 2 2 4 4 2" xfId="55590"/>
    <cellStyle name="Percent 2 2 2 2 4 4 2 2" xfId="55591"/>
    <cellStyle name="Percent 2 2 2 2 4 4 2 3" xfId="55592"/>
    <cellStyle name="Percent 2 2 2 2 4 4 3" xfId="55593"/>
    <cellStyle name="Percent 2 2 2 2 4 4 4" xfId="55594"/>
    <cellStyle name="Percent 2 2 2 2 4 4 5" xfId="55595"/>
    <cellStyle name="Percent 2 2 2 2 4 4 6" xfId="55596"/>
    <cellStyle name="Percent 2 2 2 2 4 5" xfId="55597"/>
    <cellStyle name="Percent 2 2 2 2 4 5 2" xfId="55598"/>
    <cellStyle name="Percent 2 2 2 2 4 5 3" xfId="55599"/>
    <cellStyle name="Percent 2 2 2 2 4 6" xfId="55600"/>
    <cellStyle name="Percent 2 2 2 2 4 7" xfId="55601"/>
    <cellStyle name="Percent 2 2 2 2 4 8" xfId="55602"/>
    <cellStyle name="Percent 2 2 2 2 4 9" xfId="55603"/>
    <cellStyle name="Percent 2 2 2 2 5" xfId="55604"/>
    <cellStyle name="Percent 2 2 2 2 5 2" xfId="55605"/>
    <cellStyle name="Percent 2 2 2 2 5 2 2" xfId="55606"/>
    <cellStyle name="Percent 2 2 2 2 5 2 2 2" xfId="55607"/>
    <cellStyle name="Percent 2 2 2 2 5 2 2 3" xfId="55608"/>
    <cellStyle name="Percent 2 2 2 2 5 2 3" xfId="55609"/>
    <cellStyle name="Percent 2 2 2 2 5 2 4" xfId="55610"/>
    <cellStyle name="Percent 2 2 2 2 5 2 5" xfId="55611"/>
    <cellStyle name="Percent 2 2 2 2 5 2 6" xfId="55612"/>
    <cellStyle name="Percent 2 2 2 2 5 3" xfId="55613"/>
    <cellStyle name="Percent 2 2 2 2 5 3 2" xfId="55614"/>
    <cellStyle name="Percent 2 2 2 2 5 3 3" xfId="55615"/>
    <cellStyle name="Percent 2 2 2 2 5 4" xfId="55616"/>
    <cellStyle name="Percent 2 2 2 2 5 5" xfId="55617"/>
    <cellStyle name="Percent 2 2 2 2 5 6" xfId="55618"/>
    <cellStyle name="Percent 2 2 2 2 5 7" xfId="55619"/>
    <cellStyle name="Percent 2 2 2 2 6" xfId="55620"/>
    <cellStyle name="Percent 2 2 2 2 6 2" xfId="55621"/>
    <cellStyle name="Percent 2 2 2 2 6 2 2" xfId="55622"/>
    <cellStyle name="Percent 2 2 2 2 6 2 3" xfId="55623"/>
    <cellStyle name="Percent 2 2 2 2 6 3" xfId="55624"/>
    <cellStyle name="Percent 2 2 2 2 6 4" xfId="55625"/>
    <cellStyle name="Percent 2 2 2 2 6 5" xfId="55626"/>
    <cellStyle name="Percent 2 2 2 2 6 6" xfId="55627"/>
    <cellStyle name="Percent 2 2 2 2 7" xfId="55628"/>
    <cellStyle name="Percent 2 2 2 2 7 2" xfId="55629"/>
    <cellStyle name="Percent 2 2 2 2 7 2 2" xfId="55630"/>
    <cellStyle name="Percent 2 2 2 2 7 2 3" xfId="55631"/>
    <cellStyle name="Percent 2 2 2 2 7 3" xfId="55632"/>
    <cellStyle name="Percent 2 2 2 2 7 4" xfId="55633"/>
    <cellStyle name="Percent 2 2 2 2 7 5" xfId="55634"/>
    <cellStyle name="Percent 2 2 2 2 7 6" xfId="55635"/>
    <cellStyle name="Percent 2 2 2 2 8" xfId="55636"/>
    <cellStyle name="Percent 2 2 2 2 8 2" xfId="55637"/>
    <cellStyle name="Percent 2 2 2 2 8 2 2" xfId="55638"/>
    <cellStyle name="Percent 2 2 2 2 8 2 3" xfId="55639"/>
    <cellStyle name="Percent 2 2 2 2 8 3" xfId="55640"/>
    <cellStyle name="Percent 2 2 2 2 8 4" xfId="55641"/>
    <cellStyle name="Percent 2 2 2 2 8 5" xfId="55642"/>
    <cellStyle name="Percent 2 2 2 2 8 6" xfId="55643"/>
    <cellStyle name="Percent 2 2 2 2 9" xfId="55644"/>
    <cellStyle name="Percent 2 2 2 2 9 2" xfId="55645"/>
    <cellStyle name="Percent 2 2 2 2 9 2 2" xfId="55646"/>
    <cellStyle name="Percent 2 2 2 2 9 2 3" xfId="55647"/>
    <cellStyle name="Percent 2 2 2 2 9 3" xfId="55648"/>
    <cellStyle name="Percent 2 2 2 2 9 4" xfId="55649"/>
    <cellStyle name="Percent 2 2 2 2 9 5" xfId="55650"/>
    <cellStyle name="Percent 2 2 2 2 9 6" xfId="55651"/>
    <cellStyle name="Percent 2 2 2 3" xfId="55652"/>
    <cellStyle name="Percent 2 2 2 3 10" xfId="55653"/>
    <cellStyle name="Percent 2 2 2 3 10 2" xfId="55654"/>
    <cellStyle name="Percent 2 2 2 3 10 3" xfId="55655"/>
    <cellStyle name="Percent 2 2 2 3 11" xfId="55656"/>
    <cellStyle name="Percent 2 2 2 3 12" xfId="55657"/>
    <cellStyle name="Percent 2 2 2 3 13" xfId="55658"/>
    <cellStyle name="Percent 2 2 2 3 14" xfId="55659"/>
    <cellStyle name="Percent 2 2 2 3 2" xfId="55660"/>
    <cellStyle name="Percent 2 2 2 3 2 10" xfId="55661"/>
    <cellStyle name="Percent 2 2 2 3 2 11" xfId="55662"/>
    <cellStyle name="Percent 2 2 2 3 2 12" xfId="55663"/>
    <cellStyle name="Percent 2 2 2 3 2 13" xfId="55664"/>
    <cellStyle name="Percent 2 2 2 3 2 2" xfId="55665"/>
    <cellStyle name="Percent 2 2 2 3 2 2 10" xfId="55666"/>
    <cellStyle name="Percent 2 2 2 3 2 2 2" xfId="55667"/>
    <cellStyle name="Percent 2 2 2 3 2 2 2 2" xfId="55668"/>
    <cellStyle name="Percent 2 2 2 3 2 2 2 2 2" xfId="55669"/>
    <cellStyle name="Percent 2 2 2 3 2 2 2 2 2 2" xfId="55670"/>
    <cellStyle name="Percent 2 2 2 3 2 2 2 2 2 3" xfId="55671"/>
    <cellStyle name="Percent 2 2 2 3 2 2 2 2 3" xfId="55672"/>
    <cellStyle name="Percent 2 2 2 3 2 2 2 2 4" xfId="55673"/>
    <cellStyle name="Percent 2 2 2 3 2 2 2 2 5" xfId="55674"/>
    <cellStyle name="Percent 2 2 2 3 2 2 2 2 6" xfId="55675"/>
    <cellStyle name="Percent 2 2 2 3 2 2 2 3" xfId="55676"/>
    <cellStyle name="Percent 2 2 2 3 2 2 2 3 2" xfId="55677"/>
    <cellStyle name="Percent 2 2 2 3 2 2 2 3 2 2" xfId="55678"/>
    <cellStyle name="Percent 2 2 2 3 2 2 2 3 2 3" xfId="55679"/>
    <cellStyle name="Percent 2 2 2 3 2 2 2 3 3" xfId="55680"/>
    <cellStyle name="Percent 2 2 2 3 2 2 2 3 4" xfId="55681"/>
    <cellStyle name="Percent 2 2 2 3 2 2 2 3 5" xfId="55682"/>
    <cellStyle name="Percent 2 2 2 3 2 2 2 3 6" xfId="55683"/>
    <cellStyle name="Percent 2 2 2 3 2 2 2 4" xfId="55684"/>
    <cellStyle name="Percent 2 2 2 3 2 2 2 4 2" xfId="55685"/>
    <cellStyle name="Percent 2 2 2 3 2 2 2 4 3" xfId="55686"/>
    <cellStyle name="Percent 2 2 2 3 2 2 2 5" xfId="55687"/>
    <cellStyle name="Percent 2 2 2 3 2 2 2 6" xfId="55688"/>
    <cellStyle name="Percent 2 2 2 3 2 2 2 7" xfId="55689"/>
    <cellStyle name="Percent 2 2 2 3 2 2 2 8" xfId="55690"/>
    <cellStyle name="Percent 2 2 2 3 2 2 3" xfId="55691"/>
    <cellStyle name="Percent 2 2 2 3 2 2 3 2" xfId="55692"/>
    <cellStyle name="Percent 2 2 2 3 2 2 3 2 2" xfId="55693"/>
    <cellStyle name="Percent 2 2 2 3 2 2 3 2 2 2" xfId="55694"/>
    <cellStyle name="Percent 2 2 2 3 2 2 3 2 2 3" xfId="55695"/>
    <cellStyle name="Percent 2 2 2 3 2 2 3 2 3" xfId="55696"/>
    <cellStyle name="Percent 2 2 2 3 2 2 3 2 4" xfId="55697"/>
    <cellStyle name="Percent 2 2 2 3 2 2 3 2 5" xfId="55698"/>
    <cellStyle name="Percent 2 2 2 3 2 2 3 2 6" xfId="55699"/>
    <cellStyle name="Percent 2 2 2 3 2 2 3 3" xfId="55700"/>
    <cellStyle name="Percent 2 2 2 3 2 2 3 3 2" xfId="55701"/>
    <cellStyle name="Percent 2 2 2 3 2 2 3 3 3" xfId="55702"/>
    <cellStyle name="Percent 2 2 2 3 2 2 3 4" xfId="55703"/>
    <cellStyle name="Percent 2 2 2 3 2 2 3 5" xfId="55704"/>
    <cellStyle name="Percent 2 2 2 3 2 2 3 6" xfId="55705"/>
    <cellStyle name="Percent 2 2 2 3 2 2 3 7" xfId="55706"/>
    <cellStyle name="Percent 2 2 2 3 2 2 4" xfId="55707"/>
    <cellStyle name="Percent 2 2 2 3 2 2 4 2" xfId="55708"/>
    <cellStyle name="Percent 2 2 2 3 2 2 4 2 2" xfId="55709"/>
    <cellStyle name="Percent 2 2 2 3 2 2 4 2 3" xfId="55710"/>
    <cellStyle name="Percent 2 2 2 3 2 2 4 3" xfId="55711"/>
    <cellStyle name="Percent 2 2 2 3 2 2 4 4" xfId="55712"/>
    <cellStyle name="Percent 2 2 2 3 2 2 4 5" xfId="55713"/>
    <cellStyle name="Percent 2 2 2 3 2 2 4 6" xfId="55714"/>
    <cellStyle name="Percent 2 2 2 3 2 2 5" xfId="55715"/>
    <cellStyle name="Percent 2 2 2 3 2 2 5 2" xfId="55716"/>
    <cellStyle name="Percent 2 2 2 3 2 2 5 2 2" xfId="55717"/>
    <cellStyle name="Percent 2 2 2 3 2 2 5 2 3" xfId="55718"/>
    <cellStyle name="Percent 2 2 2 3 2 2 5 3" xfId="55719"/>
    <cellStyle name="Percent 2 2 2 3 2 2 5 4" xfId="55720"/>
    <cellStyle name="Percent 2 2 2 3 2 2 5 5" xfId="55721"/>
    <cellStyle name="Percent 2 2 2 3 2 2 5 6" xfId="55722"/>
    <cellStyle name="Percent 2 2 2 3 2 2 6" xfId="55723"/>
    <cellStyle name="Percent 2 2 2 3 2 2 6 2" xfId="55724"/>
    <cellStyle name="Percent 2 2 2 3 2 2 6 3" xfId="55725"/>
    <cellStyle name="Percent 2 2 2 3 2 2 7" xfId="55726"/>
    <cellStyle name="Percent 2 2 2 3 2 2 8" xfId="55727"/>
    <cellStyle name="Percent 2 2 2 3 2 2 9" xfId="55728"/>
    <cellStyle name="Percent 2 2 2 3 2 3" xfId="55729"/>
    <cellStyle name="Percent 2 2 2 3 2 3 2" xfId="55730"/>
    <cellStyle name="Percent 2 2 2 3 2 3 2 2" xfId="55731"/>
    <cellStyle name="Percent 2 2 2 3 2 3 2 2 2" xfId="55732"/>
    <cellStyle name="Percent 2 2 2 3 2 3 2 2 2 2" xfId="55733"/>
    <cellStyle name="Percent 2 2 2 3 2 3 2 2 2 3" xfId="55734"/>
    <cellStyle name="Percent 2 2 2 3 2 3 2 2 3" xfId="55735"/>
    <cellStyle name="Percent 2 2 2 3 2 3 2 2 4" xfId="55736"/>
    <cellStyle name="Percent 2 2 2 3 2 3 2 2 5" xfId="55737"/>
    <cellStyle name="Percent 2 2 2 3 2 3 2 2 6" xfId="55738"/>
    <cellStyle name="Percent 2 2 2 3 2 3 2 3" xfId="55739"/>
    <cellStyle name="Percent 2 2 2 3 2 3 2 3 2" xfId="55740"/>
    <cellStyle name="Percent 2 2 2 3 2 3 2 3 3" xfId="55741"/>
    <cellStyle name="Percent 2 2 2 3 2 3 2 4" xfId="55742"/>
    <cellStyle name="Percent 2 2 2 3 2 3 2 5" xfId="55743"/>
    <cellStyle name="Percent 2 2 2 3 2 3 2 6" xfId="55744"/>
    <cellStyle name="Percent 2 2 2 3 2 3 2 7" xfId="55745"/>
    <cellStyle name="Percent 2 2 2 3 2 3 3" xfId="55746"/>
    <cellStyle name="Percent 2 2 2 3 2 3 3 2" xfId="55747"/>
    <cellStyle name="Percent 2 2 2 3 2 3 3 2 2" xfId="55748"/>
    <cellStyle name="Percent 2 2 2 3 2 3 3 2 3" xfId="55749"/>
    <cellStyle name="Percent 2 2 2 3 2 3 3 3" xfId="55750"/>
    <cellStyle name="Percent 2 2 2 3 2 3 3 4" xfId="55751"/>
    <cellStyle name="Percent 2 2 2 3 2 3 3 5" xfId="55752"/>
    <cellStyle name="Percent 2 2 2 3 2 3 3 6" xfId="55753"/>
    <cellStyle name="Percent 2 2 2 3 2 3 4" xfId="55754"/>
    <cellStyle name="Percent 2 2 2 3 2 3 4 2" xfId="55755"/>
    <cellStyle name="Percent 2 2 2 3 2 3 4 2 2" xfId="55756"/>
    <cellStyle name="Percent 2 2 2 3 2 3 4 2 3" xfId="55757"/>
    <cellStyle name="Percent 2 2 2 3 2 3 4 3" xfId="55758"/>
    <cellStyle name="Percent 2 2 2 3 2 3 4 4" xfId="55759"/>
    <cellStyle name="Percent 2 2 2 3 2 3 4 5" xfId="55760"/>
    <cellStyle name="Percent 2 2 2 3 2 3 4 6" xfId="55761"/>
    <cellStyle name="Percent 2 2 2 3 2 3 5" xfId="55762"/>
    <cellStyle name="Percent 2 2 2 3 2 3 5 2" xfId="55763"/>
    <cellStyle name="Percent 2 2 2 3 2 3 5 3" xfId="55764"/>
    <cellStyle name="Percent 2 2 2 3 2 3 6" xfId="55765"/>
    <cellStyle name="Percent 2 2 2 3 2 3 7" xfId="55766"/>
    <cellStyle name="Percent 2 2 2 3 2 3 8" xfId="55767"/>
    <cellStyle name="Percent 2 2 2 3 2 3 9" xfId="55768"/>
    <cellStyle name="Percent 2 2 2 3 2 4" xfId="55769"/>
    <cellStyle name="Percent 2 2 2 3 2 4 2" xfId="55770"/>
    <cellStyle name="Percent 2 2 2 3 2 4 2 2" xfId="55771"/>
    <cellStyle name="Percent 2 2 2 3 2 4 2 2 2" xfId="55772"/>
    <cellStyle name="Percent 2 2 2 3 2 4 2 2 3" xfId="55773"/>
    <cellStyle name="Percent 2 2 2 3 2 4 2 3" xfId="55774"/>
    <cellStyle name="Percent 2 2 2 3 2 4 2 4" xfId="55775"/>
    <cellStyle name="Percent 2 2 2 3 2 4 2 5" xfId="55776"/>
    <cellStyle name="Percent 2 2 2 3 2 4 2 6" xfId="55777"/>
    <cellStyle name="Percent 2 2 2 3 2 4 3" xfId="55778"/>
    <cellStyle name="Percent 2 2 2 3 2 4 3 2" xfId="55779"/>
    <cellStyle name="Percent 2 2 2 3 2 4 3 3" xfId="55780"/>
    <cellStyle name="Percent 2 2 2 3 2 4 4" xfId="55781"/>
    <cellStyle name="Percent 2 2 2 3 2 4 5" xfId="55782"/>
    <cellStyle name="Percent 2 2 2 3 2 4 6" xfId="55783"/>
    <cellStyle name="Percent 2 2 2 3 2 4 7" xfId="55784"/>
    <cellStyle name="Percent 2 2 2 3 2 5" xfId="55785"/>
    <cellStyle name="Percent 2 2 2 3 2 5 2" xfId="55786"/>
    <cellStyle name="Percent 2 2 2 3 2 5 2 2" xfId="55787"/>
    <cellStyle name="Percent 2 2 2 3 2 5 2 3" xfId="55788"/>
    <cellStyle name="Percent 2 2 2 3 2 5 3" xfId="55789"/>
    <cellStyle name="Percent 2 2 2 3 2 5 4" xfId="55790"/>
    <cellStyle name="Percent 2 2 2 3 2 5 5" xfId="55791"/>
    <cellStyle name="Percent 2 2 2 3 2 5 6" xfId="55792"/>
    <cellStyle name="Percent 2 2 2 3 2 6" xfId="55793"/>
    <cellStyle name="Percent 2 2 2 3 2 6 2" xfId="55794"/>
    <cellStyle name="Percent 2 2 2 3 2 6 2 2" xfId="55795"/>
    <cellStyle name="Percent 2 2 2 3 2 6 2 3" xfId="55796"/>
    <cellStyle name="Percent 2 2 2 3 2 6 3" xfId="55797"/>
    <cellStyle name="Percent 2 2 2 3 2 6 4" xfId="55798"/>
    <cellStyle name="Percent 2 2 2 3 2 6 5" xfId="55799"/>
    <cellStyle name="Percent 2 2 2 3 2 6 6" xfId="55800"/>
    <cellStyle name="Percent 2 2 2 3 2 7" xfId="55801"/>
    <cellStyle name="Percent 2 2 2 3 2 7 2" xfId="55802"/>
    <cellStyle name="Percent 2 2 2 3 2 7 2 2" xfId="55803"/>
    <cellStyle name="Percent 2 2 2 3 2 7 2 3" xfId="55804"/>
    <cellStyle name="Percent 2 2 2 3 2 7 3" xfId="55805"/>
    <cellStyle name="Percent 2 2 2 3 2 7 4" xfId="55806"/>
    <cellStyle name="Percent 2 2 2 3 2 7 5" xfId="55807"/>
    <cellStyle name="Percent 2 2 2 3 2 7 6" xfId="55808"/>
    <cellStyle name="Percent 2 2 2 3 2 8" xfId="55809"/>
    <cellStyle name="Percent 2 2 2 3 2 8 2" xfId="55810"/>
    <cellStyle name="Percent 2 2 2 3 2 8 2 2" xfId="55811"/>
    <cellStyle name="Percent 2 2 2 3 2 8 2 3" xfId="55812"/>
    <cellStyle name="Percent 2 2 2 3 2 8 3" xfId="55813"/>
    <cellStyle name="Percent 2 2 2 3 2 8 4" xfId="55814"/>
    <cellStyle name="Percent 2 2 2 3 2 8 5" xfId="55815"/>
    <cellStyle name="Percent 2 2 2 3 2 8 6" xfId="55816"/>
    <cellStyle name="Percent 2 2 2 3 2 9" xfId="55817"/>
    <cellStyle name="Percent 2 2 2 3 2 9 2" xfId="55818"/>
    <cellStyle name="Percent 2 2 2 3 2 9 3" xfId="55819"/>
    <cellStyle name="Percent 2 2 2 3 3" xfId="55820"/>
    <cellStyle name="Percent 2 2 2 3 3 10" xfId="55821"/>
    <cellStyle name="Percent 2 2 2 3 3 2" xfId="55822"/>
    <cellStyle name="Percent 2 2 2 3 3 2 2" xfId="55823"/>
    <cellStyle name="Percent 2 2 2 3 3 2 2 2" xfId="55824"/>
    <cellStyle name="Percent 2 2 2 3 3 2 2 2 2" xfId="55825"/>
    <cellStyle name="Percent 2 2 2 3 3 2 2 2 3" xfId="55826"/>
    <cellStyle name="Percent 2 2 2 3 3 2 2 3" xfId="55827"/>
    <cellStyle name="Percent 2 2 2 3 3 2 2 4" xfId="55828"/>
    <cellStyle name="Percent 2 2 2 3 3 2 2 5" xfId="55829"/>
    <cellStyle name="Percent 2 2 2 3 3 2 2 6" xfId="55830"/>
    <cellStyle name="Percent 2 2 2 3 3 2 3" xfId="55831"/>
    <cellStyle name="Percent 2 2 2 3 3 2 3 2" xfId="55832"/>
    <cellStyle name="Percent 2 2 2 3 3 2 3 2 2" xfId="55833"/>
    <cellStyle name="Percent 2 2 2 3 3 2 3 2 3" xfId="55834"/>
    <cellStyle name="Percent 2 2 2 3 3 2 3 3" xfId="55835"/>
    <cellStyle name="Percent 2 2 2 3 3 2 3 4" xfId="55836"/>
    <cellStyle name="Percent 2 2 2 3 3 2 3 5" xfId="55837"/>
    <cellStyle name="Percent 2 2 2 3 3 2 3 6" xfId="55838"/>
    <cellStyle name="Percent 2 2 2 3 3 2 4" xfId="55839"/>
    <cellStyle name="Percent 2 2 2 3 3 2 4 2" xfId="55840"/>
    <cellStyle name="Percent 2 2 2 3 3 2 4 3" xfId="55841"/>
    <cellStyle name="Percent 2 2 2 3 3 2 5" xfId="55842"/>
    <cellStyle name="Percent 2 2 2 3 3 2 6" xfId="55843"/>
    <cellStyle name="Percent 2 2 2 3 3 2 7" xfId="55844"/>
    <cellStyle name="Percent 2 2 2 3 3 2 8" xfId="55845"/>
    <cellStyle name="Percent 2 2 2 3 3 3" xfId="55846"/>
    <cellStyle name="Percent 2 2 2 3 3 3 2" xfId="55847"/>
    <cellStyle name="Percent 2 2 2 3 3 3 2 2" xfId="55848"/>
    <cellStyle name="Percent 2 2 2 3 3 3 2 2 2" xfId="55849"/>
    <cellStyle name="Percent 2 2 2 3 3 3 2 2 3" xfId="55850"/>
    <cellStyle name="Percent 2 2 2 3 3 3 2 3" xfId="55851"/>
    <cellStyle name="Percent 2 2 2 3 3 3 2 4" xfId="55852"/>
    <cellStyle name="Percent 2 2 2 3 3 3 2 5" xfId="55853"/>
    <cellStyle name="Percent 2 2 2 3 3 3 2 6" xfId="55854"/>
    <cellStyle name="Percent 2 2 2 3 3 3 3" xfId="55855"/>
    <cellStyle name="Percent 2 2 2 3 3 3 3 2" xfId="55856"/>
    <cellStyle name="Percent 2 2 2 3 3 3 3 3" xfId="55857"/>
    <cellStyle name="Percent 2 2 2 3 3 3 4" xfId="55858"/>
    <cellStyle name="Percent 2 2 2 3 3 3 5" xfId="55859"/>
    <cellStyle name="Percent 2 2 2 3 3 3 6" xfId="55860"/>
    <cellStyle name="Percent 2 2 2 3 3 3 7" xfId="55861"/>
    <cellStyle name="Percent 2 2 2 3 3 4" xfId="55862"/>
    <cellStyle name="Percent 2 2 2 3 3 4 2" xfId="55863"/>
    <cellStyle name="Percent 2 2 2 3 3 4 2 2" xfId="55864"/>
    <cellStyle name="Percent 2 2 2 3 3 4 2 3" xfId="55865"/>
    <cellStyle name="Percent 2 2 2 3 3 4 3" xfId="55866"/>
    <cellStyle name="Percent 2 2 2 3 3 4 4" xfId="55867"/>
    <cellStyle name="Percent 2 2 2 3 3 4 5" xfId="55868"/>
    <cellStyle name="Percent 2 2 2 3 3 4 6" xfId="55869"/>
    <cellStyle name="Percent 2 2 2 3 3 5" xfId="55870"/>
    <cellStyle name="Percent 2 2 2 3 3 5 2" xfId="55871"/>
    <cellStyle name="Percent 2 2 2 3 3 5 2 2" xfId="55872"/>
    <cellStyle name="Percent 2 2 2 3 3 5 2 3" xfId="55873"/>
    <cellStyle name="Percent 2 2 2 3 3 5 3" xfId="55874"/>
    <cellStyle name="Percent 2 2 2 3 3 5 4" xfId="55875"/>
    <cellStyle name="Percent 2 2 2 3 3 5 5" xfId="55876"/>
    <cellStyle name="Percent 2 2 2 3 3 5 6" xfId="55877"/>
    <cellStyle name="Percent 2 2 2 3 3 6" xfId="55878"/>
    <cellStyle name="Percent 2 2 2 3 3 6 2" xfId="55879"/>
    <cellStyle name="Percent 2 2 2 3 3 6 3" xfId="55880"/>
    <cellStyle name="Percent 2 2 2 3 3 7" xfId="55881"/>
    <cellStyle name="Percent 2 2 2 3 3 8" xfId="55882"/>
    <cellStyle name="Percent 2 2 2 3 3 9" xfId="55883"/>
    <cellStyle name="Percent 2 2 2 3 4" xfId="55884"/>
    <cellStyle name="Percent 2 2 2 3 4 2" xfId="55885"/>
    <cellStyle name="Percent 2 2 2 3 4 2 2" xfId="55886"/>
    <cellStyle name="Percent 2 2 2 3 4 2 2 2" xfId="55887"/>
    <cellStyle name="Percent 2 2 2 3 4 2 2 2 2" xfId="55888"/>
    <cellStyle name="Percent 2 2 2 3 4 2 2 2 3" xfId="55889"/>
    <cellStyle name="Percent 2 2 2 3 4 2 2 3" xfId="55890"/>
    <cellStyle name="Percent 2 2 2 3 4 2 2 4" xfId="55891"/>
    <cellStyle name="Percent 2 2 2 3 4 2 2 5" xfId="55892"/>
    <cellStyle name="Percent 2 2 2 3 4 2 2 6" xfId="55893"/>
    <cellStyle name="Percent 2 2 2 3 4 2 3" xfId="55894"/>
    <cellStyle name="Percent 2 2 2 3 4 2 3 2" xfId="55895"/>
    <cellStyle name="Percent 2 2 2 3 4 2 3 3" xfId="55896"/>
    <cellStyle name="Percent 2 2 2 3 4 2 4" xfId="55897"/>
    <cellStyle name="Percent 2 2 2 3 4 2 5" xfId="55898"/>
    <cellStyle name="Percent 2 2 2 3 4 2 6" xfId="55899"/>
    <cellStyle name="Percent 2 2 2 3 4 2 7" xfId="55900"/>
    <cellStyle name="Percent 2 2 2 3 4 3" xfId="55901"/>
    <cellStyle name="Percent 2 2 2 3 4 3 2" xfId="55902"/>
    <cellStyle name="Percent 2 2 2 3 4 3 2 2" xfId="55903"/>
    <cellStyle name="Percent 2 2 2 3 4 3 2 3" xfId="55904"/>
    <cellStyle name="Percent 2 2 2 3 4 3 3" xfId="55905"/>
    <cellStyle name="Percent 2 2 2 3 4 3 4" xfId="55906"/>
    <cellStyle name="Percent 2 2 2 3 4 3 5" xfId="55907"/>
    <cellStyle name="Percent 2 2 2 3 4 3 6" xfId="55908"/>
    <cellStyle name="Percent 2 2 2 3 4 4" xfId="55909"/>
    <cellStyle name="Percent 2 2 2 3 4 4 2" xfId="55910"/>
    <cellStyle name="Percent 2 2 2 3 4 4 2 2" xfId="55911"/>
    <cellStyle name="Percent 2 2 2 3 4 4 2 3" xfId="55912"/>
    <cellStyle name="Percent 2 2 2 3 4 4 3" xfId="55913"/>
    <cellStyle name="Percent 2 2 2 3 4 4 4" xfId="55914"/>
    <cellStyle name="Percent 2 2 2 3 4 4 5" xfId="55915"/>
    <cellStyle name="Percent 2 2 2 3 4 4 6" xfId="55916"/>
    <cellStyle name="Percent 2 2 2 3 4 5" xfId="55917"/>
    <cellStyle name="Percent 2 2 2 3 4 5 2" xfId="55918"/>
    <cellStyle name="Percent 2 2 2 3 4 5 3" xfId="55919"/>
    <cellStyle name="Percent 2 2 2 3 4 6" xfId="55920"/>
    <cellStyle name="Percent 2 2 2 3 4 7" xfId="55921"/>
    <cellStyle name="Percent 2 2 2 3 4 8" xfId="55922"/>
    <cellStyle name="Percent 2 2 2 3 4 9" xfId="55923"/>
    <cellStyle name="Percent 2 2 2 3 5" xfId="55924"/>
    <cellStyle name="Percent 2 2 2 3 5 2" xfId="55925"/>
    <cellStyle name="Percent 2 2 2 3 5 2 2" xfId="55926"/>
    <cellStyle name="Percent 2 2 2 3 5 2 2 2" xfId="55927"/>
    <cellStyle name="Percent 2 2 2 3 5 2 2 3" xfId="55928"/>
    <cellStyle name="Percent 2 2 2 3 5 2 3" xfId="55929"/>
    <cellStyle name="Percent 2 2 2 3 5 2 4" xfId="55930"/>
    <cellStyle name="Percent 2 2 2 3 5 2 5" xfId="55931"/>
    <cellStyle name="Percent 2 2 2 3 5 2 6" xfId="55932"/>
    <cellStyle name="Percent 2 2 2 3 5 3" xfId="55933"/>
    <cellStyle name="Percent 2 2 2 3 5 3 2" xfId="55934"/>
    <cellStyle name="Percent 2 2 2 3 5 3 3" xfId="55935"/>
    <cellStyle name="Percent 2 2 2 3 5 4" xfId="55936"/>
    <cellStyle name="Percent 2 2 2 3 5 5" xfId="55937"/>
    <cellStyle name="Percent 2 2 2 3 5 6" xfId="55938"/>
    <cellStyle name="Percent 2 2 2 3 5 7" xfId="55939"/>
    <cellStyle name="Percent 2 2 2 3 6" xfId="55940"/>
    <cellStyle name="Percent 2 2 2 3 6 2" xfId="55941"/>
    <cellStyle name="Percent 2 2 2 3 6 2 2" xfId="55942"/>
    <cellStyle name="Percent 2 2 2 3 6 2 3" xfId="55943"/>
    <cellStyle name="Percent 2 2 2 3 6 3" xfId="55944"/>
    <cellStyle name="Percent 2 2 2 3 6 4" xfId="55945"/>
    <cellStyle name="Percent 2 2 2 3 6 5" xfId="55946"/>
    <cellStyle name="Percent 2 2 2 3 6 6" xfId="55947"/>
    <cellStyle name="Percent 2 2 2 3 7" xfId="55948"/>
    <cellStyle name="Percent 2 2 2 3 7 2" xfId="55949"/>
    <cellStyle name="Percent 2 2 2 3 7 2 2" xfId="55950"/>
    <cellStyle name="Percent 2 2 2 3 7 2 3" xfId="55951"/>
    <cellStyle name="Percent 2 2 2 3 7 3" xfId="55952"/>
    <cellStyle name="Percent 2 2 2 3 7 4" xfId="55953"/>
    <cellStyle name="Percent 2 2 2 3 7 5" xfId="55954"/>
    <cellStyle name="Percent 2 2 2 3 7 6" xfId="55955"/>
    <cellStyle name="Percent 2 2 2 3 8" xfId="55956"/>
    <cellStyle name="Percent 2 2 2 3 8 2" xfId="55957"/>
    <cellStyle name="Percent 2 2 2 3 8 2 2" xfId="55958"/>
    <cellStyle name="Percent 2 2 2 3 8 2 3" xfId="55959"/>
    <cellStyle name="Percent 2 2 2 3 8 3" xfId="55960"/>
    <cellStyle name="Percent 2 2 2 3 8 4" xfId="55961"/>
    <cellStyle name="Percent 2 2 2 3 8 5" xfId="55962"/>
    <cellStyle name="Percent 2 2 2 3 8 6" xfId="55963"/>
    <cellStyle name="Percent 2 2 2 3 9" xfId="55964"/>
    <cellStyle name="Percent 2 2 2 3 9 2" xfId="55965"/>
    <cellStyle name="Percent 2 2 2 3 9 2 2" xfId="55966"/>
    <cellStyle name="Percent 2 2 2 3 9 2 3" xfId="55967"/>
    <cellStyle name="Percent 2 2 2 3 9 3" xfId="55968"/>
    <cellStyle name="Percent 2 2 2 3 9 4" xfId="55969"/>
    <cellStyle name="Percent 2 2 2 3 9 5" xfId="55970"/>
    <cellStyle name="Percent 2 2 2 3 9 6" xfId="55971"/>
    <cellStyle name="Percent 2 2 2 4" xfId="55972"/>
    <cellStyle name="Percent 2 2 2 4 10" xfId="55973"/>
    <cellStyle name="Percent 2 2 2 4 11" xfId="55974"/>
    <cellStyle name="Percent 2 2 2 4 12" xfId="55975"/>
    <cellStyle name="Percent 2 2 2 4 13" xfId="55976"/>
    <cellStyle name="Percent 2 2 2 4 2" xfId="55977"/>
    <cellStyle name="Percent 2 2 2 4 2 10" xfId="55978"/>
    <cellStyle name="Percent 2 2 2 4 2 2" xfId="55979"/>
    <cellStyle name="Percent 2 2 2 4 2 2 2" xfId="55980"/>
    <cellStyle name="Percent 2 2 2 4 2 2 2 2" xfId="55981"/>
    <cellStyle name="Percent 2 2 2 4 2 2 2 2 2" xfId="55982"/>
    <cellStyle name="Percent 2 2 2 4 2 2 2 2 3" xfId="55983"/>
    <cellStyle name="Percent 2 2 2 4 2 2 2 3" xfId="55984"/>
    <cellStyle name="Percent 2 2 2 4 2 2 2 4" xfId="55985"/>
    <cellStyle name="Percent 2 2 2 4 2 2 2 5" xfId="55986"/>
    <cellStyle name="Percent 2 2 2 4 2 2 2 6" xfId="55987"/>
    <cellStyle name="Percent 2 2 2 4 2 2 3" xfId="55988"/>
    <cellStyle name="Percent 2 2 2 4 2 2 3 2" xfId="55989"/>
    <cellStyle name="Percent 2 2 2 4 2 2 3 2 2" xfId="55990"/>
    <cellStyle name="Percent 2 2 2 4 2 2 3 2 3" xfId="55991"/>
    <cellStyle name="Percent 2 2 2 4 2 2 3 3" xfId="55992"/>
    <cellStyle name="Percent 2 2 2 4 2 2 3 4" xfId="55993"/>
    <cellStyle name="Percent 2 2 2 4 2 2 3 5" xfId="55994"/>
    <cellStyle name="Percent 2 2 2 4 2 2 3 6" xfId="55995"/>
    <cellStyle name="Percent 2 2 2 4 2 2 4" xfId="55996"/>
    <cellStyle name="Percent 2 2 2 4 2 2 4 2" xfId="55997"/>
    <cellStyle name="Percent 2 2 2 4 2 2 4 3" xfId="55998"/>
    <cellStyle name="Percent 2 2 2 4 2 2 5" xfId="55999"/>
    <cellStyle name="Percent 2 2 2 4 2 2 6" xfId="56000"/>
    <cellStyle name="Percent 2 2 2 4 2 2 7" xfId="56001"/>
    <cellStyle name="Percent 2 2 2 4 2 2 8" xfId="56002"/>
    <cellStyle name="Percent 2 2 2 4 2 3" xfId="56003"/>
    <cellStyle name="Percent 2 2 2 4 2 3 2" xfId="56004"/>
    <cellStyle name="Percent 2 2 2 4 2 3 2 2" xfId="56005"/>
    <cellStyle name="Percent 2 2 2 4 2 3 2 2 2" xfId="56006"/>
    <cellStyle name="Percent 2 2 2 4 2 3 2 2 3" xfId="56007"/>
    <cellStyle name="Percent 2 2 2 4 2 3 2 3" xfId="56008"/>
    <cellStyle name="Percent 2 2 2 4 2 3 2 4" xfId="56009"/>
    <cellStyle name="Percent 2 2 2 4 2 3 2 5" xfId="56010"/>
    <cellStyle name="Percent 2 2 2 4 2 3 2 6" xfId="56011"/>
    <cellStyle name="Percent 2 2 2 4 2 3 3" xfId="56012"/>
    <cellStyle name="Percent 2 2 2 4 2 3 3 2" xfId="56013"/>
    <cellStyle name="Percent 2 2 2 4 2 3 3 3" xfId="56014"/>
    <cellStyle name="Percent 2 2 2 4 2 3 4" xfId="56015"/>
    <cellStyle name="Percent 2 2 2 4 2 3 5" xfId="56016"/>
    <cellStyle name="Percent 2 2 2 4 2 3 6" xfId="56017"/>
    <cellStyle name="Percent 2 2 2 4 2 3 7" xfId="56018"/>
    <cellStyle name="Percent 2 2 2 4 2 4" xfId="56019"/>
    <cellStyle name="Percent 2 2 2 4 2 4 2" xfId="56020"/>
    <cellStyle name="Percent 2 2 2 4 2 4 2 2" xfId="56021"/>
    <cellStyle name="Percent 2 2 2 4 2 4 2 3" xfId="56022"/>
    <cellStyle name="Percent 2 2 2 4 2 4 3" xfId="56023"/>
    <cellStyle name="Percent 2 2 2 4 2 4 4" xfId="56024"/>
    <cellStyle name="Percent 2 2 2 4 2 4 5" xfId="56025"/>
    <cellStyle name="Percent 2 2 2 4 2 4 6" xfId="56026"/>
    <cellStyle name="Percent 2 2 2 4 2 5" xfId="56027"/>
    <cellStyle name="Percent 2 2 2 4 2 5 2" xfId="56028"/>
    <cellStyle name="Percent 2 2 2 4 2 5 2 2" xfId="56029"/>
    <cellStyle name="Percent 2 2 2 4 2 5 2 3" xfId="56030"/>
    <cellStyle name="Percent 2 2 2 4 2 5 3" xfId="56031"/>
    <cellStyle name="Percent 2 2 2 4 2 5 4" xfId="56032"/>
    <cellStyle name="Percent 2 2 2 4 2 5 5" xfId="56033"/>
    <cellStyle name="Percent 2 2 2 4 2 5 6" xfId="56034"/>
    <cellStyle name="Percent 2 2 2 4 2 6" xfId="56035"/>
    <cellStyle name="Percent 2 2 2 4 2 6 2" xfId="56036"/>
    <cellStyle name="Percent 2 2 2 4 2 6 3" xfId="56037"/>
    <cellStyle name="Percent 2 2 2 4 2 7" xfId="56038"/>
    <cellStyle name="Percent 2 2 2 4 2 8" xfId="56039"/>
    <cellStyle name="Percent 2 2 2 4 2 9" xfId="56040"/>
    <cellStyle name="Percent 2 2 2 4 3" xfId="56041"/>
    <cellStyle name="Percent 2 2 2 4 3 2" xfId="56042"/>
    <cellStyle name="Percent 2 2 2 4 3 2 2" xfId="56043"/>
    <cellStyle name="Percent 2 2 2 4 3 2 2 2" xfId="56044"/>
    <cellStyle name="Percent 2 2 2 4 3 2 2 2 2" xfId="56045"/>
    <cellStyle name="Percent 2 2 2 4 3 2 2 2 3" xfId="56046"/>
    <cellStyle name="Percent 2 2 2 4 3 2 2 3" xfId="56047"/>
    <cellStyle name="Percent 2 2 2 4 3 2 2 4" xfId="56048"/>
    <cellStyle name="Percent 2 2 2 4 3 2 2 5" xfId="56049"/>
    <cellStyle name="Percent 2 2 2 4 3 2 2 6" xfId="56050"/>
    <cellStyle name="Percent 2 2 2 4 3 2 3" xfId="56051"/>
    <cellStyle name="Percent 2 2 2 4 3 2 3 2" xfId="56052"/>
    <cellStyle name="Percent 2 2 2 4 3 2 3 3" xfId="56053"/>
    <cellStyle name="Percent 2 2 2 4 3 2 4" xfId="56054"/>
    <cellStyle name="Percent 2 2 2 4 3 2 5" xfId="56055"/>
    <cellStyle name="Percent 2 2 2 4 3 2 6" xfId="56056"/>
    <cellStyle name="Percent 2 2 2 4 3 2 7" xfId="56057"/>
    <cellStyle name="Percent 2 2 2 4 3 3" xfId="56058"/>
    <cellStyle name="Percent 2 2 2 4 3 3 2" xfId="56059"/>
    <cellStyle name="Percent 2 2 2 4 3 3 2 2" xfId="56060"/>
    <cellStyle name="Percent 2 2 2 4 3 3 2 3" xfId="56061"/>
    <cellStyle name="Percent 2 2 2 4 3 3 3" xfId="56062"/>
    <cellStyle name="Percent 2 2 2 4 3 3 4" xfId="56063"/>
    <cellStyle name="Percent 2 2 2 4 3 3 5" xfId="56064"/>
    <cellStyle name="Percent 2 2 2 4 3 3 6" xfId="56065"/>
    <cellStyle name="Percent 2 2 2 4 3 4" xfId="56066"/>
    <cellStyle name="Percent 2 2 2 4 3 4 2" xfId="56067"/>
    <cellStyle name="Percent 2 2 2 4 3 4 2 2" xfId="56068"/>
    <cellStyle name="Percent 2 2 2 4 3 4 2 3" xfId="56069"/>
    <cellStyle name="Percent 2 2 2 4 3 4 3" xfId="56070"/>
    <cellStyle name="Percent 2 2 2 4 3 4 4" xfId="56071"/>
    <cellStyle name="Percent 2 2 2 4 3 4 5" xfId="56072"/>
    <cellStyle name="Percent 2 2 2 4 3 4 6" xfId="56073"/>
    <cellStyle name="Percent 2 2 2 4 3 5" xfId="56074"/>
    <cellStyle name="Percent 2 2 2 4 3 5 2" xfId="56075"/>
    <cellStyle name="Percent 2 2 2 4 3 5 3" xfId="56076"/>
    <cellStyle name="Percent 2 2 2 4 3 6" xfId="56077"/>
    <cellStyle name="Percent 2 2 2 4 3 7" xfId="56078"/>
    <cellStyle name="Percent 2 2 2 4 3 8" xfId="56079"/>
    <cellStyle name="Percent 2 2 2 4 3 9" xfId="56080"/>
    <cellStyle name="Percent 2 2 2 4 4" xfId="56081"/>
    <cellStyle name="Percent 2 2 2 4 4 2" xfId="56082"/>
    <cellStyle name="Percent 2 2 2 4 4 2 2" xfId="56083"/>
    <cellStyle name="Percent 2 2 2 4 4 2 2 2" xfId="56084"/>
    <cellStyle name="Percent 2 2 2 4 4 2 2 3" xfId="56085"/>
    <cellStyle name="Percent 2 2 2 4 4 2 3" xfId="56086"/>
    <cellStyle name="Percent 2 2 2 4 4 2 4" xfId="56087"/>
    <cellStyle name="Percent 2 2 2 4 4 2 5" xfId="56088"/>
    <cellStyle name="Percent 2 2 2 4 4 2 6" xfId="56089"/>
    <cellStyle name="Percent 2 2 2 4 4 3" xfId="56090"/>
    <cellStyle name="Percent 2 2 2 4 4 3 2" xfId="56091"/>
    <cellStyle name="Percent 2 2 2 4 4 3 3" xfId="56092"/>
    <cellStyle name="Percent 2 2 2 4 4 4" xfId="56093"/>
    <cellStyle name="Percent 2 2 2 4 4 5" xfId="56094"/>
    <cellStyle name="Percent 2 2 2 4 4 6" xfId="56095"/>
    <cellStyle name="Percent 2 2 2 4 4 7" xfId="56096"/>
    <cellStyle name="Percent 2 2 2 4 5" xfId="56097"/>
    <cellStyle name="Percent 2 2 2 4 5 2" xfId="56098"/>
    <cellStyle name="Percent 2 2 2 4 5 2 2" xfId="56099"/>
    <cellStyle name="Percent 2 2 2 4 5 2 3" xfId="56100"/>
    <cellStyle name="Percent 2 2 2 4 5 3" xfId="56101"/>
    <cellStyle name="Percent 2 2 2 4 5 4" xfId="56102"/>
    <cellStyle name="Percent 2 2 2 4 5 5" xfId="56103"/>
    <cellStyle name="Percent 2 2 2 4 5 6" xfId="56104"/>
    <cellStyle name="Percent 2 2 2 4 6" xfId="56105"/>
    <cellStyle name="Percent 2 2 2 4 6 2" xfId="56106"/>
    <cellStyle name="Percent 2 2 2 4 6 2 2" xfId="56107"/>
    <cellStyle name="Percent 2 2 2 4 6 2 3" xfId="56108"/>
    <cellStyle name="Percent 2 2 2 4 6 3" xfId="56109"/>
    <cellStyle name="Percent 2 2 2 4 6 4" xfId="56110"/>
    <cellStyle name="Percent 2 2 2 4 6 5" xfId="56111"/>
    <cellStyle name="Percent 2 2 2 4 6 6" xfId="56112"/>
    <cellStyle name="Percent 2 2 2 4 7" xfId="56113"/>
    <cellStyle name="Percent 2 2 2 4 7 2" xfId="56114"/>
    <cellStyle name="Percent 2 2 2 4 7 2 2" xfId="56115"/>
    <cellStyle name="Percent 2 2 2 4 7 2 3" xfId="56116"/>
    <cellStyle name="Percent 2 2 2 4 7 3" xfId="56117"/>
    <cellStyle name="Percent 2 2 2 4 7 4" xfId="56118"/>
    <cellStyle name="Percent 2 2 2 4 7 5" xfId="56119"/>
    <cellStyle name="Percent 2 2 2 4 7 6" xfId="56120"/>
    <cellStyle name="Percent 2 2 2 4 8" xfId="56121"/>
    <cellStyle name="Percent 2 2 2 4 8 2" xfId="56122"/>
    <cellStyle name="Percent 2 2 2 4 8 2 2" xfId="56123"/>
    <cellStyle name="Percent 2 2 2 4 8 2 3" xfId="56124"/>
    <cellStyle name="Percent 2 2 2 4 8 3" xfId="56125"/>
    <cellStyle name="Percent 2 2 2 4 8 4" xfId="56126"/>
    <cellStyle name="Percent 2 2 2 4 8 5" xfId="56127"/>
    <cellStyle name="Percent 2 2 2 4 8 6" xfId="56128"/>
    <cellStyle name="Percent 2 2 2 4 9" xfId="56129"/>
    <cellStyle name="Percent 2 2 2 4 9 2" xfId="56130"/>
    <cellStyle name="Percent 2 2 2 4 9 3" xfId="56131"/>
    <cellStyle name="Percent 2 2 2 5" xfId="56132"/>
    <cellStyle name="Percent 2 2 2 5 10" xfId="56133"/>
    <cellStyle name="Percent 2 2 2 5 2" xfId="56134"/>
    <cellStyle name="Percent 2 2 2 5 2 2" xfId="56135"/>
    <cellStyle name="Percent 2 2 2 5 2 2 2" xfId="56136"/>
    <cellStyle name="Percent 2 2 2 5 2 2 2 2" xfId="56137"/>
    <cellStyle name="Percent 2 2 2 5 2 2 2 3" xfId="56138"/>
    <cellStyle name="Percent 2 2 2 5 2 2 3" xfId="56139"/>
    <cellStyle name="Percent 2 2 2 5 2 2 4" xfId="56140"/>
    <cellStyle name="Percent 2 2 2 5 2 2 5" xfId="56141"/>
    <cellStyle name="Percent 2 2 2 5 2 2 6" xfId="56142"/>
    <cellStyle name="Percent 2 2 2 5 2 3" xfId="56143"/>
    <cellStyle name="Percent 2 2 2 5 2 3 2" xfId="56144"/>
    <cellStyle name="Percent 2 2 2 5 2 3 2 2" xfId="56145"/>
    <cellStyle name="Percent 2 2 2 5 2 3 2 3" xfId="56146"/>
    <cellStyle name="Percent 2 2 2 5 2 3 3" xfId="56147"/>
    <cellStyle name="Percent 2 2 2 5 2 3 4" xfId="56148"/>
    <cellStyle name="Percent 2 2 2 5 2 3 5" xfId="56149"/>
    <cellStyle name="Percent 2 2 2 5 2 3 6" xfId="56150"/>
    <cellStyle name="Percent 2 2 2 5 2 4" xfId="56151"/>
    <cellStyle name="Percent 2 2 2 5 2 4 2" xfId="56152"/>
    <cellStyle name="Percent 2 2 2 5 2 4 3" xfId="56153"/>
    <cellStyle name="Percent 2 2 2 5 2 5" xfId="56154"/>
    <cellStyle name="Percent 2 2 2 5 2 6" xfId="56155"/>
    <cellStyle name="Percent 2 2 2 5 2 7" xfId="56156"/>
    <cellStyle name="Percent 2 2 2 5 2 8" xfId="56157"/>
    <cellStyle name="Percent 2 2 2 5 3" xfId="56158"/>
    <cellStyle name="Percent 2 2 2 5 3 2" xfId="56159"/>
    <cellStyle name="Percent 2 2 2 5 3 2 2" xfId="56160"/>
    <cellStyle name="Percent 2 2 2 5 3 2 2 2" xfId="56161"/>
    <cellStyle name="Percent 2 2 2 5 3 2 2 3" xfId="56162"/>
    <cellStyle name="Percent 2 2 2 5 3 2 3" xfId="56163"/>
    <cellStyle name="Percent 2 2 2 5 3 2 4" xfId="56164"/>
    <cellStyle name="Percent 2 2 2 5 3 2 5" xfId="56165"/>
    <cellStyle name="Percent 2 2 2 5 3 2 6" xfId="56166"/>
    <cellStyle name="Percent 2 2 2 5 3 3" xfId="56167"/>
    <cellStyle name="Percent 2 2 2 5 3 3 2" xfId="56168"/>
    <cellStyle name="Percent 2 2 2 5 3 3 3" xfId="56169"/>
    <cellStyle name="Percent 2 2 2 5 3 4" xfId="56170"/>
    <cellStyle name="Percent 2 2 2 5 3 5" xfId="56171"/>
    <cellStyle name="Percent 2 2 2 5 3 6" xfId="56172"/>
    <cellStyle name="Percent 2 2 2 5 3 7" xfId="56173"/>
    <cellStyle name="Percent 2 2 2 5 4" xfId="56174"/>
    <cellStyle name="Percent 2 2 2 5 4 2" xfId="56175"/>
    <cellStyle name="Percent 2 2 2 5 4 2 2" xfId="56176"/>
    <cellStyle name="Percent 2 2 2 5 4 2 3" xfId="56177"/>
    <cellStyle name="Percent 2 2 2 5 4 3" xfId="56178"/>
    <cellStyle name="Percent 2 2 2 5 4 4" xfId="56179"/>
    <cellStyle name="Percent 2 2 2 5 4 5" xfId="56180"/>
    <cellStyle name="Percent 2 2 2 5 4 6" xfId="56181"/>
    <cellStyle name="Percent 2 2 2 5 5" xfId="56182"/>
    <cellStyle name="Percent 2 2 2 5 5 2" xfId="56183"/>
    <cellStyle name="Percent 2 2 2 5 5 2 2" xfId="56184"/>
    <cellStyle name="Percent 2 2 2 5 5 2 3" xfId="56185"/>
    <cellStyle name="Percent 2 2 2 5 5 3" xfId="56186"/>
    <cellStyle name="Percent 2 2 2 5 5 4" xfId="56187"/>
    <cellStyle name="Percent 2 2 2 5 5 5" xfId="56188"/>
    <cellStyle name="Percent 2 2 2 5 5 6" xfId="56189"/>
    <cellStyle name="Percent 2 2 2 5 6" xfId="56190"/>
    <cellStyle name="Percent 2 2 2 5 6 2" xfId="56191"/>
    <cellStyle name="Percent 2 2 2 5 6 3" xfId="56192"/>
    <cellStyle name="Percent 2 2 2 5 7" xfId="56193"/>
    <cellStyle name="Percent 2 2 2 5 8" xfId="56194"/>
    <cellStyle name="Percent 2 2 2 5 9" xfId="56195"/>
    <cellStyle name="Percent 2 2 2 6" xfId="56196"/>
    <cellStyle name="Percent 2 2 2 6 2" xfId="56197"/>
    <cellStyle name="Percent 2 2 2 6 2 2" xfId="56198"/>
    <cellStyle name="Percent 2 2 2 6 2 2 2" xfId="56199"/>
    <cellStyle name="Percent 2 2 2 6 2 2 2 2" xfId="56200"/>
    <cellStyle name="Percent 2 2 2 6 2 2 2 3" xfId="56201"/>
    <cellStyle name="Percent 2 2 2 6 2 2 3" xfId="56202"/>
    <cellStyle name="Percent 2 2 2 6 2 2 4" xfId="56203"/>
    <cellStyle name="Percent 2 2 2 6 2 2 5" xfId="56204"/>
    <cellStyle name="Percent 2 2 2 6 2 2 6" xfId="56205"/>
    <cellStyle name="Percent 2 2 2 6 2 3" xfId="56206"/>
    <cellStyle name="Percent 2 2 2 6 2 3 2" xfId="56207"/>
    <cellStyle name="Percent 2 2 2 6 2 3 3" xfId="56208"/>
    <cellStyle name="Percent 2 2 2 6 2 4" xfId="56209"/>
    <cellStyle name="Percent 2 2 2 6 2 5" xfId="56210"/>
    <cellStyle name="Percent 2 2 2 6 2 6" xfId="56211"/>
    <cellStyle name="Percent 2 2 2 6 2 7" xfId="56212"/>
    <cellStyle name="Percent 2 2 2 6 3" xfId="56213"/>
    <cellStyle name="Percent 2 2 2 6 3 2" xfId="56214"/>
    <cellStyle name="Percent 2 2 2 6 3 2 2" xfId="56215"/>
    <cellStyle name="Percent 2 2 2 6 3 2 3" xfId="56216"/>
    <cellStyle name="Percent 2 2 2 6 3 3" xfId="56217"/>
    <cellStyle name="Percent 2 2 2 6 3 4" xfId="56218"/>
    <cellStyle name="Percent 2 2 2 6 3 5" xfId="56219"/>
    <cellStyle name="Percent 2 2 2 6 3 6" xfId="56220"/>
    <cellStyle name="Percent 2 2 2 6 4" xfId="56221"/>
    <cellStyle name="Percent 2 2 2 6 4 2" xfId="56222"/>
    <cellStyle name="Percent 2 2 2 6 4 2 2" xfId="56223"/>
    <cellStyle name="Percent 2 2 2 6 4 2 3" xfId="56224"/>
    <cellStyle name="Percent 2 2 2 6 4 3" xfId="56225"/>
    <cellStyle name="Percent 2 2 2 6 4 4" xfId="56226"/>
    <cellStyle name="Percent 2 2 2 6 4 5" xfId="56227"/>
    <cellStyle name="Percent 2 2 2 6 4 6" xfId="56228"/>
    <cellStyle name="Percent 2 2 2 6 5" xfId="56229"/>
    <cellStyle name="Percent 2 2 2 6 5 2" xfId="56230"/>
    <cellStyle name="Percent 2 2 2 6 5 3" xfId="56231"/>
    <cellStyle name="Percent 2 2 2 6 6" xfId="56232"/>
    <cellStyle name="Percent 2 2 2 6 7" xfId="56233"/>
    <cellStyle name="Percent 2 2 2 6 8" xfId="56234"/>
    <cellStyle name="Percent 2 2 2 6 9" xfId="56235"/>
    <cellStyle name="Percent 2 2 2 7" xfId="56236"/>
    <cellStyle name="Percent 2 2 2 7 2" xfId="56237"/>
    <cellStyle name="Percent 2 2 2 7 2 2" xfId="56238"/>
    <cellStyle name="Percent 2 2 2 7 2 2 2" xfId="56239"/>
    <cellStyle name="Percent 2 2 2 7 2 2 3" xfId="56240"/>
    <cellStyle name="Percent 2 2 2 7 2 3" xfId="56241"/>
    <cellStyle name="Percent 2 2 2 7 2 4" xfId="56242"/>
    <cellStyle name="Percent 2 2 2 7 2 5" xfId="56243"/>
    <cellStyle name="Percent 2 2 2 7 2 6" xfId="56244"/>
    <cellStyle name="Percent 2 2 2 7 3" xfId="56245"/>
    <cellStyle name="Percent 2 2 2 7 3 2" xfId="56246"/>
    <cellStyle name="Percent 2 2 2 7 3 3" xfId="56247"/>
    <cellStyle name="Percent 2 2 2 7 4" xfId="56248"/>
    <cellStyle name="Percent 2 2 2 7 5" xfId="56249"/>
    <cellStyle name="Percent 2 2 2 7 6" xfId="56250"/>
    <cellStyle name="Percent 2 2 2 7 7" xfId="56251"/>
    <cellStyle name="Percent 2 2 2 8" xfId="56252"/>
    <cellStyle name="Percent 2 2 2 8 2" xfId="56253"/>
    <cellStyle name="Percent 2 2 2 8 2 2" xfId="56254"/>
    <cellStyle name="Percent 2 2 2 8 2 3" xfId="56255"/>
    <cellStyle name="Percent 2 2 2 8 3" xfId="56256"/>
    <cellStyle name="Percent 2 2 2 8 4" xfId="56257"/>
    <cellStyle name="Percent 2 2 2 8 5" xfId="56258"/>
    <cellStyle name="Percent 2 2 2 8 6" xfId="56259"/>
    <cellStyle name="Percent 2 2 2 9" xfId="56260"/>
    <cellStyle name="Percent 2 2 2 9 2" xfId="56261"/>
    <cellStyle name="Percent 2 2 2 9 2 2" xfId="56262"/>
    <cellStyle name="Percent 2 2 2 9 2 3" xfId="56263"/>
    <cellStyle name="Percent 2 2 2 9 3" xfId="56264"/>
    <cellStyle name="Percent 2 2 2 9 4" xfId="56265"/>
    <cellStyle name="Percent 2 2 2 9 5" xfId="56266"/>
    <cellStyle name="Percent 2 2 2 9 6" xfId="56267"/>
    <cellStyle name="Percent 2 2 20" xfId="56268"/>
    <cellStyle name="Percent 2 2 3" xfId="553"/>
    <cellStyle name="Percent 2 2 3 10" xfId="56269"/>
    <cellStyle name="Percent 2 2 3 10 2" xfId="56270"/>
    <cellStyle name="Percent 2 2 3 10 2 2" xfId="56271"/>
    <cellStyle name="Percent 2 2 3 10 2 3" xfId="56272"/>
    <cellStyle name="Percent 2 2 3 10 3" xfId="56273"/>
    <cellStyle name="Percent 2 2 3 10 4" xfId="56274"/>
    <cellStyle name="Percent 2 2 3 10 5" xfId="56275"/>
    <cellStyle name="Percent 2 2 3 10 6" xfId="56276"/>
    <cellStyle name="Percent 2 2 3 11" xfId="56277"/>
    <cellStyle name="Percent 2 2 3 11 2" xfId="56278"/>
    <cellStyle name="Percent 2 2 3 11 2 2" xfId="56279"/>
    <cellStyle name="Percent 2 2 3 11 2 3" xfId="56280"/>
    <cellStyle name="Percent 2 2 3 11 3" xfId="56281"/>
    <cellStyle name="Percent 2 2 3 11 4" xfId="56282"/>
    <cellStyle name="Percent 2 2 3 11 5" xfId="56283"/>
    <cellStyle name="Percent 2 2 3 11 6" xfId="56284"/>
    <cellStyle name="Percent 2 2 3 12" xfId="56285"/>
    <cellStyle name="Percent 2 2 3 12 2" xfId="56286"/>
    <cellStyle name="Percent 2 2 3 12 3" xfId="56287"/>
    <cellStyle name="Percent 2 2 3 13" xfId="56288"/>
    <cellStyle name="Percent 2 2 3 14" xfId="56289"/>
    <cellStyle name="Percent 2 2 3 15" xfId="56290"/>
    <cellStyle name="Percent 2 2 3 16" xfId="56291"/>
    <cellStyle name="Percent 2 2 3 2" xfId="56292"/>
    <cellStyle name="Percent 2 2 3 2 10" xfId="56293"/>
    <cellStyle name="Percent 2 2 3 2 10 2" xfId="56294"/>
    <cellStyle name="Percent 2 2 3 2 10 3" xfId="56295"/>
    <cellStyle name="Percent 2 2 3 2 11" xfId="56296"/>
    <cellStyle name="Percent 2 2 3 2 12" xfId="56297"/>
    <cellStyle name="Percent 2 2 3 2 13" xfId="56298"/>
    <cellStyle name="Percent 2 2 3 2 14" xfId="56299"/>
    <cellStyle name="Percent 2 2 3 2 2" xfId="56300"/>
    <cellStyle name="Percent 2 2 3 2 2 10" xfId="56301"/>
    <cellStyle name="Percent 2 2 3 2 2 11" xfId="56302"/>
    <cellStyle name="Percent 2 2 3 2 2 12" xfId="56303"/>
    <cellStyle name="Percent 2 2 3 2 2 13" xfId="56304"/>
    <cellStyle name="Percent 2 2 3 2 2 2" xfId="56305"/>
    <cellStyle name="Percent 2 2 3 2 2 2 10" xfId="56306"/>
    <cellStyle name="Percent 2 2 3 2 2 2 2" xfId="56307"/>
    <cellStyle name="Percent 2 2 3 2 2 2 2 2" xfId="56308"/>
    <cellStyle name="Percent 2 2 3 2 2 2 2 2 2" xfId="56309"/>
    <cellStyle name="Percent 2 2 3 2 2 2 2 2 2 2" xfId="56310"/>
    <cellStyle name="Percent 2 2 3 2 2 2 2 2 2 3" xfId="56311"/>
    <cellStyle name="Percent 2 2 3 2 2 2 2 2 3" xfId="56312"/>
    <cellStyle name="Percent 2 2 3 2 2 2 2 2 4" xfId="56313"/>
    <cellStyle name="Percent 2 2 3 2 2 2 2 2 5" xfId="56314"/>
    <cellStyle name="Percent 2 2 3 2 2 2 2 2 6" xfId="56315"/>
    <cellStyle name="Percent 2 2 3 2 2 2 2 3" xfId="56316"/>
    <cellStyle name="Percent 2 2 3 2 2 2 2 3 2" xfId="56317"/>
    <cellStyle name="Percent 2 2 3 2 2 2 2 3 2 2" xfId="56318"/>
    <cellStyle name="Percent 2 2 3 2 2 2 2 3 2 3" xfId="56319"/>
    <cellStyle name="Percent 2 2 3 2 2 2 2 3 3" xfId="56320"/>
    <cellStyle name="Percent 2 2 3 2 2 2 2 3 4" xfId="56321"/>
    <cellStyle name="Percent 2 2 3 2 2 2 2 3 5" xfId="56322"/>
    <cellStyle name="Percent 2 2 3 2 2 2 2 3 6" xfId="56323"/>
    <cellStyle name="Percent 2 2 3 2 2 2 2 4" xfId="56324"/>
    <cellStyle name="Percent 2 2 3 2 2 2 2 4 2" xfId="56325"/>
    <cellStyle name="Percent 2 2 3 2 2 2 2 4 3" xfId="56326"/>
    <cellStyle name="Percent 2 2 3 2 2 2 2 5" xfId="56327"/>
    <cellStyle name="Percent 2 2 3 2 2 2 2 6" xfId="56328"/>
    <cellStyle name="Percent 2 2 3 2 2 2 2 7" xfId="56329"/>
    <cellStyle name="Percent 2 2 3 2 2 2 2 8" xfId="56330"/>
    <cellStyle name="Percent 2 2 3 2 2 2 3" xfId="56331"/>
    <cellStyle name="Percent 2 2 3 2 2 2 3 2" xfId="56332"/>
    <cellStyle name="Percent 2 2 3 2 2 2 3 2 2" xfId="56333"/>
    <cellStyle name="Percent 2 2 3 2 2 2 3 2 2 2" xfId="56334"/>
    <cellStyle name="Percent 2 2 3 2 2 2 3 2 2 3" xfId="56335"/>
    <cellStyle name="Percent 2 2 3 2 2 2 3 2 3" xfId="56336"/>
    <cellStyle name="Percent 2 2 3 2 2 2 3 2 4" xfId="56337"/>
    <cellStyle name="Percent 2 2 3 2 2 2 3 2 5" xfId="56338"/>
    <cellStyle name="Percent 2 2 3 2 2 2 3 2 6" xfId="56339"/>
    <cellStyle name="Percent 2 2 3 2 2 2 3 3" xfId="56340"/>
    <cellStyle name="Percent 2 2 3 2 2 2 3 3 2" xfId="56341"/>
    <cellStyle name="Percent 2 2 3 2 2 2 3 3 3" xfId="56342"/>
    <cellStyle name="Percent 2 2 3 2 2 2 3 4" xfId="56343"/>
    <cellStyle name="Percent 2 2 3 2 2 2 3 5" xfId="56344"/>
    <cellStyle name="Percent 2 2 3 2 2 2 3 6" xfId="56345"/>
    <cellStyle name="Percent 2 2 3 2 2 2 3 7" xfId="56346"/>
    <cellStyle name="Percent 2 2 3 2 2 2 4" xfId="56347"/>
    <cellStyle name="Percent 2 2 3 2 2 2 4 2" xfId="56348"/>
    <cellStyle name="Percent 2 2 3 2 2 2 4 2 2" xfId="56349"/>
    <cellStyle name="Percent 2 2 3 2 2 2 4 2 3" xfId="56350"/>
    <cellStyle name="Percent 2 2 3 2 2 2 4 3" xfId="56351"/>
    <cellStyle name="Percent 2 2 3 2 2 2 4 4" xfId="56352"/>
    <cellStyle name="Percent 2 2 3 2 2 2 4 5" xfId="56353"/>
    <cellStyle name="Percent 2 2 3 2 2 2 4 6" xfId="56354"/>
    <cellStyle name="Percent 2 2 3 2 2 2 5" xfId="56355"/>
    <cellStyle name="Percent 2 2 3 2 2 2 5 2" xfId="56356"/>
    <cellStyle name="Percent 2 2 3 2 2 2 5 2 2" xfId="56357"/>
    <cellStyle name="Percent 2 2 3 2 2 2 5 2 3" xfId="56358"/>
    <cellStyle name="Percent 2 2 3 2 2 2 5 3" xfId="56359"/>
    <cellStyle name="Percent 2 2 3 2 2 2 5 4" xfId="56360"/>
    <cellStyle name="Percent 2 2 3 2 2 2 5 5" xfId="56361"/>
    <cellStyle name="Percent 2 2 3 2 2 2 5 6" xfId="56362"/>
    <cellStyle name="Percent 2 2 3 2 2 2 6" xfId="56363"/>
    <cellStyle name="Percent 2 2 3 2 2 2 6 2" xfId="56364"/>
    <cellStyle name="Percent 2 2 3 2 2 2 6 3" xfId="56365"/>
    <cellStyle name="Percent 2 2 3 2 2 2 7" xfId="56366"/>
    <cellStyle name="Percent 2 2 3 2 2 2 8" xfId="56367"/>
    <cellStyle name="Percent 2 2 3 2 2 2 9" xfId="56368"/>
    <cellStyle name="Percent 2 2 3 2 2 3" xfId="56369"/>
    <cellStyle name="Percent 2 2 3 2 2 3 2" xfId="56370"/>
    <cellStyle name="Percent 2 2 3 2 2 3 2 2" xfId="56371"/>
    <cellStyle name="Percent 2 2 3 2 2 3 2 2 2" xfId="56372"/>
    <cellStyle name="Percent 2 2 3 2 2 3 2 2 2 2" xfId="56373"/>
    <cellStyle name="Percent 2 2 3 2 2 3 2 2 2 3" xfId="56374"/>
    <cellStyle name="Percent 2 2 3 2 2 3 2 2 3" xfId="56375"/>
    <cellStyle name="Percent 2 2 3 2 2 3 2 2 4" xfId="56376"/>
    <cellStyle name="Percent 2 2 3 2 2 3 2 2 5" xfId="56377"/>
    <cellStyle name="Percent 2 2 3 2 2 3 2 2 6" xfId="56378"/>
    <cellStyle name="Percent 2 2 3 2 2 3 2 3" xfId="56379"/>
    <cellStyle name="Percent 2 2 3 2 2 3 2 3 2" xfId="56380"/>
    <cellStyle name="Percent 2 2 3 2 2 3 2 3 3" xfId="56381"/>
    <cellStyle name="Percent 2 2 3 2 2 3 2 4" xfId="56382"/>
    <cellStyle name="Percent 2 2 3 2 2 3 2 5" xfId="56383"/>
    <cellStyle name="Percent 2 2 3 2 2 3 2 6" xfId="56384"/>
    <cellStyle name="Percent 2 2 3 2 2 3 2 7" xfId="56385"/>
    <cellStyle name="Percent 2 2 3 2 2 3 3" xfId="56386"/>
    <cellStyle name="Percent 2 2 3 2 2 3 3 2" xfId="56387"/>
    <cellStyle name="Percent 2 2 3 2 2 3 3 2 2" xfId="56388"/>
    <cellStyle name="Percent 2 2 3 2 2 3 3 2 3" xfId="56389"/>
    <cellStyle name="Percent 2 2 3 2 2 3 3 3" xfId="56390"/>
    <cellStyle name="Percent 2 2 3 2 2 3 3 4" xfId="56391"/>
    <cellStyle name="Percent 2 2 3 2 2 3 3 5" xfId="56392"/>
    <cellStyle name="Percent 2 2 3 2 2 3 3 6" xfId="56393"/>
    <cellStyle name="Percent 2 2 3 2 2 3 4" xfId="56394"/>
    <cellStyle name="Percent 2 2 3 2 2 3 4 2" xfId="56395"/>
    <cellStyle name="Percent 2 2 3 2 2 3 4 2 2" xfId="56396"/>
    <cellStyle name="Percent 2 2 3 2 2 3 4 2 3" xfId="56397"/>
    <cellStyle name="Percent 2 2 3 2 2 3 4 3" xfId="56398"/>
    <cellStyle name="Percent 2 2 3 2 2 3 4 4" xfId="56399"/>
    <cellStyle name="Percent 2 2 3 2 2 3 4 5" xfId="56400"/>
    <cellStyle name="Percent 2 2 3 2 2 3 4 6" xfId="56401"/>
    <cellStyle name="Percent 2 2 3 2 2 3 5" xfId="56402"/>
    <cellStyle name="Percent 2 2 3 2 2 3 5 2" xfId="56403"/>
    <cellStyle name="Percent 2 2 3 2 2 3 5 3" xfId="56404"/>
    <cellStyle name="Percent 2 2 3 2 2 3 6" xfId="56405"/>
    <cellStyle name="Percent 2 2 3 2 2 3 7" xfId="56406"/>
    <cellStyle name="Percent 2 2 3 2 2 3 8" xfId="56407"/>
    <cellStyle name="Percent 2 2 3 2 2 3 9" xfId="56408"/>
    <cellStyle name="Percent 2 2 3 2 2 4" xfId="56409"/>
    <cellStyle name="Percent 2 2 3 2 2 4 2" xfId="56410"/>
    <cellStyle name="Percent 2 2 3 2 2 4 2 2" xfId="56411"/>
    <cellStyle name="Percent 2 2 3 2 2 4 2 2 2" xfId="56412"/>
    <cellStyle name="Percent 2 2 3 2 2 4 2 2 3" xfId="56413"/>
    <cellStyle name="Percent 2 2 3 2 2 4 2 3" xfId="56414"/>
    <cellStyle name="Percent 2 2 3 2 2 4 2 4" xfId="56415"/>
    <cellStyle name="Percent 2 2 3 2 2 4 2 5" xfId="56416"/>
    <cellStyle name="Percent 2 2 3 2 2 4 2 6" xfId="56417"/>
    <cellStyle name="Percent 2 2 3 2 2 4 3" xfId="56418"/>
    <cellStyle name="Percent 2 2 3 2 2 4 3 2" xfId="56419"/>
    <cellStyle name="Percent 2 2 3 2 2 4 3 3" xfId="56420"/>
    <cellStyle name="Percent 2 2 3 2 2 4 4" xfId="56421"/>
    <cellStyle name="Percent 2 2 3 2 2 4 5" xfId="56422"/>
    <cellStyle name="Percent 2 2 3 2 2 4 6" xfId="56423"/>
    <cellStyle name="Percent 2 2 3 2 2 4 7" xfId="56424"/>
    <cellStyle name="Percent 2 2 3 2 2 5" xfId="56425"/>
    <cellStyle name="Percent 2 2 3 2 2 5 2" xfId="56426"/>
    <cellStyle name="Percent 2 2 3 2 2 5 2 2" xfId="56427"/>
    <cellStyle name="Percent 2 2 3 2 2 5 2 3" xfId="56428"/>
    <cellStyle name="Percent 2 2 3 2 2 5 3" xfId="56429"/>
    <cellStyle name="Percent 2 2 3 2 2 5 4" xfId="56430"/>
    <cellStyle name="Percent 2 2 3 2 2 5 5" xfId="56431"/>
    <cellStyle name="Percent 2 2 3 2 2 5 6" xfId="56432"/>
    <cellStyle name="Percent 2 2 3 2 2 6" xfId="56433"/>
    <cellStyle name="Percent 2 2 3 2 2 6 2" xfId="56434"/>
    <cellStyle name="Percent 2 2 3 2 2 6 2 2" xfId="56435"/>
    <cellStyle name="Percent 2 2 3 2 2 6 2 3" xfId="56436"/>
    <cellStyle name="Percent 2 2 3 2 2 6 3" xfId="56437"/>
    <cellStyle name="Percent 2 2 3 2 2 6 4" xfId="56438"/>
    <cellStyle name="Percent 2 2 3 2 2 6 5" xfId="56439"/>
    <cellStyle name="Percent 2 2 3 2 2 6 6" xfId="56440"/>
    <cellStyle name="Percent 2 2 3 2 2 7" xfId="56441"/>
    <cellStyle name="Percent 2 2 3 2 2 7 2" xfId="56442"/>
    <cellStyle name="Percent 2 2 3 2 2 7 2 2" xfId="56443"/>
    <cellStyle name="Percent 2 2 3 2 2 7 2 3" xfId="56444"/>
    <cellStyle name="Percent 2 2 3 2 2 7 3" xfId="56445"/>
    <cellStyle name="Percent 2 2 3 2 2 7 4" xfId="56446"/>
    <cellStyle name="Percent 2 2 3 2 2 7 5" xfId="56447"/>
    <cellStyle name="Percent 2 2 3 2 2 7 6" xfId="56448"/>
    <cellStyle name="Percent 2 2 3 2 2 8" xfId="56449"/>
    <cellStyle name="Percent 2 2 3 2 2 8 2" xfId="56450"/>
    <cellStyle name="Percent 2 2 3 2 2 8 2 2" xfId="56451"/>
    <cellStyle name="Percent 2 2 3 2 2 8 2 3" xfId="56452"/>
    <cellStyle name="Percent 2 2 3 2 2 8 3" xfId="56453"/>
    <cellStyle name="Percent 2 2 3 2 2 8 4" xfId="56454"/>
    <cellStyle name="Percent 2 2 3 2 2 8 5" xfId="56455"/>
    <cellStyle name="Percent 2 2 3 2 2 8 6" xfId="56456"/>
    <cellStyle name="Percent 2 2 3 2 2 9" xfId="56457"/>
    <cellStyle name="Percent 2 2 3 2 2 9 2" xfId="56458"/>
    <cellStyle name="Percent 2 2 3 2 2 9 3" xfId="56459"/>
    <cellStyle name="Percent 2 2 3 2 3" xfId="56460"/>
    <cellStyle name="Percent 2 2 3 2 3 10" xfId="56461"/>
    <cellStyle name="Percent 2 2 3 2 3 2" xfId="56462"/>
    <cellStyle name="Percent 2 2 3 2 3 2 2" xfId="56463"/>
    <cellStyle name="Percent 2 2 3 2 3 2 2 2" xfId="56464"/>
    <cellStyle name="Percent 2 2 3 2 3 2 2 2 2" xfId="56465"/>
    <cellStyle name="Percent 2 2 3 2 3 2 2 2 3" xfId="56466"/>
    <cellStyle name="Percent 2 2 3 2 3 2 2 3" xfId="56467"/>
    <cellStyle name="Percent 2 2 3 2 3 2 2 4" xfId="56468"/>
    <cellStyle name="Percent 2 2 3 2 3 2 2 5" xfId="56469"/>
    <cellStyle name="Percent 2 2 3 2 3 2 2 6" xfId="56470"/>
    <cellStyle name="Percent 2 2 3 2 3 2 3" xfId="56471"/>
    <cellStyle name="Percent 2 2 3 2 3 2 3 2" xfId="56472"/>
    <cellStyle name="Percent 2 2 3 2 3 2 3 2 2" xfId="56473"/>
    <cellStyle name="Percent 2 2 3 2 3 2 3 2 3" xfId="56474"/>
    <cellStyle name="Percent 2 2 3 2 3 2 3 3" xfId="56475"/>
    <cellStyle name="Percent 2 2 3 2 3 2 3 4" xfId="56476"/>
    <cellStyle name="Percent 2 2 3 2 3 2 3 5" xfId="56477"/>
    <cellStyle name="Percent 2 2 3 2 3 2 3 6" xfId="56478"/>
    <cellStyle name="Percent 2 2 3 2 3 2 4" xfId="56479"/>
    <cellStyle name="Percent 2 2 3 2 3 2 4 2" xfId="56480"/>
    <cellStyle name="Percent 2 2 3 2 3 2 4 3" xfId="56481"/>
    <cellStyle name="Percent 2 2 3 2 3 2 5" xfId="56482"/>
    <cellStyle name="Percent 2 2 3 2 3 2 6" xfId="56483"/>
    <cellStyle name="Percent 2 2 3 2 3 2 7" xfId="56484"/>
    <cellStyle name="Percent 2 2 3 2 3 2 8" xfId="56485"/>
    <cellStyle name="Percent 2 2 3 2 3 3" xfId="56486"/>
    <cellStyle name="Percent 2 2 3 2 3 3 2" xfId="56487"/>
    <cellStyle name="Percent 2 2 3 2 3 3 2 2" xfId="56488"/>
    <cellStyle name="Percent 2 2 3 2 3 3 2 2 2" xfId="56489"/>
    <cellStyle name="Percent 2 2 3 2 3 3 2 2 3" xfId="56490"/>
    <cellStyle name="Percent 2 2 3 2 3 3 2 3" xfId="56491"/>
    <cellStyle name="Percent 2 2 3 2 3 3 2 4" xfId="56492"/>
    <cellStyle name="Percent 2 2 3 2 3 3 2 5" xfId="56493"/>
    <cellStyle name="Percent 2 2 3 2 3 3 2 6" xfId="56494"/>
    <cellStyle name="Percent 2 2 3 2 3 3 3" xfId="56495"/>
    <cellStyle name="Percent 2 2 3 2 3 3 3 2" xfId="56496"/>
    <cellStyle name="Percent 2 2 3 2 3 3 3 3" xfId="56497"/>
    <cellStyle name="Percent 2 2 3 2 3 3 4" xfId="56498"/>
    <cellStyle name="Percent 2 2 3 2 3 3 5" xfId="56499"/>
    <cellStyle name="Percent 2 2 3 2 3 3 6" xfId="56500"/>
    <cellStyle name="Percent 2 2 3 2 3 3 7" xfId="56501"/>
    <cellStyle name="Percent 2 2 3 2 3 4" xfId="56502"/>
    <cellStyle name="Percent 2 2 3 2 3 4 2" xfId="56503"/>
    <cellStyle name="Percent 2 2 3 2 3 4 2 2" xfId="56504"/>
    <cellStyle name="Percent 2 2 3 2 3 4 2 3" xfId="56505"/>
    <cellStyle name="Percent 2 2 3 2 3 4 3" xfId="56506"/>
    <cellStyle name="Percent 2 2 3 2 3 4 4" xfId="56507"/>
    <cellStyle name="Percent 2 2 3 2 3 4 5" xfId="56508"/>
    <cellStyle name="Percent 2 2 3 2 3 4 6" xfId="56509"/>
    <cellStyle name="Percent 2 2 3 2 3 5" xfId="56510"/>
    <cellStyle name="Percent 2 2 3 2 3 5 2" xfId="56511"/>
    <cellStyle name="Percent 2 2 3 2 3 5 2 2" xfId="56512"/>
    <cellStyle name="Percent 2 2 3 2 3 5 2 3" xfId="56513"/>
    <cellStyle name="Percent 2 2 3 2 3 5 3" xfId="56514"/>
    <cellStyle name="Percent 2 2 3 2 3 5 4" xfId="56515"/>
    <cellStyle name="Percent 2 2 3 2 3 5 5" xfId="56516"/>
    <cellStyle name="Percent 2 2 3 2 3 5 6" xfId="56517"/>
    <cellStyle name="Percent 2 2 3 2 3 6" xfId="56518"/>
    <cellStyle name="Percent 2 2 3 2 3 6 2" xfId="56519"/>
    <cellStyle name="Percent 2 2 3 2 3 6 3" xfId="56520"/>
    <cellStyle name="Percent 2 2 3 2 3 7" xfId="56521"/>
    <cellStyle name="Percent 2 2 3 2 3 8" xfId="56522"/>
    <cellStyle name="Percent 2 2 3 2 3 9" xfId="56523"/>
    <cellStyle name="Percent 2 2 3 2 4" xfId="56524"/>
    <cellStyle name="Percent 2 2 3 2 4 2" xfId="56525"/>
    <cellStyle name="Percent 2 2 3 2 4 2 2" xfId="56526"/>
    <cellStyle name="Percent 2 2 3 2 4 2 2 2" xfId="56527"/>
    <cellStyle name="Percent 2 2 3 2 4 2 2 2 2" xfId="56528"/>
    <cellStyle name="Percent 2 2 3 2 4 2 2 2 3" xfId="56529"/>
    <cellStyle name="Percent 2 2 3 2 4 2 2 3" xfId="56530"/>
    <cellStyle name="Percent 2 2 3 2 4 2 2 4" xfId="56531"/>
    <cellStyle name="Percent 2 2 3 2 4 2 2 5" xfId="56532"/>
    <cellStyle name="Percent 2 2 3 2 4 2 2 6" xfId="56533"/>
    <cellStyle name="Percent 2 2 3 2 4 2 3" xfId="56534"/>
    <cellStyle name="Percent 2 2 3 2 4 2 3 2" xfId="56535"/>
    <cellStyle name="Percent 2 2 3 2 4 2 3 3" xfId="56536"/>
    <cellStyle name="Percent 2 2 3 2 4 2 4" xfId="56537"/>
    <cellStyle name="Percent 2 2 3 2 4 2 5" xfId="56538"/>
    <cellStyle name="Percent 2 2 3 2 4 2 6" xfId="56539"/>
    <cellStyle name="Percent 2 2 3 2 4 2 7" xfId="56540"/>
    <cellStyle name="Percent 2 2 3 2 4 3" xfId="56541"/>
    <cellStyle name="Percent 2 2 3 2 4 3 2" xfId="56542"/>
    <cellStyle name="Percent 2 2 3 2 4 3 2 2" xfId="56543"/>
    <cellStyle name="Percent 2 2 3 2 4 3 2 3" xfId="56544"/>
    <cellStyle name="Percent 2 2 3 2 4 3 3" xfId="56545"/>
    <cellStyle name="Percent 2 2 3 2 4 3 4" xfId="56546"/>
    <cellStyle name="Percent 2 2 3 2 4 3 5" xfId="56547"/>
    <cellStyle name="Percent 2 2 3 2 4 3 6" xfId="56548"/>
    <cellStyle name="Percent 2 2 3 2 4 4" xfId="56549"/>
    <cellStyle name="Percent 2 2 3 2 4 4 2" xfId="56550"/>
    <cellStyle name="Percent 2 2 3 2 4 4 2 2" xfId="56551"/>
    <cellStyle name="Percent 2 2 3 2 4 4 2 3" xfId="56552"/>
    <cellStyle name="Percent 2 2 3 2 4 4 3" xfId="56553"/>
    <cellStyle name="Percent 2 2 3 2 4 4 4" xfId="56554"/>
    <cellStyle name="Percent 2 2 3 2 4 4 5" xfId="56555"/>
    <cellStyle name="Percent 2 2 3 2 4 4 6" xfId="56556"/>
    <cellStyle name="Percent 2 2 3 2 4 5" xfId="56557"/>
    <cellStyle name="Percent 2 2 3 2 4 5 2" xfId="56558"/>
    <cellStyle name="Percent 2 2 3 2 4 5 3" xfId="56559"/>
    <cellStyle name="Percent 2 2 3 2 4 6" xfId="56560"/>
    <cellStyle name="Percent 2 2 3 2 4 7" xfId="56561"/>
    <cellStyle name="Percent 2 2 3 2 4 8" xfId="56562"/>
    <cellStyle name="Percent 2 2 3 2 4 9" xfId="56563"/>
    <cellStyle name="Percent 2 2 3 2 5" xfId="56564"/>
    <cellStyle name="Percent 2 2 3 2 5 2" xfId="56565"/>
    <cellStyle name="Percent 2 2 3 2 5 2 2" xfId="56566"/>
    <cellStyle name="Percent 2 2 3 2 5 2 2 2" xfId="56567"/>
    <cellStyle name="Percent 2 2 3 2 5 2 2 3" xfId="56568"/>
    <cellStyle name="Percent 2 2 3 2 5 2 3" xfId="56569"/>
    <cellStyle name="Percent 2 2 3 2 5 2 4" xfId="56570"/>
    <cellStyle name="Percent 2 2 3 2 5 2 5" xfId="56571"/>
    <cellStyle name="Percent 2 2 3 2 5 2 6" xfId="56572"/>
    <cellStyle name="Percent 2 2 3 2 5 3" xfId="56573"/>
    <cellStyle name="Percent 2 2 3 2 5 3 2" xfId="56574"/>
    <cellStyle name="Percent 2 2 3 2 5 3 3" xfId="56575"/>
    <cellStyle name="Percent 2 2 3 2 5 4" xfId="56576"/>
    <cellStyle name="Percent 2 2 3 2 5 5" xfId="56577"/>
    <cellStyle name="Percent 2 2 3 2 5 6" xfId="56578"/>
    <cellStyle name="Percent 2 2 3 2 5 7" xfId="56579"/>
    <cellStyle name="Percent 2 2 3 2 6" xfId="56580"/>
    <cellStyle name="Percent 2 2 3 2 6 2" xfId="56581"/>
    <cellStyle name="Percent 2 2 3 2 6 2 2" xfId="56582"/>
    <cellStyle name="Percent 2 2 3 2 6 2 3" xfId="56583"/>
    <cellStyle name="Percent 2 2 3 2 6 3" xfId="56584"/>
    <cellStyle name="Percent 2 2 3 2 6 4" xfId="56585"/>
    <cellStyle name="Percent 2 2 3 2 6 5" xfId="56586"/>
    <cellStyle name="Percent 2 2 3 2 6 6" xfId="56587"/>
    <cellStyle name="Percent 2 2 3 2 7" xfId="56588"/>
    <cellStyle name="Percent 2 2 3 2 7 2" xfId="56589"/>
    <cellStyle name="Percent 2 2 3 2 7 2 2" xfId="56590"/>
    <cellStyle name="Percent 2 2 3 2 7 2 3" xfId="56591"/>
    <cellStyle name="Percent 2 2 3 2 7 3" xfId="56592"/>
    <cellStyle name="Percent 2 2 3 2 7 4" xfId="56593"/>
    <cellStyle name="Percent 2 2 3 2 7 5" xfId="56594"/>
    <cellStyle name="Percent 2 2 3 2 7 6" xfId="56595"/>
    <cellStyle name="Percent 2 2 3 2 8" xfId="56596"/>
    <cellStyle name="Percent 2 2 3 2 8 2" xfId="56597"/>
    <cellStyle name="Percent 2 2 3 2 8 2 2" xfId="56598"/>
    <cellStyle name="Percent 2 2 3 2 8 2 3" xfId="56599"/>
    <cellStyle name="Percent 2 2 3 2 8 3" xfId="56600"/>
    <cellStyle name="Percent 2 2 3 2 8 4" xfId="56601"/>
    <cellStyle name="Percent 2 2 3 2 8 5" xfId="56602"/>
    <cellStyle name="Percent 2 2 3 2 8 6" xfId="56603"/>
    <cellStyle name="Percent 2 2 3 2 9" xfId="56604"/>
    <cellStyle name="Percent 2 2 3 2 9 2" xfId="56605"/>
    <cellStyle name="Percent 2 2 3 2 9 2 2" xfId="56606"/>
    <cellStyle name="Percent 2 2 3 2 9 2 3" xfId="56607"/>
    <cellStyle name="Percent 2 2 3 2 9 3" xfId="56608"/>
    <cellStyle name="Percent 2 2 3 2 9 4" xfId="56609"/>
    <cellStyle name="Percent 2 2 3 2 9 5" xfId="56610"/>
    <cellStyle name="Percent 2 2 3 2 9 6" xfId="56611"/>
    <cellStyle name="Percent 2 2 3 3" xfId="56612"/>
    <cellStyle name="Percent 2 2 3 3 10" xfId="56613"/>
    <cellStyle name="Percent 2 2 3 3 10 2" xfId="56614"/>
    <cellStyle name="Percent 2 2 3 3 10 3" xfId="56615"/>
    <cellStyle name="Percent 2 2 3 3 11" xfId="56616"/>
    <cellStyle name="Percent 2 2 3 3 12" xfId="56617"/>
    <cellStyle name="Percent 2 2 3 3 13" xfId="56618"/>
    <cellStyle name="Percent 2 2 3 3 14" xfId="56619"/>
    <cellStyle name="Percent 2 2 3 3 2" xfId="56620"/>
    <cellStyle name="Percent 2 2 3 3 2 10" xfId="56621"/>
    <cellStyle name="Percent 2 2 3 3 2 11" xfId="56622"/>
    <cellStyle name="Percent 2 2 3 3 2 12" xfId="56623"/>
    <cellStyle name="Percent 2 2 3 3 2 13" xfId="56624"/>
    <cellStyle name="Percent 2 2 3 3 2 2" xfId="56625"/>
    <cellStyle name="Percent 2 2 3 3 2 2 10" xfId="56626"/>
    <cellStyle name="Percent 2 2 3 3 2 2 2" xfId="56627"/>
    <cellStyle name="Percent 2 2 3 3 2 2 2 2" xfId="56628"/>
    <cellStyle name="Percent 2 2 3 3 2 2 2 2 2" xfId="56629"/>
    <cellStyle name="Percent 2 2 3 3 2 2 2 2 2 2" xfId="56630"/>
    <cellStyle name="Percent 2 2 3 3 2 2 2 2 2 3" xfId="56631"/>
    <cellStyle name="Percent 2 2 3 3 2 2 2 2 3" xfId="56632"/>
    <cellStyle name="Percent 2 2 3 3 2 2 2 2 4" xfId="56633"/>
    <cellStyle name="Percent 2 2 3 3 2 2 2 2 5" xfId="56634"/>
    <cellStyle name="Percent 2 2 3 3 2 2 2 2 6" xfId="56635"/>
    <cellStyle name="Percent 2 2 3 3 2 2 2 3" xfId="56636"/>
    <cellStyle name="Percent 2 2 3 3 2 2 2 3 2" xfId="56637"/>
    <cellStyle name="Percent 2 2 3 3 2 2 2 3 2 2" xfId="56638"/>
    <cellStyle name="Percent 2 2 3 3 2 2 2 3 2 3" xfId="56639"/>
    <cellStyle name="Percent 2 2 3 3 2 2 2 3 3" xfId="56640"/>
    <cellStyle name="Percent 2 2 3 3 2 2 2 3 4" xfId="56641"/>
    <cellStyle name="Percent 2 2 3 3 2 2 2 3 5" xfId="56642"/>
    <cellStyle name="Percent 2 2 3 3 2 2 2 3 6" xfId="56643"/>
    <cellStyle name="Percent 2 2 3 3 2 2 2 4" xfId="56644"/>
    <cellStyle name="Percent 2 2 3 3 2 2 2 4 2" xfId="56645"/>
    <cellStyle name="Percent 2 2 3 3 2 2 2 4 3" xfId="56646"/>
    <cellStyle name="Percent 2 2 3 3 2 2 2 5" xfId="56647"/>
    <cellStyle name="Percent 2 2 3 3 2 2 2 6" xfId="56648"/>
    <cellStyle name="Percent 2 2 3 3 2 2 2 7" xfId="56649"/>
    <cellStyle name="Percent 2 2 3 3 2 2 2 8" xfId="56650"/>
    <cellStyle name="Percent 2 2 3 3 2 2 3" xfId="56651"/>
    <cellStyle name="Percent 2 2 3 3 2 2 3 2" xfId="56652"/>
    <cellStyle name="Percent 2 2 3 3 2 2 3 2 2" xfId="56653"/>
    <cellStyle name="Percent 2 2 3 3 2 2 3 2 2 2" xfId="56654"/>
    <cellStyle name="Percent 2 2 3 3 2 2 3 2 2 3" xfId="56655"/>
    <cellStyle name="Percent 2 2 3 3 2 2 3 2 3" xfId="56656"/>
    <cellStyle name="Percent 2 2 3 3 2 2 3 2 4" xfId="56657"/>
    <cellStyle name="Percent 2 2 3 3 2 2 3 2 5" xfId="56658"/>
    <cellStyle name="Percent 2 2 3 3 2 2 3 2 6" xfId="56659"/>
    <cellStyle name="Percent 2 2 3 3 2 2 3 3" xfId="56660"/>
    <cellStyle name="Percent 2 2 3 3 2 2 3 3 2" xfId="56661"/>
    <cellStyle name="Percent 2 2 3 3 2 2 3 3 3" xfId="56662"/>
    <cellStyle name="Percent 2 2 3 3 2 2 3 4" xfId="56663"/>
    <cellStyle name="Percent 2 2 3 3 2 2 3 5" xfId="56664"/>
    <cellStyle name="Percent 2 2 3 3 2 2 3 6" xfId="56665"/>
    <cellStyle name="Percent 2 2 3 3 2 2 3 7" xfId="56666"/>
    <cellStyle name="Percent 2 2 3 3 2 2 4" xfId="56667"/>
    <cellStyle name="Percent 2 2 3 3 2 2 4 2" xfId="56668"/>
    <cellStyle name="Percent 2 2 3 3 2 2 4 2 2" xfId="56669"/>
    <cellStyle name="Percent 2 2 3 3 2 2 4 2 3" xfId="56670"/>
    <cellStyle name="Percent 2 2 3 3 2 2 4 3" xfId="56671"/>
    <cellStyle name="Percent 2 2 3 3 2 2 4 4" xfId="56672"/>
    <cellStyle name="Percent 2 2 3 3 2 2 4 5" xfId="56673"/>
    <cellStyle name="Percent 2 2 3 3 2 2 4 6" xfId="56674"/>
    <cellStyle name="Percent 2 2 3 3 2 2 5" xfId="56675"/>
    <cellStyle name="Percent 2 2 3 3 2 2 5 2" xfId="56676"/>
    <cellStyle name="Percent 2 2 3 3 2 2 5 2 2" xfId="56677"/>
    <cellStyle name="Percent 2 2 3 3 2 2 5 2 3" xfId="56678"/>
    <cellStyle name="Percent 2 2 3 3 2 2 5 3" xfId="56679"/>
    <cellStyle name="Percent 2 2 3 3 2 2 5 4" xfId="56680"/>
    <cellStyle name="Percent 2 2 3 3 2 2 5 5" xfId="56681"/>
    <cellStyle name="Percent 2 2 3 3 2 2 5 6" xfId="56682"/>
    <cellStyle name="Percent 2 2 3 3 2 2 6" xfId="56683"/>
    <cellStyle name="Percent 2 2 3 3 2 2 6 2" xfId="56684"/>
    <cellStyle name="Percent 2 2 3 3 2 2 6 3" xfId="56685"/>
    <cellStyle name="Percent 2 2 3 3 2 2 7" xfId="56686"/>
    <cellStyle name="Percent 2 2 3 3 2 2 8" xfId="56687"/>
    <cellStyle name="Percent 2 2 3 3 2 2 9" xfId="56688"/>
    <cellStyle name="Percent 2 2 3 3 2 3" xfId="56689"/>
    <cellStyle name="Percent 2 2 3 3 2 3 2" xfId="56690"/>
    <cellStyle name="Percent 2 2 3 3 2 3 2 2" xfId="56691"/>
    <cellStyle name="Percent 2 2 3 3 2 3 2 2 2" xfId="56692"/>
    <cellStyle name="Percent 2 2 3 3 2 3 2 2 2 2" xfId="56693"/>
    <cellStyle name="Percent 2 2 3 3 2 3 2 2 2 3" xfId="56694"/>
    <cellStyle name="Percent 2 2 3 3 2 3 2 2 3" xfId="56695"/>
    <cellStyle name="Percent 2 2 3 3 2 3 2 2 4" xfId="56696"/>
    <cellStyle name="Percent 2 2 3 3 2 3 2 2 5" xfId="56697"/>
    <cellStyle name="Percent 2 2 3 3 2 3 2 2 6" xfId="56698"/>
    <cellStyle name="Percent 2 2 3 3 2 3 2 3" xfId="56699"/>
    <cellStyle name="Percent 2 2 3 3 2 3 2 3 2" xfId="56700"/>
    <cellStyle name="Percent 2 2 3 3 2 3 2 3 3" xfId="56701"/>
    <cellStyle name="Percent 2 2 3 3 2 3 2 4" xfId="56702"/>
    <cellStyle name="Percent 2 2 3 3 2 3 2 5" xfId="56703"/>
    <cellStyle name="Percent 2 2 3 3 2 3 2 6" xfId="56704"/>
    <cellStyle name="Percent 2 2 3 3 2 3 2 7" xfId="56705"/>
    <cellStyle name="Percent 2 2 3 3 2 3 3" xfId="56706"/>
    <cellStyle name="Percent 2 2 3 3 2 3 3 2" xfId="56707"/>
    <cellStyle name="Percent 2 2 3 3 2 3 3 2 2" xfId="56708"/>
    <cellStyle name="Percent 2 2 3 3 2 3 3 2 3" xfId="56709"/>
    <cellStyle name="Percent 2 2 3 3 2 3 3 3" xfId="56710"/>
    <cellStyle name="Percent 2 2 3 3 2 3 3 4" xfId="56711"/>
    <cellStyle name="Percent 2 2 3 3 2 3 3 5" xfId="56712"/>
    <cellStyle name="Percent 2 2 3 3 2 3 3 6" xfId="56713"/>
    <cellStyle name="Percent 2 2 3 3 2 3 4" xfId="56714"/>
    <cellStyle name="Percent 2 2 3 3 2 3 4 2" xfId="56715"/>
    <cellStyle name="Percent 2 2 3 3 2 3 4 2 2" xfId="56716"/>
    <cellStyle name="Percent 2 2 3 3 2 3 4 2 3" xfId="56717"/>
    <cellStyle name="Percent 2 2 3 3 2 3 4 3" xfId="56718"/>
    <cellStyle name="Percent 2 2 3 3 2 3 4 4" xfId="56719"/>
    <cellStyle name="Percent 2 2 3 3 2 3 4 5" xfId="56720"/>
    <cellStyle name="Percent 2 2 3 3 2 3 4 6" xfId="56721"/>
    <cellStyle name="Percent 2 2 3 3 2 3 5" xfId="56722"/>
    <cellStyle name="Percent 2 2 3 3 2 3 5 2" xfId="56723"/>
    <cellStyle name="Percent 2 2 3 3 2 3 5 3" xfId="56724"/>
    <cellStyle name="Percent 2 2 3 3 2 3 6" xfId="56725"/>
    <cellStyle name="Percent 2 2 3 3 2 3 7" xfId="56726"/>
    <cellStyle name="Percent 2 2 3 3 2 3 8" xfId="56727"/>
    <cellStyle name="Percent 2 2 3 3 2 3 9" xfId="56728"/>
    <cellStyle name="Percent 2 2 3 3 2 4" xfId="56729"/>
    <cellStyle name="Percent 2 2 3 3 2 4 2" xfId="56730"/>
    <cellStyle name="Percent 2 2 3 3 2 4 2 2" xfId="56731"/>
    <cellStyle name="Percent 2 2 3 3 2 4 2 2 2" xfId="56732"/>
    <cellStyle name="Percent 2 2 3 3 2 4 2 2 3" xfId="56733"/>
    <cellStyle name="Percent 2 2 3 3 2 4 2 3" xfId="56734"/>
    <cellStyle name="Percent 2 2 3 3 2 4 2 4" xfId="56735"/>
    <cellStyle name="Percent 2 2 3 3 2 4 2 5" xfId="56736"/>
    <cellStyle name="Percent 2 2 3 3 2 4 2 6" xfId="56737"/>
    <cellStyle name="Percent 2 2 3 3 2 4 3" xfId="56738"/>
    <cellStyle name="Percent 2 2 3 3 2 4 3 2" xfId="56739"/>
    <cellStyle name="Percent 2 2 3 3 2 4 3 3" xfId="56740"/>
    <cellStyle name="Percent 2 2 3 3 2 4 4" xfId="56741"/>
    <cellStyle name="Percent 2 2 3 3 2 4 5" xfId="56742"/>
    <cellStyle name="Percent 2 2 3 3 2 4 6" xfId="56743"/>
    <cellStyle name="Percent 2 2 3 3 2 4 7" xfId="56744"/>
    <cellStyle name="Percent 2 2 3 3 2 5" xfId="56745"/>
    <cellStyle name="Percent 2 2 3 3 2 5 2" xfId="56746"/>
    <cellStyle name="Percent 2 2 3 3 2 5 2 2" xfId="56747"/>
    <cellStyle name="Percent 2 2 3 3 2 5 2 3" xfId="56748"/>
    <cellStyle name="Percent 2 2 3 3 2 5 3" xfId="56749"/>
    <cellStyle name="Percent 2 2 3 3 2 5 4" xfId="56750"/>
    <cellStyle name="Percent 2 2 3 3 2 5 5" xfId="56751"/>
    <cellStyle name="Percent 2 2 3 3 2 5 6" xfId="56752"/>
    <cellStyle name="Percent 2 2 3 3 2 6" xfId="56753"/>
    <cellStyle name="Percent 2 2 3 3 2 6 2" xfId="56754"/>
    <cellStyle name="Percent 2 2 3 3 2 6 2 2" xfId="56755"/>
    <cellStyle name="Percent 2 2 3 3 2 6 2 3" xfId="56756"/>
    <cellStyle name="Percent 2 2 3 3 2 6 3" xfId="56757"/>
    <cellStyle name="Percent 2 2 3 3 2 6 4" xfId="56758"/>
    <cellStyle name="Percent 2 2 3 3 2 6 5" xfId="56759"/>
    <cellStyle name="Percent 2 2 3 3 2 6 6" xfId="56760"/>
    <cellStyle name="Percent 2 2 3 3 2 7" xfId="56761"/>
    <cellStyle name="Percent 2 2 3 3 2 7 2" xfId="56762"/>
    <cellStyle name="Percent 2 2 3 3 2 7 2 2" xfId="56763"/>
    <cellStyle name="Percent 2 2 3 3 2 7 2 3" xfId="56764"/>
    <cellStyle name="Percent 2 2 3 3 2 7 3" xfId="56765"/>
    <cellStyle name="Percent 2 2 3 3 2 7 4" xfId="56766"/>
    <cellStyle name="Percent 2 2 3 3 2 7 5" xfId="56767"/>
    <cellStyle name="Percent 2 2 3 3 2 7 6" xfId="56768"/>
    <cellStyle name="Percent 2 2 3 3 2 8" xfId="56769"/>
    <cellStyle name="Percent 2 2 3 3 2 8 2" xfId="56770"/>
    <cellStyle name="Percent 2 2 3 3 2 8 2 2" xfId="56771"/>
    <cellStyle name="Percent 2 2 3 3 2 8 2 3" xfId="56772"/>
    <cellStyle name="Percent 2 2 3 3 2 8 3" xfId="56773"/>
    <cellStyle name="Percent 2 2 3 3 2 8 4" xfId="56774"/>
    <cellStyle name="Percent 2 2 3 3 2 8 5" xfId="56775"/>
    <cellStyle name="Percent 2 2 3 3 2 8 6" xfId="56776"/>
    <cellStyle name="Percent 2 2 3 3 2 9" xfId="56777"/>
    <cellStyle name="Percent 2 2 3 3 2 9 2" xfId="56778"/>
    <cellStyle name="Percent 2 2 3 3 2 9 3" xfId="56779"/>
    <cellStyle name="Percent 2 2 3 3 3" xfId="56780"/>
    <cellStyle name="Percent 2 2 3 3 3 10" xfId="56781"/>
    <cellStyle name="Percent 2 2 3 3 3 2" xfId="56782"/>
    <cellStyle name="Percent 2 2 3 3 3 2 2" xfId="56783"/>
    <cellStyle name="Percent 2 2 3 3 3 2 2 2" xfId="56784"/>
    <cellStyle name="Percent 2 2 3 3 3 2 2 2 2" xfId="56785"/>
    <cellStyle name="Percent 2 2 3 3 3 2 2 2 3" xfId="56786"/>
    <cellStyle name="Percent 2 2 3 3 3 2 2 3" xfId="56787"/>
    <cellStyle name="Percent 2 2 3 3 3 2 2 4" xfId="56788"/>
    <cellStyle name="Percent 2 2 3 3 3 2 2 5" xfId="56789"/>
    <cellStyle name="Percent 2 2 3 3 3 2 2 6" xfId="56790"/>
    <cellStyle name="Percent 2 2 3 3 3 2 3" xfId="56791"/>
    <cellStyle name="Percent 2 2 3 3 3 2 3 2" xfId="56792"/>
    <cellStyle name="Percent 2 2 3 3 3 2 3 2 2" xfId="56793"/>
    <cellStyle name="Percent 2 2 3 3 3 2 3 2 3" xfId="56794"/>
    <cellStyle name="Percent 2 2 3 3 3 2 3 3" xfId="56795"/>
    <cellStyle name="Percent 2 2 3 3 3 2 3 4" xfId="56796"/>
    <cellStyle name="Percent 2 2 3 3 3 2 3 5" xfId="56797"/>
    <cellStyle name="Percent 2 2 3 3 3 2 3 6" xfId="56798"/>
    <cellStyle name="Percent 2 2 3 3 3 2 4" xfId="56799"/>
    <cellStyle name="Percent 2 2 3 3 3 2 4 2" xfId="56800"/>
    <cellStyle name="Percent 2 2 3 3 3 2 4 3" xfId="56801"/>
    <cellStyle name="Percent 2 2 3 3 3 2 5" xfId="56802"/>
    <cellStyle name="Percent 2 2 3 3 3 2 6" xfId="56803"/>
    <cellStyle name="Percent 2 2 3 3 3 2 7" xfId="56804"/>
    <cellStyle name="Percent 2 2 3 3 3 2 8" xfId="56805"/>
    <cellStyle name="Percent 2 2 3 3 3 3" xfId="56806"/>
    <cellStyle name="Percent 2 2 3 3 3 3 2" xfId="56807"/>
    <cellStyle name="Percent 2 2 3 3 3 3 2 2" xfId="56808"/>
    <cellStyle name="Percent 2 2 3 3 3 3 2 2 2" xfId="56809"/>
    <cellStyle name="Percent 2 2 3 3 3 3 2 2 3" xfId="56810"/>
    <cellStyle name="Percent 2 2 3 3 3 3 2 3" xfId="56811"/>
    <cellStyle name="Percent 2 2 3 3 3 3 2 4" xfId="56812"/>
    <cellStyle name="Percent 2 2 3 3 3 3 2 5" xfId="56813"/>
    <cellStyle name="Percent 2 2 3 3 3 3 2 6" xfId="56814"/>
    <cellStyle name="Percent 2 2 3 3 3 3 3" xfId="56815"/>
    <cellStyle name="Percent 2 2 3 3 3 3 3 2" xfId="56816"/>
    <cellStyle name="Percent 2 2 3 3 3 3 3 3" xfId="56817"/>
    <cellStyle name="Percent 2 2 3 3 3 3 4" xfId="56818"/>
    <cellStyle name="Percent 2 2 3 3 3 3 5" xfId="56819"/>
    <cellStyle name="Percent 2 2 3 3 3 3 6" xfId="56820"/>
    <cellStyle name="Percent 2 2 3 3 3 3 7" xfId="56821"/>
    <cellStyle name="Percent 2 2 3 3 3 4" xfId="56822"/>
    <cellStyle name="Percent 2 2 3 3 3 4 2" xfId="56823"/>
    <cellStyle name="Percent 2 2 3 3 3 4 2 2" xfId="56824"/>
    <cellStyle name="Percent 2 2 3 3 3 4 2 3" xfId="56825"/>
    <cellStyle name="Percent 2 2 3 3 3 4 3" xfId="56826"/>
    <cellStyle name="Percent 2 2 3 3 3 4 4" xfId="56827"/>
    <cellStyle name="Percent 2 2 3 3 3 4 5" xfId="56828"/>
    <cellStyle name="Percent 2 2 3 3 3 4 6" xfId="56829"/>
    <cellStyle name="Percent 2 2 3 3 3 5" xfId="56830"/>
    <cellStyle name="Percent 2 2 3 3 3 5 2" xfId="56831"/>
    <cellStyle name="Percent 2 2 3 3 3 5 2 2" xfId="56832"/>
    <cellStyle name="Percent 2 2 3 3 3 5 2 3" xfId="56833"/>
    <cellStyle name="Percent 2 2 3 3 3 5 3" xfId="56834"/>
    <cellStyle name="Percent 2 2 3 3 3 5 4" xfId="56835"/>
    <cellStyle name="Percent 2 2 3 3 3 5 5" xfId="56836"/>
    <cellStyle name="Percent 2 2 3 3 3 5 6" xfId="56837"/>
    <cellStyle name="Percent 2 2 3 3 3 6" xfId="56838"/>
    <cellStyle name="Percent 2 2 3 3 3 6 2" xfId="56839"/>
    <cellStyle name="Percent 2 2 3 3 3 6 3" xfId="56840"/>
    <cellStyle name="Percent 2 2 3 3 3 7" xfId="56841"/>
    <cellStyle name="Percent 2 2 3 3 3 8" xfId="56842"/>
    <cellStyle name="Percent 2 2 3 3 3 9" xfId="56843"/>
    <cellStyle name="Percent 2 2 3 3 4" xfId="56844"/>
    <cellStyle name="Percent 2 2 3 3 4 2" xfId="56845"/>
    <cellStyle name="Percent 2 2 3 3 4 2 2" xfId="56846"/>
    <cellStyle name="Percent 2 2 3 3 4 2 2 2" xfId="56847"/>
    <cellStyle name="Percent 2 2 3 3 4 2 2 2 2" xfId="56848"/>
    <cellStyle name="Percent 2 2 3 3 4 2 2 2 3" xfId="56849"/>
    <cellStyle name="Percent 2 2 3 3 4 2 2 3" xfId="56850"/>
    <cellStyle name="Percent 2 2 3 3 4 2 2 4" xfId="56851"/>
    <cellStyle name="Percent 2 2 3 3 4 2 2 5" xfId="56852"/>
    <cellStyle name="Percent 2 2 3 3 4 2 2 6" xfId="56853"/>
    <cellStyle name="Percent 2 2 3 3 4 2 3" xfId="56854"/>
    <cellStyle name="Percent 2 2 3 3 4 2 3 2" xfId="56855"/>
    <cellStyle name="Percent 2 2 3 3 4 2 3 3" xfId="56856"/>
    <cellStyle name="Percent 2 2 3 3 4 2 4" xfId="56857"/>
    <cellStyle name="Percent 2 2 3 3 4 2 5" xfId="56858"/>
    <cellStyle name="Percent 2 2 3 3 4 2 6" xfId="56859"/>
    <cellStyle name="Percent 2 2 3 3 4 2 7" xfId="56860"/>
    <cellStyle name="Percent 2 2 3 3 4 3" xfId="56861"/>
    <cellStyle name="Percent 2 2 3 3 4 3 2" xfId="56862"/>
    <cellStyle name="Percent 2 2 3 3 4 3 2 2" xfId="56863"/>
    <cellStyle name="Percent 2 2 3 3 4 3 2 3" xfId="56864"/>
    <cellStyle name="Percent 2 2 3 3 4 3 3" xfId="56865"/>
    <cellStyle name="Percent 2 2 3 3 4 3 4" xfId="56866"/>
    <cellStyle name="Percent 2 2 3 3 4 3 5" xfId="56867"/>
    <cellStyle name="Percent 2 2 3 3 4 3 6" xfId="56868"/>
    <cellStyle name="Percent 2 2 3 3 4 4" xfId="56869"/>
    <cellStyle name="Percent 2 2 3 3 4 4 2" xfId="56870"/>
    <cellStyle name="Percent 2 2 3 3 4 4 2 2" xfId="56871"/>
    <cellStyle name="Percent 2 2 3 3 4 4 2 3" xfId="56872"/>
    <cellStyle name="Percent 2 2 3 3 4 4 3" xfId="56873"/>
    <cellStyle name="Percent 2 2 3 3 4 4 4" xfId="56874"/>
    <cellStyle name="Percent 2 2 3 3 4 4 5" xfId="56875"/>
    <cellStyle name="Percent 2 2 3 3 4 4 6" xfId="56876"/>
    <cellStyle name="Percent 2 2 3 3 4 5" xfId="56877"/>
    <cellStyle name="Percent 2 2 3 3 4 5 2" xfId="56878"/>
    <cellStyle name="Percent 2 2 3 3 4 5 3" xfId="56879"/>
    <cellStyle name="Percent 2 2 3 3 4 6" xfId="56880"/>
    <cellStyle name="Percent 2 2 3 3 4 7" xfId="56881"/>
    <cellStyle name="Percent 2 2 3 3 4 8" xfId="56882"/>
    <cellStyle name="Percent 2 2 3 3 4 9" xfId="56883"/>
    <cellStyle name="Percent 2 2 3 3 5" xfId="56884"/>
    <cellStyle name="Percent 2 2 3 3 5 2" xfId="56885"/>
    <cellStyle name="Percent 2 2 3 3 5 2 2" xfId="56886"/>
    <cellStyle name="Percent 2 2 3 3 5 2 2 2" xfId="56887"/>
    <cellStyle name="Percent 2 2 3 3 5 2 2 3" xfId="56888"/>
    <cellStyle name="Percent 2 2 3 3 5 2 3" xfId="56889"/>
    <cellStyle name="Percent 2 2 3 3 5 2 4" xfId="56890"/>
    <cellStyle name="Percent 2 2 3 3 5 2 5" xfId="56891"/>
    <cellStyle name="Percent 2 2 3 3 5 2 6" xfId="56892"/>
    <cellStyle name="Percent 2 2 3 3 5 3" xfId="56893"/>
    <cellStyle name="Percent 2 2 3 3 5 3 2" xfId="56894"/>
    <cellStyle name="Percent 2 2 3 3 5 3 3" xfId="56895"/>
    <cellStyle name="Percent 2 2 3 3 5 4" xfId="56896"/>
    <cellStyle name="Percent 2 2 3 3 5 5" xfId="56897"/>
    <cellStyle name="Percent 2 2 3 3 5 6" xfId="56898"/>
    <cellStyle name="Percent 2 2 3 3 5 7" xfId="56899"/>
    <cellStyle name="Percent 2 2 3 3 6" xfId="56900"/>
    <cellStyle name="Percent 2 2 3 3 6 2" xfId="56901"/>
    <cellStyle name="Percent 2 2 3 3 6 2 2" xfId="56902"/>
    <cellStyle name="Percent 2 2 3 3 6 2 3" xfId="56903"/>
    <cellStyle name="Percent 2 2 3 3 6 3" xfId="56904"/>
    <cellStyle name="Percent 2 2 3 3 6 4" xfId="56905"/>
    <cellStyle name="Percent 2 2 3 3 6 5" xfId="56906"/>
    <cellStyle name="Percent 2 2 3 3 6 6" xfId="56907"/>
    <cellStyle name="Percent 2 2 3 3 7" xfId="56908"/>
    <cellStyle name="Percent 2 2 3 3 7 2" xfId="56909"/>
    <cellStyle name="Percent 2 2 3 3 7 2 2" xfId="56910"/>
    <cellStyle name="Percent 2 2 3 3 7 2 3" xfId="56911"/>
    <cellStyle name="Percent 2 2 3 3 7 3" xfId="56912"/>
    <cellStyle name="Percent 2 2 3 3 7 4" xfId="56913"/>
    <cellStyle name="Percent 2 2 3 3 7 5" xfId="56914"/>
    <cellStyle name="Percent 2 2 3 3 7 6" xfId="56915"/>
    <cellStyle name="Percent 2 2 3 3 8" xfId="56916"/>
    <cellStyle name="Percent 2 2 3 3 8 2" xfId="56917"/>
    <cellStyle name="Percent 2 2 3 3 8 2 2" xfId="56918"/>
    <cellStyle name="Percent 2 2 3 3 8 2 3" xfId="56919"/>
    <cellStyle name="Percent 2 2 3 3 8 3" xfId="56920"/>
    <cellStyle name="Percent 2 2 3 3 8 4" xfId="56921"/>
    <cellStyle name="Percent 2 2 3 3 8 5" xfId="56922"/>
    <cellStyle name="Percent 2 2 3 3 8 6" xfId="56923"/>
    <cellStyle name="Percent 2 2 3 3 9" xfId="56924"/>
    <cellStyle name="Percent 2 2 3 3 9 2" xfId="56925"/>
    <cellStyle name="Percent 2 2 3 3 9 2 2" xfId="56926"/>
    <cellStyle name="Percent 2 2 3 3 9 2 3" xfId="56927"/>
    <cellStyle name="Percent 2 2 3 3 9 3" xfId="56928"/>
    <cellStyle name="Percent 2 2 3 3 9 4" xfId="56929"/>
    <cellStyle name="Percent 2 2 3 3 9 5" xfId="56930"/>
    <cellStyle name="Percent 2 2 3 3 9 6" xfId="56931"/>
    <cellStyle name="Percent 2 2 3 4" xfId="56932"/>
    <cellStyle name="Percent 2 2 3 4 10" xfId="56933"/>
    <cellStyle name="Percent 2 2 3 4 11" xfId="56934"/>
    <cellStyle name="Percent 2 2 3 4 12" xfId="56935"/>
    <cellStyle name="Percent 2 2 3 4 13" xfId="56936"/>
    <cellStyle name="Percent 2 2 3 4 2" xfId="56937"/>
    <cellStyle name="Percent 2 2 3 4 2 10" xfId="56938"/>
    <cellStyle name="Percent 2 2 3 4 2 2" xfId="56939"/>
    <cellStyle name="Percent 2 2 3 4 2 2 2" xfId="56940"/>
    <cellStyle name="Percent 2 2 3 4 2 2 2 2" xfId="56941"/>
    <cellStyle name="Percent 2 2 3 4 2 2 2 2 2" xfId="56942"/>
    <cellStyle name="Percent 2 2 3 4 2 2 2 2 3" xfId="56943"/>
    <cellStyle name="Percent 2 2 3 4 2 2 2 3" xfId="56944"/>
    <cellStyle name="Percent 2 2 3 4 2 2 2 4" xfId="56945"/>
    <cellStyle name="Percent 2 2 3 4 2 2 2 5" xfId="56946"/>
    <cellStyle name="Percent 2 2 3 4 2 2 2 6" xfId="56947"/>
    <cellStyle name="Percent 2 2 3 4 2 2 3" xfId="56948"/>
    <cellStyle name="Percent 2 2 3 4 2 2 3 2" xfId="56949"/>
    <cellStyle name="Percent 2 2 3 4 2 2 3 2 2" xfId="56950"/>
    <cellStyle name="Percent 2 2 3 4 2 2 3 2 3" xfId="56951"/>
    <cellStyle name="Percent 2 2 3 4 2 2 3 3" xfId="56952"/>
    <cellStyle name="Percent 2 2 3 4 2 2 3 4" xfId="56953"/>
    <cellStyle name="Percent 2 2 3 4 2 2 3 5" xfId="56954"/>
    <cellStyle name="Percent 2 2 3 4 2 2 3 6" xfId="56955"/>
    <cellStyle name="Percent 2 2 3 4 2 2 4" xfId="56956"/>
    <cellStyle name="Percent 2 2 3 4 2 2 4 2" xfId="56957"/>
    <cellStyle name="Percent 2 2 3 4 2 2 4 3" xfId="56958"/>
    <cellStyle name="Percent 2 2 3 4 2 2 5" xfId="56959"/>
    <cellStyle name="Percent 2 2 3 4 2 2 6" xfId="56960"/>
    <cellStyle name="Percent 2 2 3 4 2 2 7" xfId="56961"/>
    <cellStyle name="Percent 2 2 3 4 2 2 8" xfId="56962"/>
    <cellStyle name="Percent 2 2 3 4 2 3" xfId="56963"/>
    <cellStyle name="Percent 2 2 3 4 2 3 2" xfId="56964"/>
    <cellStyle name="Percent 2 2 3 4 2 3 2 2" xfId="56965"/>
    <cellStyle name="Percent 2 2 3 4 2 3 2 2 2" xfId="56966"/>
    <cellStyle name="Percent 2 2 3 4 2 3 2 2 3" xfId="56967"/>
    <cellStyle name="Percent 2 2 3 4 2 3 2 3" xfId="56968"/>
    <cellStyle name="Percent 2 2 3 4 2 3 2 4" xfId="56969"/>
    <cellStyle name="Percent 2 2 3 4 2 3 2 5" xfId="56970"/>
    <cellStyle name="Percent 2 2 3 4 2 3 2 6" xfId="56971"/>
    <cellStyle name="Percent 2 2 3 4 2 3 3" xfId="56972"/>
    <cellStyle name="Percent 2 2 3 4 2 3 3 2" xfId="56973"/>
    <cellStyle name="Percent 2 2 3 4 2 3 3 3" xfId="56974"/>
    <cellStyle name="Percent 2 2 3 4 2 3 4" xfId="56975"/>
    <cellStyle name="Percent 2 2 3 4 2 3 5" xfId="56976"/>
    <cellStyle name="Percent 2 2 3 4 2 3 6" xfId="56977"/>
    <cellStyle name="Percent 2 2 3 4 2 3 7" xfId="56978"/>
    <cellStyle name="Percent 2 2 3 4 2 4" xfId="56979"/>
    <cellStyle name="Percent 2 2 3 4 2 4 2" xfId="56980"/>
    <cellStyle name="Percent 2 2 3 4 2 4 2 2" xfId="56981"/>
    <cellStyle name="Percent 2 2 3 4 2 4 2 3" xfId="56982"/>
    <cellStyle name="Percent 2 2 3 4 2 4 3" xfId="56983"/>
    <cellStyle name="Percent 2 2 3 4 2 4 4" xfId="56984"/>
    <cellStyle name="Percent 2 2 3 4 2 4 5" xfId="56985"/>
    <cellStyle name="Percent 2 2 3 4 2 4 6" xfId="56986"/>
    <cellStyle name="Percent 2 2 3 4 2 5" xfId="56987"/>
    <cellStyle name="Percent 2 2 3 4 2 5 2" xfId="56988"/>
    <cellStyle name="Percent 2 2 3 4 2 5 2 2" xfId="56989"/>
    <cellStyle name="Percent 2 2 3 4 2 5 2 3" xfId="56990"/>
    <cellStyle name="Percent 2 2 3 4 2 5 3" xfId="56991"/>
    <cellStyle name="Percent 2 2 3 4 2 5 4" xfId="56992"/>
    <cellStyle name="Percent 2 2 3 4 2 5 5" xfId="56993"/>
    <cellStyle name="Percent 2 2 3 4 2 5 6" xfId="56994"/>
    <cellStyle name="Percent 2 2 3 4 2 6" xfId="56995"/>
    <cellStyle name="Percent 2 2 3 4 2 6 2" xfId="56996"/>
    <cellStyle name="Percent 2 2 3 4 2 6 3" xfId="56997"/>
    <cellStyle name="Percent 2 2 3 4 2 7" xfId="56998"/>
    <cellStyle name="Percent 2 2 3 4 2 8" xfId="56999"/>
    <cellStyle name="Percent 2 2 3 4 2 9" xfId="57000"/>
    <cellStyle name="Percent 2 2 3 4 3" xfId="57001"/>
    <cellStyle name="Percent 2 2 3 4 3 2" xfId="57002"/>
    <cellStyle name="Percent 2 2 3 4 3 2 2" xfId="57003"/>
    <cellStyle name="Percent 2 2 3 4 3 2 2 2" xfId="57004"/>
    <cellStyle name="Percent 2 2 3 4 3 2 2 2 2" xfId="57005"/>
    <cellStyle name="Percent 2 2 3 4 3 2 2 2 3" xfId="57006"/>
    <cellStyle name="Percent 2 2 3 4 3 2 2 3" xfId="57007"/>
    <cellStyle name="Percent 2 2 3 4 3 2 2 4" xfId="57008"/>
    <cellStyle name="Percent 2 2 3 4 3 2 2 5" xfId="57009"/>
    <cellStyle name="Percent 2 2 3 4 3 2 2 6" xfId="57010"/>
    <cellStyle name="Percent 2 2 3 4 3 2 3" xfId="57011"/>
    <cellStyle name="Percent 2 2 3 4 3 2 3 2" xfId="57012"/>
    <cellStyle name="Percent 2 2 3 4 3 2 3 3" xfId="57013"/>
    <cellStyle name="Percent 2 2 3 4 3 2 4" xfId="57014"/>
    <cellStyle name="Percent 2 2 3 4 3 2 5" xfId="57015"/>
    <cellStyle name="Percent 2 2 3 4 3 2 6" xfId="57016"/>
    <cellStyle name="Percent 2 2 3 4 3 2 7" xfId="57017"/>
    <cellStyle name="Percent 2 2 3 4 3 3" xfId="57018"/>
    <cellStyle name="Percent 2 2 3 4 3 3 2" xfId="57019"/>
    <cellStyle name="Percent 2 2 3 4 3 3 2 2" xfId="57020"/>
    <cellStyle name="Percent 2 2 3 4 3 3 2 3" xfId="57021"/>
    <cellStyle name="Percent 2 2 3 4 3 3 3" xfId="57022"/>
    <cellStyle name="Percent 2 2 3 4 3 3 4" xfId="57023"/>
    <cellStyle name="Percent 2 2 3 4 3 3 5" xfId="57024"/>
    <cellStyle name="Percent 2 2 3 4 3 3 6" xfId="57025"/>
    <cellStyle name="Percent 2 2 3 4 3 4" xfId="57026"/>
    <cellStyle name="Percent 2 2 3 4 3 4 2" xfId="57027"/>
    <cellStyle name="Percent 2 2 3 4 3 4 2 2" xfId="57028"/>
    <cellStyle name="Percent 2 2 3 4 3 4 2 3" xfId="57029"/>
    <cellStyle name="Percent 2 2 3 4 3 4 3" xfId="57030"/>
    <cellStyle name="Percent 2 2 3 4 3 4 4" xfId="57031"/>
    <cellStyle name="Percent 2 2 3 4 3 4 5" xfId="57032"/>
    <cellStyle name="Percent 2 2 3 4 3 4 6" xfId="57033"/>
    <cellStyle name="Percent 2 2 3 4 3 5" xfId="57034"/>
    <cellStyle name="Percent 2 2 3 4 3 5 2" xfId="57035"/>
    <cellStyle name="Percent 2 2 3 4 3 5 3" xfId="57036"/>
    <cellStyle name="Percent 2 2 3 4 3 6" xfId="57037"/>
    <cellStyle name="Percent 2 2 3 4 3 7" xfId="57038"/>
    <cellStyle name="Percent 2 2 3 4 3 8" xfId="57039"/>
    <cellStyle name="Percent 2 2 3 4 3 9" xfId="57040"/>
    <cellStyle name="Percent 2 2 3 4 4" xfId="57041"/>
    <cellStyle name="Percent 2 2 3 4 4 2" xfId="57042"/>
    <cellStyle name="Percent 2 2 3 4 4 2 2" xfId="57043"/>
    <cellStyle name="Percent 2 2 3 4 4 2 2 2" xfId="57044"/>
    <cellStyle name="Percent 2 2 3 4 4 2 2 3" xfId="57045"/>
    <cellStyle name="Percent 2 2 3 4 4 2 3" xfId="57046"/>
    <cellStyle name="Percent 2 2 3 4 4 2 4" xfId="57047"/>
    <cellStyle name="Percent 2 2 3 4 4 2 5" xfId="57048"/>
    <cellStyle name="Percent 2 2 3 4 4 2 6" xfId="57049"/>
    <cellStyle name="Percent 2 2 3 4 4 3" xfId="57050"/>
    <cellStyle name="Percent 2 2 3 4 4 3 2" xfId="57051"/>
    <cellStyle name="Percent 2 2 3 4 4 3 3" xfId="57052"/>
    <cellStyle name="Percent 2 2 3 4 4 4" xfId="57053"/>
    <cellStyle name="Percent 2 2 3 4 4 5" xfId="57054"/>
    <cellStyle name="Percent 2 2 3 4 4 6" xfId="57055"/>
    <cellStyle name="Percent 2 2 3 4 4 7" xfId="57056"/>
    <cellStyle name="Percent 2 2 3 4 5" xfId="57057"/>
    <cellStyle name="Percent 2 2 3 4 5 2" xfId="57058"/>
    <cellStyle name="Percent 2 2 3 4 5 2 2" xfId="57059"/>
    <cellStyle name="Percent 2 2 3 4 5 2 3" xfId="57060"/>
    <cellStyle name="Percent 2 2 3 4 5 3" xfId="57061"/>
    <cellStyle name="Percent 2 2 3 4 5 4" xfId="57062"/>
    <cellStyle name="Percent 2 2 3 4 5 5" xfId="57063"/>
    <cellStyle name="Percent 2 2 3 4 5 6" xfId="57064"/>
    <cellStyle name="Percent 2 2 3 4 6" xfId="57065"/>
    <cellStyle name="Percent 2 2 3 4 6 2" xfId="57066"/>
    <cellStyle name="Percent 2 2 3 4 6 2 2" xfId="57067"/>
    <cellStyle name="Percent 2 2 3 4 6 2 3" xfId="57068"/>
    <cellStyle name="Percent 2 2 3 4 6 3" xfId="57069"/>
    <cellStyle name="Percent 2 2 3 4 6 4" xfId="57070"/>
    <cellStyle name="Percent 2 2 3 4 6 5" xfId="57071"/>
    <cellStyle name="Percent 2 2 3 4 6 6" xfId="57072"/>
    <cellStyle name="Percent 2 2 3 4 7" xfId="57073"/>
    <cellStyle name="Percent 2 2 3 4 7 2" xfId="57074"/>
    <cellStyle name="Percent 2 2 3 4 7 2 2" xfId="57075"/>
    <cellStyle name="Percent 2 2 3 4 7 2 3" xfId="57076"/>
    <cellStyle name="Percent 2 2 3 4 7 3" xfId="57077"/>
    <cellStyle name="Percent 2 2 3 4 7 4" xfId="57078"/>
    <cellStyle name="Percent 2 2 3 4 7 5" xfId="57079"/>
    <cellStyle name="Percent 2 2 3 4 7 6" xfId="57080"/>
    <cellStyle name="Percent 2 2 3 4 8" xfId="57081"/>
    <cellStyle name="Percent 2 2 3 4 8 2" xfId="57082"/>
    <cellStyle name="Percent 2 2 3 4 8 2 2" xfId="57083"/>
    <cellStyle name="Percent 2 2 3 4 8 2 3" xfId="57084"/>
    <cellStyle name="Percent 2 2 3 4 8 3" xfId="57085"/>
    <cellStyle name="Percent 2 2 3 4 8 4" xfId="57086"/>
    <cellStyle name="Percent 2 2 3 4 8 5" xfId="57087"/>
    <cellStyle name="Percent 2 2 3 4 8 6" xfId="57088"/>
    <cellStyle name="Percent 2 2 3 4 9" xfId="57089"/>
    <cellStyle name="Percent 2 2 3 4 9 2" xfId="57090"/>
    <cellStyle name="Percent 2 2 3 4 9 3" xfId="57091"/>
    <cellStyle name="Percent 2 2 3 5" xfId="57092"/>
    <cellStyle name="Percent 2 2 3 5 10" xfId="57093"/>
    <cellStyle name="Percent 2 2 3 5 2" xfId="57094"/>
    <cellStyle name="Percent 2 2 3 5 2 2" xfId="57095"/>
    <cellStyle name="Percent 2 2 3 5 2 2 2" xfId="57096"/>
    <cellStyle name="Percent 2 2 3 5 2 2 2 2" xfId="57097"/>
    <cellStyle name="Percent 2 2 3 5 2 2 2 3" xfId="57098"/>
    <cellStyle name="Percent 2 2 3 5 2 2 3" xfId="57099"/>
    <cellStyle name="Percent 2 2 3 5 2 2 4" xfId="57100"/>
    <cellStyle name="Percent 2 2 3 5 2 2 5" xfId="57101"/>
    <cellStyle name="Percent 2 2 3 5 2 2 6" xfId="57102"/>
    <cellStyle name="Percent 2 2 3 5 2 3" xfId="57103"/>
    <cellStyle name="Percent 2 2 3 5 2 3 2" xfId="57104"/>
    <cellStyle name="Percent 2 2 3 5 2 3 2 2" xfId="57105"/>
    <cellStyle name="Percent 2 2 3 5 2 3 2 3" xfId="57106"/>
    <cellStyle name="Percent 2 2 3 5 2 3 3" xfId="57107"/>
    <cellStyle name="Percent 2 2 3 5 2 3 4" xfId="57108"/>
    <cellStyle name="Percent 2 2 3 5 2 3 5" xfId="57109"/>
    <cellStyle name="Percent 2 2 3 5 2 3 6" xfId="57110"/>
    <cellStyle name="Percent 2 2 3 5 2 4" xfId="57111"/>
    <cellStyle name="Percent 2 2 3 5 2 4 2" xfId="57112"/>
    <cellStyle name="Percent 2 2 3 5 2 4 3" xfId="57113"/>
    <cellStyle name="Percent 2 2 3 5 2 5" xfId="57114"/>
    <cellStyle name="Percent 2 2 3 5 2 6" xfId="57115"/>
    <cellStyle name="Percent 2 2 3 5 2 7" xfId="57116"/>
    <cellStyle name="Percent 2 2 3 5 2 8" xfId="57117"/>
    <cellStyle name="Percent 2 2 3 5 3" xfId="57118"/>
    <cellStyle name="Percent 2 2 3 5 3 2" xfId="57119"/>
    <cellStyle name="Percent 2 2 3 5 3 2 2" xfId="57120"/>
    <cellStyle name="Percent 2 2 3 5 3 2 2 2" xfId="57121"/>
    <cellStyle name="Percent 2 2 3 5 3 2 2 3" xfId="57122"/>
    <cellStyle name="Percent 2 2 3 5 3 2 3" xfId="57123"/>
    <cellStyle name="Percent 2 2 3 5 3 2 4" xfId="57124"/>
    <cellStyle name="Percent 2 2 3 5 3 2 5" xfId="57125"/>
    <cellStyle name="Percent 2 2 3 5 3 2 6" xfId="57126"/>
    <cellStyle name="Percent 2 2 3 5 3 3" xfId="57127"/>
    <cellStyle name="Percent 2 2 3 5 3 3 2" xfId="57128"/>
    <cellStyle name="Percent 2 2 3 5 3 3 3" xfId="57129"/>
    <cellStyle name="Percent 2 2 3 5 3 4" xfId="57130"/>
    <cellStyle name="Percent 2 2 3 5 3 5" xfId="57131"/>
    <cellStyle name="Percent 2 2 3 5 3 6" xfId="57132"/>
    <cellStyle name="Percent 2 2 3 5 3 7" xfId="57133"/>
    <cellStyle name="Percent 2 2 3 5 4" xfId="57134"/>
    <cellStyle name="Percent 2 2 3 5 4 2" xfId="57135"/>
    <cellStyle name="Percent 2 2 3 5 4 2 2" xfId="57136"/>
    <cellStyle name="Percent 2 2 3 5 4 2 3" xfId="57137"/>
    <cellStyle name="Percent 2 2 3 5 4 3" xfId="57138"/>
    <cellStyle name="Percent 2 2 3 5 4 4" xfId="57139"/>
    <cellStyle name="Percent 2 2 3 5 4 5" xfId="57140"/>
    <cellStyle name="Percent 2 2 3 5 4 6" xfId="57141"/>
    <cellStyle name="Percent 2 2 3 5 5" xfId="57142"/>
    <cellStyle name="Percent 2 2 3 5 5 2" xfId="57143"/>
    <cellStyle name="Percent 2 2 3 5 5 2 2" xfId="57144"/>
    <cellStyle name="Percent 2 2 3 5 5 2 3" xfId="57145"/>
    <cellStyle name="Percent 2 2 3 5 5 3" xfId="57146"/>
    <cellStyle name="Percent 2 2 3 5 5 4" xfId="57147"/>
    <cellStyle name="Percent 2 2 3 5 5 5" xfId="57148"/>
    <cellStyle name="Percent 2 2 3 5 5 6" xfId="57149"/>
    <cellStyle name="Percent 2 2 3 5 6" xfId="57150"/>
    <cellStyle name="Percent 2 2 3 5 6 2" xfId="57151"/>
    <cellStyle name="Percent 2 2 3 5 6 3" xfId="57152"/>
    <cellStyle name="Percent 2 2 3 5 7" xfId="57153"/>
    <cellStyle name="Percent 2 2 3 5 8" xfId="57154"/>
    <cellStyle name="Percent 2 2 3 5 9" xfId="57155"/>
    <cellStyle name="Percent 2 2 3 6" xfId="57156"/>
    <cellStyle name="Percent 2 2 3 6 2" xfId="57157"/>
    <cellStyle name="Percent 2 2 3 6 2 2" xfId="57158"/>
    <cellStyle name="Percent 2 2 3 6 2 2 2" xfId="57159"/>
    <cellStyle name="Percent 2 2 3 6 2 2 2 2" xfId="57160"/>
    <cellStyle name="Percent 2 2 3 6 2 2 2 3" xfId="57161"/>
    <cellStyle name="Percent 2 2 3 6 2 2 3" xfId="57162"/>
    <cellStyle name="Percent 2 2 3 6 2 2 4" xfId="57163"/>
    <cellStyle name="Percent 2 2 3 6 2 2 5" xfId="57164"/>
    <cellStyle name="Percent 2 2 3 6 2 2 6" xfId="57165"/>
    <cellStyle name="Percent 2 2 3 6 2 3" xfId="57166"/>
    <cellStyle name="Percent 2 2 3 6 2 3 2" xfId="57167"/>
    <cellStyle name="Percent 2 2 3 6 2 3 3" xfId="57168"/>
    <cellStyle name="Percent 2 2 3 6 2 4" xfId="57169"/>
    <cellStyle name="Percent 2 2 3 6 2 5" xfId="57170"/>
    <cellStyle name="Percent 2 2 3 6 2 6" xfId="57171"/>
    <cellStyle name="Percent 2 2 3 6 2 7" xfId="57172"/>
    <cellStyle name="Percent 2 2 3 6 3" xfId="57173"/>
    <cellStyle name="Percent 2 2 3 6 3 2" xfId="57174"/>
    <cellStyle name="Percent 2 2 3 6 3 2 2" xfId="57175"/>
    <cellStyle name="Percent 2 2 3 6 3 2 3" xfId="57176"/>
    <cellStyle name="Percent 2 2 3 6 3 3" xfId="57177"/>
    <cellStyle name="Percent 2 2 3 6 3 4" xfId="57178"/>
    <cellStyle name="Percent 2 2 3 6 3 5" xfId="57179"/>
    <cellStyle name="Percent 2 2 3 6 3 6" xfId="57180"/>
    <cellStyle name="Percent 2 2 3 6 4" xfId="57181"/>
    <cellStyle name="Percent 2 2 3 6 4 2" xfId="57182"/>
    <cellStyle name="Percent 2 2 3 6 4 2 2" xfId="57183"/>
    <cellStyle name="Percent 2 2 3 6 4 2 3" xfId="57184"/>
    <cellStyle name="Percent 2 2 3 6 4 3" xfId="57185"/>
    <cellStyle name="Percent 2 2 3 6 4 4" xfId="57186"/>
    <cellStyle name="Percent 2 2 3 6 4 5" xfId="57187"/>
    <cellStyle name="Percent 2 2 3 6 4 6" xfId="57188"/>
    <cellStyle name="Percent 2 2 3 6 5" xfId="57189"/>
    <cellStyle name="Percent 2 2 3 6 5 2" xfId="57190"/>
    <cellStyle name="Percent 2 2 3 6 5 3" xfId="57191"/>
    <cellStyle name="Percent 2 2 3 6 6" xfId="57192"/>
    <cellStyle name="Percent 2 2 3 6 7" xfId="57193"/>
    <cellStyle name="Percent 2 2 3 6 8" xfId="57194"/>
    <cellStyle name="Percent 2 2 3 6 9" xfId="57195"/>
    <cellStyle name="Percent 2 2 3 7" xfId="57196"/>
    <cellStyle name="Percent 2 2 3 7 2" xfId="57197"/>
    <cellStyle name="Percent 2 2 3 7 2 2" xfId="57198"/>
    <cellStyle name="Percent 2 2 3 7 2 2 2" xfId="57199"/>
    <cellStyle name="Percent 2 2 3 7 2 2 3" xfId="57200"/>
    <cellStyle name="Percent 2 2 3 7 2 3" xfId="57201"/>
    <cellStyle name="Percent 2 2 3 7 2 4" xfId="57202"/>
    <cellStyle name="Percent 2 2 3 7 2 5" xfId="57203"/>
    <cellStyle name="Percent 2 2 3 7 2 6" xfId="57204"/>
    <cellStyle name="Percent 2 2 3 7 3" xfId="57205"/>
    <cellStyle name="Percent 2 2 3 7 3 2" xfId="57206"/>
    <cellStyle name="Percent 2 2 3 7 3 3" xfId="57207"/>
    <cellStyle name="Percent 2 2 3 7 4" xfId="57208"/>
    <cellStyle name="Percent 2 2 3 7 5" xfId="57209"/>
    <cellStyle name="Percent 2 2 3 7 6" xfId="57210"/>
    <cellStyle name="Percent 2 2 3 7 7" xfId="57211"/>
    <cellStyle name="Percent 2 2 3 8" xfId="57212"/>
    <cellStyle name="Percent 2 2 3 8 2" xfId="57213"/>
    <cellStyle name="Percent 2 2 3 8 2 2" xfId="57214"/>
    <cellStyle name="Percent 2 2 3 8 2 3" xfId="57215"/>
    <cellStyle name="Percent 2 2 3 8 3" xfId="57216"/>
    <cellStyle name="Percent 2 2 3 8 4" xfId="57217"/>
    <cellStyle name="Percent 2 2 3 8 5" xfId="57218"/>
    <cellStyle name="Percent 2 2 3 8 6" xfId="57219"/>
    <cellStyle name="Percent 2 2 3 9" xfId="57220"/>
    <cellStyle name="Percent 2 2 3 9 2" xfId="57221"/>
    <cellStyle name="Percent 2 2 3 9 2 2" xfId="57222"/>
    <cellStyle name="Percent 2 2 3 9 2 3" xfId="57223"/>
    <cellStyle name="Percent 2 2 3 9 3" xfId="57224"/>
    <cellStyle name="Percent 2 2 3 9 4" xfId="57225"/>
    <cellStyle name="Percent 2 2 3 9 5" xfId="57226"/>
    <cellStyle name="Percent 2 2 3 9 6" xfId="57227"/>
    <cellStyle name="Percent 2 2 4" xfId="57228"/>
    <cellStyle name="Percent 2 2 4 10" xfId="57229"/>
    <cellStyle name="Percent 2 2 4 10 2" xfId="57230"/>
    <cellStyle name="Percent 2 2 4 10 3" xfId="57231"/>
    <cellStyle name="Percent 2 2 4 11" xfId="57232"/>
    <cellStyle name="Percent 2 2 4 12" xfId="57233"/>
    <cellStyle name="Percent 2 2 4 13" xfId="57234"/>
    <cellStyle name="Percent 2 2 4 14" xfId="57235"/>
    <cellStyle name="Percent 2 2 4 2" xfId="57236"/>
    <cellStyle name="Percent 2 2 4 2 10" xfId="57237"/>
    <cellStyle name="Percent 2 2 4 2 11" xfId="57238"/>
    <cellStyle name="Percent 2 2 4 2 12" xfId="57239"/>
    <cellStyle name="Percent 2 2 4 2 13" xfId="57240"/>
    <cellStyle name="Percent 2 2 4 2 2" xfId="57241"/>
    <cellStyle name="Percent 2 2 4 2 2 10" xfId="57242"/>
    <cellStyle name="Percent 2 2 4 2 2 2" xfId="57243"/>
    <cellStyle name="Percent 2 2 4 2 2 2 2" xfId="57244"/>
    <cellStyle name="Percent 2 2 4 2 2 2 2 2" xfId="57245"/>
    <cellStyle name="Percent 2 2 4 2 2 2 2 2 2" xfId="57246"/>
    <cellStyle name="Percent 2 2 4 2 2 2 2 2 3" xfId="57247"/>
    <cellStyle name="Percent 2 2 4 2 2 2 2 3" xfId="57248"/>
    <cellStyle name="Percent 2 2 4 2 2 2 2 4" xfId="57249"/>
    <cellStyle name="Percent 2 2 4 2 2 2 2 5" xfId="57250"/>
    <cellStyle name="Percent 2 2 4 2 2 2 2 6" xfId="57251"/>
    <cellStyle name="Percent 2 2 4 2 2 2 3" xfId="57252"/>
    <cellStyle name="Percent 2 2 4 2 2 2 3 2" xfId="57253"/>
    <cellStyle name="Percent 2 2 4 2 2 2 3 2 2" xfId="57254"/>
    <cellStyle name="Percent 2 2 4 2 2 2 3 2 3" xfId="57255"/>
    <cellStyle name="Percent 2 2 4 2 2 2 3 3" xfId="57256"/>
    <cellStyle name="Percent 2 2 4 2 2 2 3 4" xfId="57257"/>
    <cellStyle name="Percent 2 2 4 2 2 2 3 5" xfId="57258"/>
    <cellStyle name="Percent 2 2 4 2 2 2 3 6" xfId="57259"/>
    <cellStyle name="Percent 2 2 4 2 2 2 4" xfId="57260"/>
    <cellStyle name="Percent 2 2 4 2 2 2 4 2" xfId="57261"/>
    <cellStyle name="Percent 2 2 4 2 2 2 4 3" xfId="57262"/>
    <cellStyle name="Percent 2 2 4 2 2 2 5" xfId="57263"/>
    <cellStyle name="Percent 2 2 4 2 2 2 6" xfId="57264"/>
    <cellStyle name="Percent 2 2 4 2 2 2 7" xfId="57265"/>
    <cellStyle name="Percent 2 2 4 2 2 2 8" xfId="57266"/>
    <cellStyle name="Percent 2 2 4 2 2 3" xfId="57267"/>
    <cellStyle name="Percent 2 2 4 2 2 3 2" xfId="57268"/>
    <cellStyle name="Percent 2 2 4 2 2 3 2 2" xfId="57269"/>
    <cellStyle name="Percent 2 2 4 2 2 3 2 2 2" xfId="57270"/>
    <cellStyle name="Percent 2 2 4 2 2 3 2 2 3" xfId="57271"/>
    <cellStyle name="Percent 2 2 4 2 2 3 2 3" xfId="57272"/>
    <cellStyle name="Percent 2 2 4 2 2 3 2 4" xfId="57273"/>
    <cellStyle name="Percent 2 2 4 2 2 3 2 5" xfId="57274"/>
    <cellStyle name="Percent 2 2 4 2 2 3 2 6" xfId="57275"/>
    <cellStyle name="Percent 2 2 4 2 2 3 3" xfId="57276"/>
    <cellStyle name="Percent 2 2 4 2 2 3 3 2" xfId="57277"/>
    <cellStyle name="Percent 2 2 4 2 2 3 3 3" xfId="57278"/>
    <cellStyle name="Percent 2 2 4 2 2 3 4" xfId="57279"/>
    <cellStyle name="Percent 2 2 4 2 2 3 5" xfId="57280"/>
    <cellStyle name="Percent 2 2 4 2 2 3 6" xfId="57281"/>
    <cellStyle name="Percent 2 2 4 2 2 3 7" xfId="57282"/>
    <cellStyle name="Percent 2 2 4 2 2 4" xfId="57283"/>
    <cellStyle name="Percent 2 2 4 2 2 4 2" xfId="57284"/>
    <cellStyle name="Percent 2 2 4 2 2 4 2 2" xfId="57285"/>
    <cellStyle name="Percent 2 2 4 2 2 4 2 3" xfId="57286"/>
    <cellStyle name="Percent 2 2 4 2 2 4 3" xfId="57287"/>
    <cellStyle name="Percent 2 2 4 2 2 4 4" xfId="57288"/>
    <cellStyle name="Percent 2 2 4 2 2 4 5" xfId="57289"/>
    <cellStyle name="Percent 2 2 4 2 2 4 6" xfId="57290"/>
    <cellStyle name="Percent 2 2 4 2 2 5" xfId="57291"/>
    <cellStyle name="Percent 2 2 4 2 2 5 2" xfId="57292"/>
    <cellStyle name="Percent 2 2 4 2 2 5 2 2" xfId="57293"/>
    <cellStyle name="Percent 2 2 4 2 2 5 2 3" xfId="57294"/>
    <cellStyle name="Percent 2 2 4 2 2 5 3" xfId="57295"/>
    <cellStyle name="Percent 2 2 4 2 2 5 4" xfId="57296"/>
    <cellStyle name="Percent 2 2 4 2 2 5 5" xfId="57297"/>
    <cellStyle name="Percent 2 2 4 2 2 5 6" xfId="57298"/>
    <cellStyle name="Percent 2 2 4 2 2 6" xfId="57299"/>
    <cellStyle name="Percent 2 2 4 2 2 6 2" xfId="57300"/>
    <cellStyle name="Percent 2 2 4 2 2 6 3" xfId="57301"/>
    <cellStyle name="Percent 2 2 4 2 2 7" xfId="57302"/>
    <cellStyle name="Percent 2 2 4 2 2 8" xfId="57303"/>
    <cellStyle name="Percent 2 2 4 2 2 9" xfId="57304"/>
    <cellStyle name="Percent 2 2 4 2 3" xfId="57305"/>
    <cellStyle name="Percent 2 2 4 2 3 2" xfId="57306"/>
    <cellStyle name="Percent 2 2 4 2 3 2 2" xfId="57307"/>
    <cellStyle name="Percent 2 2 4 2 3 2 2 2" xfId="57308"/>
    <cellStyle name="Percent 2 2 4 2 3 2 2 2 2" xfId="57309"/>
    <cellStyle name="Percent 2 2 4 2 3 2 2 2 3" xfId="57310"/>
    <cellStyle name="Percent 2 2 4 2 3 2 2 3" xfId="57311"/>
    <cellStyle name="Percent 2 2 4 2 3 2 2 4" xfId="57312"/>
    <cellStyle name="Percent 2 2 4 2 3 2 2 5" xfId="57313"/>
    <cellStyle name="Percent 2 2 4 2 3 2 2 6" xfId="57314"/>
    <cellStyle name="Percent 2 2 4 2 3 2 3" xfId="57315"/>
    <cellStyle name="Percent 2 2 4 2 3 2 3 2" xfId="57316"/>
    <cellStyle name="Percent 2 2 4 2 3 2 3 3" xfId="57317"/>
    <cellStyle name="Percent 2 2 4 2 3 2 4" xfId="57318"/>
    <cellStyle name="Percent 2 2 4 2 3 2 5" xfId="57319"/>
    <cellStyle name="Percent 2 2 4 2 3 2 6" xfId="57320"/>
    <cellStyle name="Percent 2 2 4 2 3 2 7" xfId="57321"/>
    <cellStyle name="Percent 2 2 4 2 3 3" xfId="57322"/>
    <cellStyle name="Percent 2 2 4 2 3 3 2" xfId="57323"/>
    <cellStyle name="Percent 2 2 4 2 3 3 2 2" xfId="57324"/>
    <cellStyle name="Percent 2 2 4 2 3 3 2 3" xfId="57325"/>
    <cellStyle name="Percent 2 2 4 2 3 3 3" xfId="57326"/>
    <cellStyle name="Percent 2 2 4 2 3 3 4" xfId="57327"/>
    <cellStyle name="Percent 2 2 4 2 3 3 5" xfId="57328"/>
    <cellStyle name="Percent 2 2 4 2 3 3 6" xfId="57329"/>
    <cellStyle name="Percent 2 2 4 2 3 4" xfId="57330"/>
    <cellStyle name="Percent 2 2 4 2 3 4 2" xfId="57331"/>
    <cellStyle name="Percent 2 2 4 2 3 4 2 2" xfId="57332"/>
    <cellStyle name="Percent 2 2 4 2 3 4 2 3" xfId="57333"/>
    <cellStyle name="Percent 2 2 4 2 3 4 3" xfId="57334"/>
    <cellStyle name="Percent 2 2 4 2 3 4 4" xfId="57335"/>
    <cellStyle name="Percent 2 2 4 2 3 4 5" xfId="57336"/>
    <cellStyle name="Percent 2 2 4 2 3 4 6" xfId="57337"/>
    <cellStyle name="Percent 2 2 4 2 3 5" xfId="57338"/>
    <cellStyle name="Percent 2 2 4 2 3 5 2" xfId="57339"/>
    <cellStyle name="Percent 2 2 4 2 3 5 3" xfId="57340"/>
    <cellStyle name="Percent 2 2 4 2 3 6" xfId="57341"/>
    <cellStyle name="Percent 2 2 4 2 3 7" xfId="57342"/>
    <cellStyle name="Percent 2 2 4 2 3 8" xfId="57343"/>
    <cellStyle name="Percent 2 2 4 2 3 9" xfId="57344"/>
    <cellStyle name="Percent 2 2 4 2 4" xfId="57345"/>
    <cellStyle name="Percent 2 2 4 2 4 2" xfId="57346"/>
    <cellStyle name="Percent 2 2 4 2 4 2 2" xfId="57347"/>
    <cellStyle name="Percent 2 2 4 2 4 2 2 2" xfId="57348"/>
    <cellStyle name="Percent 2 2 4 2 4 2 2 3" xfId="57349"/>
    <cellStyle name="Percent 2 2 4 2 4 2 3" xfId="57350"/>
    <cellStyle name="Percent 2 2 4 2 4 2 4" xfId="57351"/>
    <cellStyle name="Percent 2 2 4 2 4 2 5" xfId="57352"/>
    <cellStyle name="Percent 2 2 4 2 4 2 6" xfId="57353"/>
    <cellStyle name="Percent 2 2 4 2 4 3" xfId="57354"/>
    <cellStyle name="Percent 2 2 4 2 4 3 2" xfId="57355"/>
    <cellStyle name="Percent 2 2 4 2 4 3 3" xfId="57356"/>
    <cellStyle name="Percent 2 2 4 2 4 4" xfId="57357"/>
    <cellStyle name="Percent 2 2 4 2 4 5" xfId="57358"/>
    <cellStyle name="Percent 2 2 4 2 4 6" xfId="57359"/>
    <cellStyle name="Percent 2 2 4 2 4 7" xfId="57360"/>
    <cellStyle name="Percent 2 2 4 2 5" xfId="57361"/>
    <cellStyle name="Percent 2 2 4 2 5 2" xfId="57362"/>
    <cellStyle name="Percent 2 2 4 2 5 2 2" xfId="57363"/>
    <cellStyle name="Percent 2 2 4 2 5 2 3" xfId="57364"/>
    <cellStyle name="Percent 2 2 4 2 5 3" xfId="57365"/>
    <cellStyle name="Percent 2 2 4 2 5 4" xfId="57366"/>
    <cellStyle name="Percent 2 2 4 2 5 5" xfId="57367"/>
    <cellStyle name="Percent 2 2 4 2 5 6" xfId="57368"/>
    <cellStyle name="Percent 2 2 4 2 6" xfId="57369"/>
    <cellStyle name="Percent 2 2 4 2 6 2" xfId="57370"/>
    <cellStyle name="Percent 2 2 4 2 6 2 2" xfId="57371"/>
    <cellStyle name="Percent 2 2 4 2 6 2 3" xfId="57372"/>
    <cellStyle name="Percent 2 2 4 2 6 3" xfId="57373"/>
    <cellStyle name="Percent 2 2 4 2 6 4" xfId="57374"/>
    <cellStyle name="Percent 2 2 4 2 6 5" xfId="57375"/>
    <cellStyle name="Percent 2 2 4 2 6 6" xfId="57376"/>
    <cellStyle name="Percent 2 2 4 2 7" xfId="57377"/>
    <cellStyle name="Percent 2 2 4 2 7 2" xfId="57378"/>
    <cellStyle name="Percent 2 2 4 2 7 2 2" xfId="57379"/>
    <cellStyle name="Percent 2 2 4 2 7 2 3" xfId="57380"/>
    <cellStyle name="Percent 2 2 4 2 7 3" xfId="57381"/>
    <cellStyle name="Percent 2 2 4 2 7 4" xfId="57382"/>
    <cellStyle name="Percent 2 2 4 2 7 5" xfId="57383"/>
    <cellStyle name="Percent 2 2 4 2 7 6" xfId="57384"/>
    <cellStyle name="Percent 2 2 4 2 8" xfId="57385"/>
    <cellStyle name="Percent 2 2 4 2 8 2" xfId="57386"/>
    <cellStyle name="Percent 2 2 4 2 8 2 2" xfId="57387"/>
    <cellStyle name="Percent 2 2 4 2 8 2 3" xfId="57388"/>
    <cellStyle name="Percent 2 2 4 2 8 3" xfId="57389"/>
    <cellStyle name="Percent 2 2 4 2 8 4" xfId="57390"/>
    <cellStyle name="Percent 2 2 4 2 8 5" xfId="57391"/>
    <cellStyle name="Percent 2 2 4 2 8 6" xfId="57392"/>
    <cellStyle name="Percent 2 2 4 2 9" xfId="57393"/>
    <cellStyle name="Percent 2 2 4 2 9 2" xfId="57394"/>
    <cellStyle name="Percent 2 2 4 2 9 3" xfId="57395"/>
    <cellStyle name="Percent 2 2 4 3" xfId="57396"/>
    <cellStyle name="Percent 2 2 4 3 10" xfId="57397"/>
    <cellStyle name="Percent 2 2 4 3 2" xfId="57398"/>
    <cellStyle name="Percent 2 2 4 3 2 2" xfId="57399"/>
    <cellStyle name="Percent 2 2 4 3 2 2 2" xfId="57400"/>
    <cellStyle name="Percent 2 2 4 3 2 2 2 2" xfId="57401"/>
    <cellStyle name="Percent 2 2 4 3 2 2 2 3" xfId="57402"/>
    <cellStyle name="Percent 2 2 4 3 2 2 3" xfId="57403"/>
    <cellStyle name="Percent 2 2 4 3 2 2 4" xfId="57404"/>
    <cellStyle name="Percent 2 2 4 3 2 2 5" xfId="57405"/>
    <cellStyle name="Percent 2 2 4 3 2 2 6" xfId="57406"/>
    <cellStyle name="Percent 2 2 4 3 2 3" xfId="57407"/>
    <cellStyle name="Percent 2 2 4 3 2 3 2" xfId="57408"/>
    <cellStyle name="Percent 2 2 4 3 2 3 2 2" xfId="57409"/>
    <cellStyle name="Percent 2 2 4 3 2 3 2 3" xfId="57410"/>
    <cellStyle name="Percent 2 2 4 3 2 3 3" xfId="57411"/>
    <cellStyle name="Percent 2 2 4 3 2 3 4" xfId="57412"/>
    <cellStyle name="Percent 2 2 4 3 2 3 5" xfId="57413"/>
    <cellStyle name="Percent 2 2 4 3 2 3 6" xfId="57414"/>
    <cellStyle name="Percent 2 2 4 3 2 4" xfId="57415"/>
    <cellStyle name="Percent 2 2 4 3 2 4 2" xfId="57416"/>
    <cellStyle name="Percent 2 2 4 3 2 4 3" xfId="57417"/>
    <cellStyle name="Percent 2 2 4 3 2 5" xfId="57418"/>
    <cellStyle name="Percent 2 2 4 3 2 6" xfId="57419"/>
    <cellStyle name="Percent 2 2 4 3 2 7" xfId="57420"/>
    <cellStyle name="Percent 2 2 4 3 2 8" xfId="57421"/>
    <cellStyle name="Percent 2 2 4 3 3" xfId="57422"/>
    <cellStyle name="Percent 2 2 4 3 3 2" xfId="57423"/>
    <cellStyle name="Percent 2 2 4 3 3 2 2" xfId="57424"/>
    <cellStyle name="Percent 2 2 4 3 3 2 2 2" xfId="57425"/>
    <cellStyle name="Percent 2 2 4 3 3 2 2 3" xfId="57426"/>
    <cellStyle name="Percent 2 2 4 3 3 2 3" xfId="57427"/>
    <cellStyle name="Percent 2 2 4 3 3 2 4" xfId="57428"/>
    <cellStyle name="Percent 2 2 4 3 3 2 5" xfId="57429"/>
    <cellStyle name="Percent 2 2 4 3 3 2 6" xfId="57430"/>
    <cellStyle name="Percent 2 2 4 3 3 3" xfId="57431"/>
    <cellStyle name="Percent 2 2 4 3 3 3 2" xfId="57432"/>
    <cellStyle name="Percent 2 2 4 3 3 3 3" xfId="57433"/>
    <cellStyle name="Percent 2 2 4 3 3 4" xfId="57434"/>
    <cellStyle name="Percent 2 2 4 3 3 5" xfId="57435"/>
    <cellStyle name="Percent 2 2 4 3 3 6" xfId="57436"/>
    <cellStyle name="Percent 2 2 4 3 3 7" xfId="57437"/>
    <cellStyle name="Percent 2 2 4 3 4" xfId="57438"/>
    <cellStyle name="Percent 2 2 4 3 4 2" xfId="57439"/>
    <cellStyle name="Percent 2 2 4 3 4 2 2" xfId="57440"/>
    <cellStyle name="Percent 2 2 4 3 4 2 3" xfId="57441"/>
    <cellStyle name="Percent 2 2 4 3 4 3" xfId="57442"/>
    <cellStyle name="Percent 2 2 4 3 4 4" xfId="57443"/>
    <cellStyle name="Percent 2 2 4 3 4 5" xfId="57444"/>
    <cellStyle name="Percent 2 2 4 3 4 6" xfId="57445"/>
    <cellStyle name="Percent 2 2 4 3 5" xfId="57446"/>
    <cellStyle name="Percent 2 2 4 3 5 2" xfId="57447"/>
    <cellStyle name="Percent 2 2 4 3 5 2 2" xfId="57448"/>
    <cellStyle name="Percent 2 2 4 3 5 2 3" xfId="57449"/>
    <cellStyle name="Percent 2 2 4 3 5 3" xfId="57450"/>
    <cellStyle name="Percent 2 2 4 3 5 4" xfId="57451"/>
    <cellStyle name="Percent 2 2 4 3 5 5" xfId="57452"/>
    <cellStyle name="Percent 2 2 4 3 5 6" xfId="57453"/>
    <cellStyle name="Percent 2 2 4 3 6" xfId="57454"/>
    <cellStyle name="Percent 2 2 4 3 6 2" xfId="57455"/>
    <cellStyle name="Percent 2 2 4 3 6 3" xfId="57456"/>
    <cellStyle name="Percent 2 2 4 3 7" xfId="57457"/>
    <cellStyle name="Percent 2 2 4 3 8" xfId="57458"/>
    <cellStyle name="Percent 2 2 4 3 9" xfId="57459"/>
    <cellStyle name="Percent 2 2 4 4" xfId="57460"/>
    <cellStyle name="Percent 2 2 4 4 2" xfId="57461"/>
    <cellStyle name="Percent 2 2 4 4 2 2" xfId="57462"/>
    <cellStyle name="Percent 2 2 4 4 2 2 2" xfId="57463"/>
    <cellStyle name="Percent 2 2 4 4 2 2 2 2" xfId="57464"/>
    <cellStyle name="Percent 2 2 4 4 2 2 2 3" xfId="57465"/>
    <cellStyle name="Percent 2 2 4 4 2 2 3" xfId="57466"/>
    <cellStyle name="Percent 2 2 4 4 2 2 4" xfId="57467"/>
    <cellStyle name="Percent 2 2 4 4 2 2 5" xfId="57468"/>
    <cellStyle name="Percent 2 2 4 4 2 2 6" xfId="57469"/>
    <cellStyle name="Percent 2 2 4 4 2 3" xfId="57470"/>
    <cellStyle name="Percent 2 2 4 4 2 3 2" xfId="57471"/>
    <cellStyle name="Percent 2 2 4 4 2 3 3" xfId="57472"/>
    <cellStyle name="Percent 2 2 4 4 2 4" xfId="57473"/>
    <cellStyle name="Percent 2 2 4 4 2 5" xfId="57474"/>
    <cellStyle name="Percent 2 2 4 4 2 6" xfId="57475"/>
    <cellStyle name="Percent 2 2 4 4 2 7" xfId="57476"/>
    <cellStyle name="Percent 2 2 4 4 3" xfId="57477"/>
    <cellStyle name="Percent 2 2 4 4 3 2" xfId="57478"/>
    <cellStyle name="Percent 2 2 4 4 3 2 2" xfId="57479"/>
    <cellStyle name="Percent 2 2 4 4 3 2 3" xfId="57480"/>
    <cellStyle name="Percent 2 2 4 4 3 3" xfId="57481"/>
    <cellStyle name="Percent 2 2 4 4 3 4" xfId="57482"/>
    <cellStyle name="Percent 2 2 4 4 3 5" xfId="57483"/>
    <cellStyle name="Percent 2 2 4 4 3 6" xfId="57484"/>
    <cellStyle name="Percent 2 2 4 4 4" xfId="57485"/>
    <cellStyle name="Percent 2 2 4 4 4 2" xfId="57486"/>
    <cellStyle name="Percent 2 2 4 4 4 2 2" xfId="57487"/>
    <cellStyle name="Percent 2 2 4 4 4 2 3" xfId="57488"/>
    <cellStyle name="Percent 2 2 4 4 4 3" xfId="57489"/>
    <cellStyle name="Percent 2 2 4 4 4 4" xfId="57490"/>
    <cellStyle name="Percent 2 2 4 4 4 5" xfId="57491"/>
    <cellStyle name="Percent 2 2 4 4 4 6" xfId="57492"/>
    <cellStyle name="Percent 2 2 4 4 5" xfId="57493"/>
    <cellStyle name="Percent 2 2 4 4 5 2" xfId="57494"/>
    <cellStyle name="Percent 2 2 4 4 5 3" xfId="57495"/>
    <cellStyle name="Percent 2 2 4 4 6" xfId="57496"/>
    <cellStyle name="Percent 2 2 4 4 7" xfId="57497"/>
    <cellStyle name="Percent 2 2 4 4 8" xfId="57498"/>
    <cellStyle name="Percent 2 2 4 4 9" xfId="57499"/>
    <cellStyle name="Percent 2 2 4 5" xfId="57500"/>
    <cellStyle name="Percent 2 2 4 5 2" xfId="57501"/>
    <cellStyle name="Percent 2 2 4 5 2 2" xfId="57502"/>
    <cellStyle name="Percent 2 2 4 5 2 2 2" xfId="57503"/>
    <cellStyle name="Percent 2 2 4 5 2 2 3" xfId="57504"/>
    <cellStyle name="Percent 2 2 4 5 2 3" xfId="57505"/>
    <cellStyle name="Percent 2 2 4 5 2 4" xfId="57506"/>
    <cellStyle name="Percent 2 2 4 5 2 5" xfId="57507"/>
    <cellStyle name="Percent 2 2 4 5 2 6" xfId="57508"/>
    <cellStyle name="Percent 2 2 4 5 3" xfId="57509"/>
    <cellStyle name="Percent 2 2 4 5 3 2" xfId="57510"/>
    <cellStyle name="Percent 2 2 4 5 3 3" xfId="57511"/>
    <cellStyle name="Percent 2 2 4 5 4" xfId="57512"/>
    <cellStyle name="Percent 2 2 4 5 5" xfId="57513"/>
    <cellStyle name="Percent 2 2 4 5 6" xfId="57514"/>
    <cellStyle name="Percent 2 2 4 5 7" xfId="57515"/>
    <cellStyle name="Percent 2 2 4 6" xfId="57516"/>
    <cellStyle name="Percent 2 2 4 6 2" xfId="57517"/>
    <cellStyle name="Percent 2 2 4 6 2 2" xfId="57518"/>
    <cellStyle name="Percent 2 2 4 6 2 3" xfId="57519"/>
    <cellStyle name="Percent 2 2 4 6 3" xfId="57520"/>
    <cellStyle name="Percent 2 2 4 6 4" xfId="57521"/>
    <cellStyle name="Percent 2 2 4 6 5" xfId="57522"/>
    <cellStyle name="Percent 2 2 4 6 6" xfId="57523"/>
    <cellStyle name="Percent 2 2 4 7" xfId="57524"/>
    <cellStyle name="Percent 2 2 4 7 2" xfId="57525"/>
    <cellStyle name="Percent 2 2 4 7 2 2" xfId="57526"/>
    <cellStyle name="Percent 2 2 4 7 2 3" xfId="57527"/>
    <cellStyle name="Percent 2 2 4 7 3" xfId="57528"/>
    <cellStyle name="Percent 2 2 4 7 4" xfId="57529"/>
    <cellStyle name="Percent 2 2 4 7 5" xfId="57530"/>
    <cellStyle name="Percent 2 2 4 7 6" xfId="57531"/>
    <cellStyle name="Percent 2 2 4 8" xfId="57532"/>
    <cellStyle name="Percent 2 2 4 8 2" xfId="57533"/>
    <cellStyle name="Percent 2 2 4 8 2 2" xfId="57534"/>
    <cellStyle name="Percent 2 2 4 8 2 3" xfId="57535"/>
    <cellStyle name="Percent 2 2 4 8 3" xfId="57536"/>
    <cellStyle name="Percent 2 2 4 8 4" xfId="57537"/>
    <cellStyle name="Percent 2 2 4 8 5" xfId="57538"/>
    <cellStyle name="Percent 2 2 4 8 6" xfId="57539"/>
    <cellStyle name="Percent 2 2 4 9" xfId="57540"/>
    <cellStyle name="Percent 2 2 4 9 2" xfId="57541"/>
    <cellStyle name="Percent 2 2 4 9 2 2" xfId="57542"/>
    <cellStyle name="Percent 2 2 4 9 2 3" xfId="57543"/>
    <cellStyle name="Percent 2 2 4 9 3" xfId="57544"/>
    <cellStyle name="Percent 2 2 4 9 4" xfId="57545"/>
    <cellStyle name="Percent 2 2 4 9 5" xfId="57546"/>
    <cellStyle name="Percent 2 2 4 9 6" xfId="57547"/>
    <cellStyle name="Percent 2 2 5" xfId="57548"/>
    <cellStyle name="Percent 2 2 5 10" xfId="57549"/>
    <cellStyle name="Percent 2 2 5 10 2" xfId="57550"/>
    <cellStyle name="Percent 2 2 5 10 3" xfId="57551"/>
    <cellStyle name="Percent 2 2 5 11" xfId="57552"/>
    <cellStyle name="Percent 2 2 5 12" xfId="57553"/>
    <cellStyle name="Percent 2 2 5 13" xfId="57554"/>
    <cellStyle name="Percent 2 2 5 14" xfId="57555"/>
    <cellStyle name="Percent 2 2 5 2" xfId="57556"/>
    <cellStyle name="Percent 2 2 5 2 10" xfId="57557"/>
    <cellStyle name="Percent 2 2 5 2 11" xfId="57558"/>
    <cellStyle name="Percent 2 2 5 2 12" xfId="57559"/>
    <cellStyle name="Percent 2 2 5 2 13" xfId="57560"/>
    <cellStyle name="Percent 2 2 5 2 2" xfId="57561"/>
    <cellStyle name="Percent 2 2 5 2 2 10" xfId="57562"/>
    <cellStyle name="Percent 2 2 5 2 2 2" xfId="57563"/>
    <cellStyle name="Percent 2 2 5 2 2 2 2" xfId="57564"/>
    <cellStyle name="Percent 2 2 5 2 2 2 2 2" xfId="57565"/>
    <cellStyle name="Percent 2 2 5 2 2 2 2 2 2" xfId="57566"/>
    <cellStyle name="Percent 2 2 5 2 2 2 2 2 3" xfId="57567"/>
    <cellStyle name="Percent 2 2 5 2 2 2 2 3" xfId="57568"/>
    <cellStyle name="Percent 2 2 5 2 2 2 2 4" xfId="57569"/>
    <cellStyle name="Percent 2 2 5 2 2 2 2 5" xfId="57570"/>
    <cellStyle name="Percent 2 2 5 2 2 2 2 6" xfId="57571"/>
    <cellStyle name="Percent 2 2 5 2 2 2 3" xfId="57572"/>
    <cellStyle name="Percent 2 2 5 2 2 2 3 2" xfId="57573"/>
    <cellStyle name="Percent 2 2 5 2 2 2 3 2 2" xfId="57574"/>
    <cellStyle name="Percent 2 2 5 2 2 2 3 2 3" xfId="57575"/>
    <cellStyle name="Percent 2 2 5 2 2 2 3 3" xfId="57576"/>
    <cellStyle name="Percent 2 2 5 2 2 2 3 4" xfId="57577"/>
    <cellStyle name="Percent 2 2 5 2 2 2 3 5" xfId="57578"/>
    <cellStyle name="Percent 2 2 5 2 2 2 3 6" xfId="57579"/>
    <cellStyle name="Percent 2 2 5 2 2 2 4" xfId="57580"/>
    <cellStyle name="Percent 2 2 5 2 2 2 4 2" xfId="57581"/>
    <cellStyle name="Percent 2 2 5 2 2 2 4 3" xfId="57582"/>
    <cellStyle name="Percent 2 2 5 2 2 2 5" xfId="57583"/>
    <cellStyle name="Percent 2 2 5 2 2 2 6" xfId="57584"/>
    <cellStyle name="Percent 2 2 5 2 2 2 7" xfId="57585"/>
    <cellStyle name="Percent 2 2 5 2 2 2 8" xfId="57586"/>
    <cellStyle name="Percent 2 2 5 2 2 3" xfId="57587"/>
    <cellStyle name="Percent 2 2 5 2 2 3 2" xfId="57588"/>
    <cellStyle name="Percent 2 2 5 2 2 3 2 2" xfId="57589"/>
    <cellStyle name="Percent 2 2 5 2 2 3 2 2 2" xfId="57590"/>
    <cellStyle name="Percent 2 2 5 2 2 3 2 2 3" xfId="57591"/>
    <cellStyle name="Percent 2 2 5 2 2 3 2 3" xfId="57592"/>
    <cellStyle name="Percent 2 2 5 2 2 3 2 4" xfId="57593"/>
    <cellStyle name="Percent 2 2 5 2 2 3 2 5" xfId="57594"/>
    <cellStyle name="Percent 2 2 5 2 2 3 2 6" xfId="57595"/>
    <cellStyle name="Percent 2 2 5 2 2 3 3" xfId="57596"/>
    <cellStyle name="Percent 2 2 5 2 2 3 3 2" xfId="57597"/>
    <cellStyle name="Percent 2 2 5 2 2 3 3 3" xfId="57598"/>
    <cellStyle name="Percent 2 2 5 2 2 3 4" xfId="57599"/>
    <cellStyle name="Percent 2 2 5 2 2 3 5" xfId="57600"/>
    <cellStyle name="Percent 2 2 5 2 2 3 6" xfId="57601"/>
    <cellStyle name="Percent 2 2 5 2 2 3 7" xfId="57602"/>
    <cellStyle name="Percent 2 2 5 2 2 4" xfId="57603"/>
    <cellStyle name="Percent 2 2 5 2 2 4 2" xfId="57604"/>
    <cellStyle name="Percent 2 2 5 2 2 4 2 2" xfId="57605"/>
    <cellStyle name="Percent 2 2 5 2 2 4 2 3" xfId="57606"/>
    <cellStyle name="Percent 2 2 5 2 2 4 3" xfId="57607"/>
    <cellStyle name="Percent 2 2 5 2 2 4 4" xfId="57608"/>
    <cellStyle name="Percent 2 2 5 2 2 4 5" xfId="57609"/>
    <cellStyle name="Percent 2 2 5 2 2 4 6" xfId="57610"/>
    <cellStyle name="Percent 2 2 5 2 2 5" xfId="57611"/>
    <cellStyle name="Percent 2 2 5 2 2 5 2" xfId="57612"/>
    <cellStyle name="Percent 2 2 5 2 2 5 2 2" xfId="57613"/>
    <cellStyle name="Percent 2 2 5 2 2 5 2 3" xfId="57614"/>
    <cellStyle name="Percent 2 2 5 2 2 5 3" xfId="57615"/>
    <cellStyle name="Percent 2 2 5 2 2 5 4" xfId="57616"/>
    <cellStyle name="Percent 2 2 5 2 2 5 5" xfId="57617"/>
    <cellStyle name="Percent 2 2 5 2 2 5 6" xfId="57618"/>
    <cellStyle name="Percent 2 2 5 2 2 6" xfId="57619"/>
    <cellStyle name="Percent 2 2 5 2 2 6 2" xfId="57620"/>
    <cellStyle name="Percent 2 2 5 2 2 6 3" xfId="57621"/>
    <cellStyle name="Percent 2 2 5 2 2 7" xfId="57622"/>
    <cellStyle name="Percent 2 2 5 2 2 8" xfId="57623"/>
    <cellStyle name="Percent 2 2 5 2 2 9" xfId="57624"/>
    <cellStyle name="Percent 2 2 5 2 3" xfId="57625"/>
    <cellStyle name="Percent 2 2 5 2 3 2" xfId="57626"/>
    <cellStyle name="Percent 2 2 5 2 3 2 2" xfId="57627"/>
    <cellStyle name="Percent 2 2 5 2 3 2 2 2" xfId="57628"/>
    <cellStyle name="Percent 2 2 5 2 3 2 2 2 2" xfId="57629"/>
    <cellStyle name="Percent 2 2 5 2 3 2 2 2 3" xfId="57630"/>
    <cellStyle name="Percent 2 2 5 2 3 2 2 3" xfId="57631"/>
    <cellStyle name="Percent 2 2 5 2 3 2 2 4" xfId="57632"/>
    <cellStyle name="Percent 2 2 5 2 3 2 2 5" xfId="57633"/>
    <cellStyle name="Percent 2 2 5 2 3 2 2 6" xfId="57634"/>
    <cellStyle name="Percent 2 2 5 2 3 2 3" xfId="57635"/>
    <cellStyle name="Percent 2 2 5 2 3 2 3 2" xfId="57636"/>
    <cellStyle name="Percent 2 2 5 2 3 2 3 3" xfId="57637"/>
    <cellStyle name="Percent 2 2 5 2 3 2 4" xfId="57638"/>
    <cellStyle name="Percent 2 2 5 2 3 2 5" xfId="57639"/>
    <cellStyle name="Percent 2 2 5 2 3 2 6" xfId="57640"/>
    <cellStyle name="Percent 2 2 5 2 3 2 7" xfId="57641"/>
    <cellStyle name="Percent 2 2 5 2 3 3" xfId="57642"/>
    <cellStyle name="Percent 2 2 5 2 3 3 2" xfId="57643"/>
    <cellStyle name="Percent 2 2 5 2 3 3 2 2" xfId="57644"/>
    <cellStyle name="Percent 2 2 5 2 3 3 2 3" xfId="57645"/>
    <cellStyle name="Percent 2 2 5 2 3 3 3" xfId="57646"/>
    <cellStyle name="Percent 2 2 5 2 3 3 4" xfId="57647"/>
    <cellStyle name="Percent 2 2 5 2 3 3 5" xfId="57648"/>
    <cellStyle name="Percent 2 2 5 2 3 3 6" xfId="57649"/>
    <cellStyle name="Percent 2 2 5 2 3 4" xfId="57650"/>
    <cellStyle name="Percent 2 2 5 2 3 4 2" xfId="57651"/>
    <cellStyle name="Percent 2 2 5 2 3 4 2 2" xfId="57652"/>
    <cellStyle name="Percent 2 2 5 2 3 4 2 3" xfId="57653"/>
    <cellStyle name="Percent 2 2 5 2 3 4 3" xfId="57654"/>
    <cellStyle name="Percent 2 2 5 2 3 4 4" xfId="57655"/>
    <cellStyle name="Percent 2 2 5 2 3 4 5" xfId="57656"/>
    <cellStyle name="Percent 2 2 5 2 3 4 6" xfId="57657"/>
    <cellStyle name="Percent 2 2 5 2 3 5" xfId="57658"/>
    <cellStyle name="Percent 2 2 5 2 3 5 2" xfId="57659"/>
    <cellStyle name="Percent 2 2 5 2 3 5 3" xfId="57660"/>
    <cellStyle name="Percent 2 2 5 2 3 6" xfId="57661"/>
    <cellStyle name="Percent 2 2 5 2 3 7" xfId="57662"/>
    <cellStyle name="Percent 2 2 5 2 3 8" xfId="57663"/>
    <cellStyle name="Percent 2 2 5 2 3 9" xfId="57664"/>
    <cellStyle name="Percent 2 2 5 2 4" xfId="57665"/>
    <cellStyle name="Percent 2 2 5 2 4 2" xfId="57666"/>
    <cellStyle name="Percent 2 2 5 2 4 2 2" xfId="57667"/>
    <cellStyle name="Percent 2 2 5 2 4 2 2 2" xfId="57668"/>
    <cellStyle name="Percent 2 2 5 2 4 2 2 3" xfId="57669"/>
    <cellStyle name="Percent 2 2 5 2 4 2 3" xfId="57670"/>
    <cellStyle name="Percent 2 2 5 2 4 2 4" xfId="57671"/>
    <cellStyle name="Percent 2 2 5 2 4 2 5" xfId="57672"/>
    <cellStyle name="Percent 2 2 5 2 4 2 6" xfId="57673"/>
    <cellStyle name="Percent 2 2 5 2 4 3" xfId="57674"/>
    <cellStyle name="Percent 2 2 5 2 4 3 2" xfId="57675"/>
    <cellStyle name="Percent 2 2 5 2 4 3 3" xfId="57676"/>
    <cellStyle name="Percent 2 2 5 2 4 4" xfId="57677"/>
    <cellStyle name="Percent 2 2 5 2 4 5" xfId="57678"/>
    <cellStyle name="Percent 2 2 5 2 4 6" xfId="57679"/>
    <cellStyle name="Percent 2 2 5 2 4 7" xfId="57680"/>
    <cellStyle name="Percent 2 2 5 2 5" xfId="57681"/>
    <cellStyle name="Percent 2 2 5 2 5 2" xfId="57682"/>
    <cellStyle name="Percent 2 2 5 2 5 2 2" xfId="57683"/>
    <cellStyle name="Percent 2 2 5 2 5 2 3" xfId="57684"/>
    <cellStyle name="Percent 2 2 5 2 5 3" xfId="57685"/>
    <cellStyle name="Percent 2 2 5 2 5 4" xfId="57686"/>
    <cellStyle name="Percent 2 2 5 2 5 5" xfId="57687"/>
    <cellStyle name="Percent 2 2 5 2 5 6" xfId="57688"/>
    <cellStyle name="Percent 2 2 5 2 6" xfId="57689"/>
    <cellStyle name="Percent 2 2 5 2 6 2" xfId="57690"/>
    <cellStyle name="Percent 2 2 5 2 6 2 2" xfId="57691"/>
    <cellStyle name="Percent 2 2 5 2 6 2 3" xfId="57692"/>
    <cellStyle name="Percent 2 2 5 2 6 3" xfId="57693"/>
    <cellStyle name="Percent 2 2 5 2 6 4" xfId="57694"/>
    <cellStyle name="Percent 2 2 5 2 6 5" xfId="57695"/>
    <cellStyle name="Percent 2 2 5 2 6 6" xfId="57696"/>
    <cellStyle name="Percent 2 2 5 2 7" xfId="57697"/>
    <cellStyle name="Percent 2 2 5 2 7 2" xfId="57698"/>
    <cellStyle name="Percent 2 2 5 2 7 2 2" xfId="57699"/>
    <cellStyle name="Percent 2 2 5 2 7 2 3" xfId="57700"/>
    <cellStyle name="Percent 2 2 5 2 7 3" xfId="57701"/>
    <cellStyle name="Percent 2 2 5 2 7 4" xfId="57702"/>
    <cellStyle name="Percent 2 2 5 2 7 5" xfId="57703"/>
    <cellStyle name="Percent 2 2 5 2 7 6" xfId="57704"/>
    <cellStyle name="Percent 2 2 5 2 8" xfId="57705"/>
    <cellStyle name="Percent 2 2 5 2 8 2" xfId="57706"/>
    <cellStyle name="Percent 2 2 5 2 8 2 2" xfId="57707"/>
    <cellStyle name="Percent 2 2 5 2 8 2 3" xfId="57708"/>
    <cellStyle name="Percent 2 2 5 2 8 3" xfId="57709"/>
    <cellStyle name="Percent 2 2 5 2 8 4" xfId="57710"/>
    <cellStyle name="Percent 2 2 5 2 8 5" xfId="57711"/>
    <cellStyle name="Percent 2 2 5 2 8 6" xfId="57712"/>
    <cellStyle name="Percent 2 2 5 2 9" xfId="57713"/>
    <cellStyle name="Percent 2 2 5 2 9 2" xfId="57714"/>
    <cellStyle name="Percent 2 2 5 2 9 3" xfId="57715"/>
    <cellStyle name="Percent 2 2 5 3" xfId="57716"/>
    <cellStyle name="Percent 2 2 5 3 10" xfId="57717"/>
    <cellStyle name="Percent 2 2 5 3 2" xfId="57718"/>
    <cellStyle name="Percent 2 2 5 3 2 2" xfId="57719"/>
    <cellStyle name="Percent 2 2 5 3 2 2 2" xfId="57720"/>
    <cellStyle name="Percent 2 2 5 3 2 2 2 2" xfId="57721"/>
    <cellStyle name="Percent 2 2 5 3 2 2 2 3" xfId="57722"/>
    <cellStyle name="Percent 2 2 5 3 2 2 3" xfId="57723"/>
    <cellStyle name="Percent 2 2 5 3 2 2 4" xfId="57724"/>
    <cellStyle name="Percent 2 2 5 3 2 2 5" xfId="57725"/>
    <cellStyle name="Percent 2 2 5 3 2 2 6" xfId="57726"/>
    <cellStyle name="Percent 2 2 5 3 2 3" xfId="57727"/>
    <cellStyle name="Percent 2 2 5 3 2 3 2" xfId="57728"/>
    <cellStyle name="Percent 2 2 5 3 2 3 2 2" xfId="57729"/>
    <cellStyle name="Percent 2 2 5 3 2 3 2 3" xfId="57730"/>
    <cellStyle name="Percent 2 2 5 3 2 3 3" xfId="57731"/>
    <cellStyle name="Percent 2 2 5 3 2 3 4" xfId="57732"/>
    <cellStyle name="Percent 2 2 5 3 2 3 5" xfId="57733"/>
    <cellStyle name="Percent 2 2 5 3 2 3 6" xfId="57734"/>
    <cellStyle name="Percent 2 2 5 3 2 4" xfId="57735"/>
    <cellStyle name="Percent 2 2 5 3 2 4 2" xfId="57736"/>
    <cellStyle name="Percent 2 2 5 3 2 4 3" xfId="57737"/>
    <cellStyle name="Percent 2 2 5 3 2 5" xfId="57738"/>
    <cellStyle name="Percent 2 2 5 3 2 6" xfId="57739"/>
    <cellStyle name="Percent 2 2 5 3 2 7" xfId="57740"/>
    <cellStyle name="Percent 2 2 5 3 2 8" xfId="57741"/>
    <cellStyle name="Percent 2 2 5 3 3" xfId="57742"/>
    <cellStyle name="Percent 2 2 5 3 3 2" xfId="57743"/>
    <cellStyle name="Percent 2 2 5 3 3 2 2" xfId="57744"/>
    <cellStyle name="Percent 2 2 5 3 3 2 2 2" xfId="57745"/>
    <cellStyle name="Percent 2 2 5 3 3 2 2 3" xfId="57746"/>
    <cellStyle name="Percent 2 2 5 3 3 2 3" xfId="57747"/>
    <cellStyle name="Percent 2 2 5 3 3 2 4" xfId="57748"/>
    <cellStyle name="Percent 2 2 5 3 3 2 5" xfId="57749"/>
    <cellStyle name="Percent 2 2 5 3 3 2 6" xfId="57750"/>
    <cellStyle name="Percent 2 2 5 3 3 3" xfId="57751"/>
    <cellStyle name="Percent 2 2 5 3 3 3 2" xfId="57752"/>
    <cellStyle name="Percent 2 2 5 3 3 3 3" xfId="57753"/>
    <cellStyle name="Percent 2 2 5 3 3 4" xfId="57754"/>
    <cellStyle name="Percent 2 2 5 3 3 5" xfId="57755"/>
    <cellStyle name="Percent 2 2 5 3 3 6" xfId="57756"/>
    <cellStyle name="Percent 2 2 5 3 3 7" xfId="57757"/>
    <cellStyle name="Percent 2 2 5 3 4" xfId="57758"/>
    <cellStyle name="Percent 2 2 5 3 4 2" xfId="57759"/>
    <cellStyle name="Percent 2 2 5 3 4 2 2" xfId="57760"/>
    <cellStyle name="Percent 2 2 5 3 4 2 3" xfId="57761"/>
    <cellStyle name="Percent 2 2 5 3 4 3" xfId="57762"/>
    <cellStyle name="Percent 2 2 5 3 4 4" xfId="57763"/>
    <cellStyle name="Percent 2 2 5 3 4 5" xfId="57764"/>
    <cellStyle name="Percent 2 2 5 3 4 6" xfId="57765"/>
    <cellStyle name="Percent 2 2 5 3 5" xfId="57766"/>
    <cellStyle name="Percent 2 2 5 3 5 2" xfId="57767"/>
    <cellStyle name="Percent 2 2 5 3 5 2 2" xfId="57768"/>
    <cellStyle name="Percent 2 2 5 3 5 2 3" xfId="57769"/>
    <cellStyle name="Percent 2 2 5 3 5 3" xfId="57770"/>
    <cellStyle name="Percent 2 2 5 3 5 4" xfId="57771"/>
    <cellStyle name="Percent 2 2 5 3 5 5" xfId="57772"/>
    <cellStyle name="Percent 2 2 5 3 5 6" xfId="57773"/>
    <cellStyle name="Percent 2 2 5 3 6" xfId="57774"/>
    <cellStyle name="Percent 2 2 5 3 6 2" xfId="57775"/>
    <cellStyle name="Percent 2 2 5 3 6 3" xfId="57776"/>
    <cellStyle name="Percent 2 2 5 3 7" xfId="57777"/>
    <cellStyle name="Percent 2 2 5 3 8" xfId="57778"/>
    <cellStyle name="Percent 2 2 5 3 9" xfId="57779"/>
    <cellStyle name="Percent 2 2 5 4" xfId="57780"/>
    <cellStyle name="Percent 2 2 5 4 2" xfId="57781"/>
    <cellStyle name="Percent 2 2 5 4 2 2" xfId="57782"/>
    <cellStyle name="Percent 2 2 5 4 2 2 2" xfId="57783"/>
    <cellStyle name="Percent 2 2 5 4 2 2 2 2" xfId="57784"/>
    <cellStyle name="Percent 2 2 5 4 2 2 2 3" xfId="57785"/>
    <cellStyle name="Percent 2 2 5 4 2 2 3" xfId="57786"/>
    <cellStyle name="Percent 2 2 5 4 2 2 4" xfId="57787"/>
    <cellStyle name="Percent 2 2 5 4 2 2 5" xfId="57788"/>
    <cellStyle name="Percent 2 2 5 4 2 2 6" xfId="57789"/>
    <cellStyle name="Percent 2 2 5 4 2 3" xfId="57790"/>
    <cellStyle name="Percent 2 2 5 4 2 3 2" xfId="57791"/>
    <cellStyle name="Percent 2 2 5 4 2 3 3" xfId="57792"/>
    <cellStyle name="Percent 2 2 5 4 2 4" xfId="57793"/>
    <cellStyle name="Percent 2 2 5 4 2 5" xfId="57794"/>
    <cellStyle name="Percent 2 2 5 4 2 6" xfId="57795"/>
    <cellStyle name="Percent 2 2 5 4 2 7" xfId="57796"/>
    <cellStyle name="Percent 2 2 5 4 3" xfId="57797"/>
    <cellStyle name="Percent 2 2 5 4 3 2" xfId="57798"/>
    <cellStyle name="Percent 2 2 5 4 3 2 2" xfId="57799"/>
    <cellStyle name="Percent 2 2 5 4 3 2 3" xfId="57800"/>
    <cellStyle name="Percent 2 2 5 4 3 3" xfId="57801"/>
    <cellStyle name="Percent 2 2 5 4 3 4" xfId="57802"/>
    <cellStyle name="Percent 2 2 5 4 3 5" xfId="57803"/>
    <cellStyle name="Percent 2 2 5 4 3 6" xfId="57804"/>
    <cellStyle name="Percent 2 2 5 4 4" xfId="57805"/>
    <cellStyle name="Percent 2 2 5 4 4 2" xfId="57806"/>
    <cellStyle name="Percent 2 2 5 4 4 2 2" xfId="57807"/>
    <cellStyle name="Percent 2 2 5 4 4 2 3" xfId="57808"/>
    <cellStyle name="Percent 2 2 5 4 4 3" xfId="57809"/>
    <cellStyle name="Percent 2 2 5 4 4 4" xfId="57810"/>
    <cellStyle name="Percent 2 2 5 4 4 5" xfId="57811"/>
    <cellStyle name="Percent 2 2 5 4 4 6" xfId="57812"/>
    <cellStyle name="Percent 2 2 5 4 5" xfId="57813"/>
    <cellStyle name="Percent 2 2 5 4 5 2" xfId="57814"/>
    <cellStyle name="Percent 2 2 5 4 5 3" xfId="57815"/>
    <cellStyle name="Percent 2 2 5 4 6" xfId="57816"/>
    <cellStyle name="Percent 2 2 5 4 7" xfId="57817"/>
    <cellStyle name="Percent 2 2 5 4 8" xfId="57818"/>
    <cellStyle name="Percent 2 2 5 4 9" xfId="57819"/>
    <cellStyle name="Percent 2 2 5 5" xfId="57820"/>
    <cellStyle name="Percent 2 2 5 5 2" xfId="57821"/>
    <cellStyle name="Percent 2 2 5 5 2 2" xfId="57822"/>
    <cellStyle name="Percent 2 2 5 5 2 2 2" xfId="57823"/>
    <cellStyle name="Percent 2 2 5 5 2 2 3" xfId="57824"/>
    <cellStyle name="Percent 2 2 5 5 2 3" xfId="57825"/>
    <cellStyle name="Percent 2 2 5 5 2 4" xfId="57826"/>
    <cellStyle name="Percent 2 2 5 5 2 5" xfId="57827"/>
    <cellStyle name="Percent 2 2 5 5 2 6" xfId="57828"/>
    <cellStyle name="Percent 2 2 5 5 3" xfId="57829"/>
    <cellStyle name="Percent 2 2 5 5 3 2" xfId="57830"/>
    <cellStyle name="Percent 2 2 5 5 3 3" xfId="57831"/>
    <cellStyle name="Percent 2 2 5 5 4" xfId="57832"/>
    <cellStyle name="Percent 2 2 5 5 5" xfId="57833"/>
    <cellStyle name="Percent 2 2 5 5 6" xfId="57834"/>
    <cellStyle name="Percent 2 2 5 5 7" xfId="57835"/>
    <cellStyle name="Percent 2 2 5 6" xfId="57836"/>
    <cellStyle name="Percent 2 2 5 6 2" xfId="57837"/>
    <cellStyle name="Percent 2 2 5 6 2 2" xfId="57838"/>
    <cellStyle name="Percent 2 2 5 6 2 3" xfId="57839"/>
    <cellStyle name="Percent 2 2 5 6 3" xfId="57840"/>
    <cellStyle name="Percent 2 2 5 6 4" xfId="57841"/>
    <cellStyle name="Percent 2 2 5 6 5" xfId="57842"/>
    <cellStyle name="Percent 2 2 5 6 6" xfId="57843"/>
    <cellStyle name="Percent 2 2 5 7" xfId="57844"/>
    <cellStyle name="Percent 2 2 5 7 2" xfId="57845"/>
    <cellStyle name="Percent 2 2 5 7 2 2" xfId="57846"/>
    <cellStyle name="Percent 2 2 5 7 2 3" xfId="57847"/>
    <cellStyle name="Percent 2 2 5 7 3" xfId="57848"/>
    <cellStyle name="Percent 2 2 5 7 4" xfId="57849"/>
    <cellStyle name="Percent 2 2 5 7 5" xfId="57850"/>
    <cellStyle name="Percent 2 2 5 7 6" xfId="57851"/>
    <cellStyle name="Percent 2 2 5 8" xfId="57852"/>
    <cellStyle name="Percent 2 2 5 8 2" xfId="57853"/>
    <cellStyle name="Percent 2 2 5 8 2 2" xfId="57854"/>
    <cellStyle name="Percent 2 2 5 8 2 3" xfId="57855"/>
    <cellStyle name="Percent 2 2 5 8 3" xfId="57856"/>
    <cellStyle name="Percent 2 2 5 8 4" xfId="57857"/>
    <cellStyle name="Percent 2 2 5 8 5" xfId="57858"/>
    <cellStyle name="Percent 2 2 5 8 6" xfId="57859"/>
    <cellStyle name="Percent 2 2 5 9" xfId="57860"/>
    <cellStyle name="Percent 2 2 5 9 2" xfId="57861"/>
    <cellStyle name="Percent 2 2 5 9 2 2" xfId="57862"/>
    <cellStyle name="Percent 2 2 5 9 2 3" xfId="57863"/>
    <cellStyle name="Percent 2 2 5 9 3" xfId="57864"/>
    <cellStyle name="Percent 2 2 5 9 4" xfId="57865"/>
    <cellStyle name="Percent 2 2 5 9 5" xfId="57866"/>
    <cellStyle name="Percent 2 2 5 9 6" xfId="57867"/>
    <cellStyle name="Percent 2 2 6" xfId="57868"/>
    <cellStyle name="Percent 2 2 6 10" xfId="57869"/>
    <cellStyle name="Percent 2 2 6 11" xfId="57870"/>
    <cellStyle name="Percent 2 2 6 12" xfId="57871"/>
    <cellStyle name="Percent 2 2 6 13" xfId="57872"/>
    <cellStyle name="Percent 2 2 6 2" xfId="57873"/>
    <cellStyle name="Percent 2 2 6 2 10" xfId="57874"/>
    <cellStyle name="Percent 2 2 6 2 2" xfId="57875"/>
    <cellStyle name="Percent 2 2 6 2 2 2" xfId="57876"/>
    <cellStyle name="Percent 2 2 6 2 2 2 2" xfId="57877"/>
    <cellStyle name="Percent 2 2 6 2 2 2 2 2" xfId="57878"/>
    <cellStyle name="Percent 2 2 6 2 2 2 2 3" xfId="57879"/>
    <cellStyle name="Percent 2 2 6 2 2 2 3" xfId="57880"/>
    <cellStyle name="Percent 2 2 6 2 2 2 4" xfId="57881"/>
    <cellStyle name="Percent 2 2 6 2 2 2 5" xfId="57882"/>
    <cellStyle name="Percent 2 2 6 2 2 2 6" xfId="57883"/>
    <cellStyle name="Percent 2 2 6 2 2 3" xfId="57884"/>
    <cellStyle name="Percent 2 2 6 2 2 3 2" xfId="57885"/>
    <cellStyle name="Percent 2 2 6 2 2 3 2 2" xfId="57886"/>
    <cellStyle name="Percent 2 2 6 2 2 3 2 3" xfId="57887"/>
    <cellStyle name="Percent 2 2 6 2 2 3 3" xfId="57888"/>
    <cellStyle name="Percent 2 2 6 2 2 3 4" xfId="57889"/>
    <cellStyle name="Percent 2 2 6 2 2 3 5" xfId="57890"/>
    <cellStyle name="Percent 2 2 6 2 2 3 6" xfId="57891"/>
    <cellStyle name="Percent 2 2 6 2 2 4" xfId="57892"/>
    <cellStyle name="Percent 2 2 6 2 2 4 2" xfId="57893"/>
    <cellStyle name="Percent 2 2 6 2 2 4 3" xfId="57894"/>
    <cellStyle name="Percent 2 2 6 2 2 5" xfId="57895"/>
    <cellStyle name="Percent 2 2 6 2 2 6" xfId="57896"/>
    <cellStyle name="Percent 2 2 6 2 2 7" xfId="57897"/>
    <cellStyle name="Percent 2 2 6 2 2 8" xfId="57898"/>
    <cellStyle name="Percent 2 2 6 2 3" xfId="57899"/>
    <cellStyle name="Percent 2 2 6 2 3 2" xfId="57900"/>
    <cellStyle name="Percent 2 2 6 2 3 2 2" xfId="57901"/>
    <cellStyle name="Percent 2 2 6 2 3 2 2 2" xfId="57902"/>
    <cellStyle name="Percent 2 2 6 2 3 2 2 3" xfId="57903"/>
    <cellStyle name="Percent 2 2 6 2 3 2 3" xfId="57904"/>
    <cellStyle name="Percent 2 2 6 2 3 2 4" xfId="57905"/>
    <cellStyle name="Percent 2 2 6 2 3 2 5" xfId="57906"/>
    <cellStyle name="Percent 2 2 6 2 3 2 6" xfId="57907"/>
    <cellStyle name="Percent 2 2 6 2 3 3" xfId="57908"/>
    <cellStyle name="Percent 2 2 6 2 3 3 2" xfId="57909"/>
    <cellStyle name="Percent 2 2 6 2 3 3 3" xfId="57910"/>
    <cellStyle name="Percent 2 2 6 2 3 4" xfId="57911"/>
    <cellStyle name="Percent 2 2 6 2 3 5" xfId="57912"/>
    <cellStyle name="Percent 2 2 6 2 3 6" xfId="57913"/>
    <cellStyle name="Percent 2 2 6 2 3 7" xfId="57914"/>
    <cellStyle name="Percent 2 2 6 2 4" xfId="57915"/>
    <cellStyle name="Percent 2 2 6 2 4 2" xfId="57916"/>
    <cellStyle name="Percent 2 2 6 2 4 2 2" xfId="57917"/>
    <cellStyle name="Percent 2 2 6 2 4 2 3" xfId="57918"/>
    <cellStyle name="Percent 2 2 6 2 4 3" xfId="57919"/>
    <cellStyle name="Percent 2 2 6 2 4 4" xfId="57920"/>
    <cellStyle name="Percent 2 2 6 2 4 5" xfId="57921"/>
    <cellStyle name="Percent 2 2 6 2 4 6" xfId="57922"/>
    <cellStyle name="Percent 2 2 6 2 5" xfId="57923"/>
    <cellStyle name="Percent 2 2 6 2 5 2" xfId="57924"/>
    <cellStyle name="Percent 2 2 6 2 5 2 2" xfId="57925"/>
    <cellStyle name="Percent 2 2 6 2 5 2 3" xfId="57926"/>
    <cellStyle name="Percent 2 2 6 2 5 3" xfId="57927"/>
    <cellStyle name="Percent 2 2 6 2 5 4" xfId="57928"/>
    <cellStyle name="Percent 2 2 6 2 5 5" xfId="57929"/>
    <cellStyle name="Percent 2 2 6 2 5 6" xfId="57930"/>
    <cellStyle name="Percent 2 2 6 2 6" xfId="57931"/>
    <cellStyle name="Percent 2 2 6 2 6 2" xfId="57932"/>
    <cellStyle name="Percent 2 2 6 2 6 3" xfId="57933"/>
    <cellStyle name="Percent 2 2 6 2 7" xfId="57934"/>
    <cellStyle name="Percent 2 2 6 2 8" xfId="57935"/>
    <cellStyle name="Percent 2 2 6 2 9" xfId="57936"/>
    <cellStyle name="Percent 2 2 6 3" xfId="57937"/>
    <cellStyle name="Percent 2 2 6 3 2" xfId="57938"/>
    <cellStyle name="Percent 2 2 6 3 2 2" xfId="57939"/>
    <cellStyle name="Percent 2 2 6 3 2 2 2" xfId="57940"/>
    <cellStyle name="Percent 2 2 6 3 2 2 2 2" xfId="57941"/>
    <cellStyle name="Percent 2 2 6 3 2 2 2 3" xfId="57942"/>
    <cellStyle name="Percent 2 2 6 3 2 2 3" xfId="57943"/>
    <cellStyle name="Percent 2 2 6 3 2 2 4" xfId="57944"/>
    <cellStyle name="Percent 2 2 6 3 2 2 5" xfId="57945"/>
    <cellStyle name="Percent 2 2 6 3 2 2 6" xfId="57946"/>
    <cellStyle name="Percent 2 2 6 3 2 3" xfId="57947"/>
    <cellStyle name="Percent 2 2 6 3 2 3 2" xfId="57948"/>
    <cellStyle name="Percent 2 2 6 3 2 3 3" xfId="57949"/>
    <cellStyle name="Percent 2 2 6 3 2 4" xfId="57950"/>
    <cellStyle name="Percent 2 2 6 3 2 5" xfId="57951"/>
    <cellStyle name="Percent 2 2 6 3 2 6" xfId="57952"/>
    <cellStyle name="Percent 2 2 6 3 2 7" xfId="57953"/>
    <cellStyle name="Percent 2 2 6 3 3" xfId="57954"/>
    <cellStyle name="Percent 2 2 6 3 3 2" xfId="57955"/>
    <cellStyle name="Percent 2 2 6 3 3 2 2" xfId="57956"/>
    <cellStyle name="Percent 2 2 6 3 3 2 3" xfId="57957"/>
    <cellStyle name="Percent 2 2 6 3 3 3" xfId="57958"/>
    <cellStyle name="Percent 2 2 6 3 3 4" xfId="57959"/>
    <cellStyle name="Percent 2 2 6 3 3 5" xfId="57960"/>
    <cellStyle name="Percent 2 2 6 3 3 6" xfId="57961"/>
    <cellStyle name="Percent 2 2 6 3 4" xfId="57962"/>
    <cellStyle name="Percent 2 2 6 3 4 2" xfId="57963"/>
    <cellStyle name="Percent 2 2 6 3 4 2 2" xfId="57964"/>
    <cellStyle name="Percent 2 2 6 3 4 2 3" xfId="57965"/>
    <cellStyle name="Percent 2 2 6 3 4 3" xfId="57966"/>
    <cellStyle name="Percent 2 2 6 3 4 4" xfId="57967"/>
    <cellStyle name="Percent 2 2 6 3 4 5" xfId="57968"/>
    <cellStyle name="Percent 2 2 6 3 4 6" xfId="57969"/>
    <cellStyle name="Percent 2 2 6 3 5" xfId="57970"/>
    <cellStyle name="Percent 2 2 6 3 5 2" xfId="57971"/>
    <cellStyle name="Percent 2 2 6 3 5 3" xfId="57972"/>
    <cellStyle name="Percent 2 2 6 3 6" xfId="57973"/>
    <cellStyle name="Percent 2 2 6 3 7" xfId="57974"/>
    <cellStyle name="Percent 2 2 6 3 8" xfId="57975"/>
    <cellStyle name="Percent 2 2 6 3 9" xfId="57976"/>
    <cellStyle name="Percent 2 2 6 4" xfId="57977"/>
    <cellStyle name="Percent 2 2 6 4 2" xfId="57978"/>
    <cellStyle name="Percent 2 2 6 4 2 2" xfId="57979"/>
    <cellStyle name="Percent 2 2 6 4 2 2 2" xfId="57980"/>
    <cellStyle name="Percent 2 2 6 4 2 2 3" xfId="57981"/>
    <cellStyle name="Percent 2 2 6 4 2 3" xfId="57982"/>
    <cellStyle name="Percent 2 2 6 4 2 4" xfId="57983"/>
    <cellStyle name="Percent 2 2 6 4 2 5" xfId="57984"/>
    <cellStyle name="Percent 2 2 6 4 2 6" xfId="57985"/>
    <cellStyle name="Percent 2 2 6 4 3" xfId="57986"/>
    <cellStyle name="Percent 2 2 6 4 3 2" xfId="57987"/>
    <cellStyle name="Percent 2 2 6 4 3 3" xfId="57988"/>
    <cellStyle name="Percent 2 2 6 4 4" xfId="57989"/>
    <cellStyle name="Percent 2 2 6 4 5" xfId="57990"/>
    <cellStyle name="Percent 2 2 6 4 6" xfId="57991"/>
    <cellStyle name="Percent 2 2 6 4 7" xfId="57992"/>
    <cellStyle name="Percent 2 2 6 5" xfId="57993"/>
    <cellStyle name="Percent 2 2 6 5 2" xfId="57994"/>
    <cellStyle name="Percent 2 2 6 5 2 2" xfId="57995"/>
    <cellStyle name="Percent 2 2 6 5 2 3" xfId="57996"/>
    <cellStyle name="Percent 2 2 6 5 3" xfId="57997"/>
    <cellStyle name="Percent 2 2 6 5 4" xfId="57998"/>
    <cellStyle name="Percent 2 2 6 5 5" xfId="57999"/>
    <cellStyle name="Percent 2 2 6 5 6" xfId="58000"/>
    <cellStyle name="Percent 2 2 6 6" xfId="58001"/>
    <cellStyle name="Percent 2 2 6 6 2" xfId="58002"/>
    <cellStyle name="Percent 2 2 6 6 2 2" xfId="58003"/>
    <cellStyle name="Percent 2 2 6 6 2 3" xfId="58004"/>
    <cellStyle name="Percent 2 2 6 6 3" xfId="58005"/>
    <cellStyle name="Percent 2 2 6 6 4" xfId="58006"/>
    <cellStyle name="Percent 2 2 6 6 5" xfId="58007"/>
    <cellStyle name="Percent 2 2 6 6 6" xfId="58008"/>
    <cellStyle name="Percent 2 2 6 7" xfId="58009"/>
    <cellStyle name="Percent 2 2 6 7 2" xfId="58010"/>
    <cellStyle name="Percent 2 2 6 7 2 2" xfId="58011"/>
    <cellStyle name="Percent 2 2 6 7 2 3" xfId="58012"/>
    <cellStyle name="Percent 2 2 6 7 3" xfId="58013"/>
    <cellStyle name="Percent 2 2 6 7 4" xfId="58014"/>
    <cellStyle name="Percent 2 2 6 7 5" xfId="58015"/>
    <cellStyle name="Percent 2 2 6 7 6" xfId="58016"/>
    <cellStyle name="Percent 2 2 6 8" xfId="58017"/>
    <cellStyle name="Percent 2 2 6 8 2" xfId="58018"/>
    <cellStyle name="Percent 2 2 6 8 2 2" xfId="58019"/>
    <cellStyle name="Percent 2 2 6 8 2 3" xfId="58020"/>
    <cellStyle name="Percent 2 2 6 8 3" xfId="58021"/>
    <cellStyle name="Percent 2 2 6 8 4" xfId="58022"/>
    <cellStyle name="Percent 2 2 6 8 5" xfId="58023"/>
    <cellStyle name="Percent 2 2 6 8 6" xfId="58024"/>
    <cellStyle name="Percent 2 2 6 9" xfId="58025"/>
    <cellStyle name="Percent 2 2 6 9 2" xfId="58026"/>
    <cellStyle name="Percent 2 2 6 9 3" xfId="58027"/>
    <cellStyle name="Percent 2 2 7" xfId="58028"/>
    <cellStyle name="Percent 2 2 7 10" xfId="58029"/>
    <cellStyle name="Percent 2 2 7 2" xfId="58030"/>
    <cellStyle name="Percent 2 2 7 2 2" xfId="58031"/>
    <cellStyle name="Percent 2 2 7 2 2 2" xfId="58032"/>
    <cellStyle name="Percent 2 2 7 2 2 2 2" xfId="58033"/>
    <cellStyle name="Percent 2 2 7 2 2 2 3" xfId="58034"/>
    <cellStyle name="Percent 2 2 7 2 2 3" xfId="58035"/>
    <cellStyle name="Percent 2 2 7 2 2 4" xfId="58036"/>
    <cellStyle name="Percent 2 2 7 2 2 5" xfId="58037"/>
    <cellStyle name="Percent 2 2 7 2 2 6" xfId="58038"/>
    <cellStyle name="Percent 2 2 7 2 3" xfId="58039"/>
    <cellStyle name="Percent 2 2 7 2 3 2" xfId="58040"/>
    <cellStyle name="Percent 2 2 7 2 3 2 2" xfId="58041"/>
    <cellStyle name="Percent 2 2 7 2 3 2 3" xfId="58042"/>
    <cellStyle name="Percent 2 2 7 2 3 3" xfId="58043"/>
    <cellStyle name="Percent 2 2 7 2 3 4" xfId="58044"/>
    <cellStyle name="Percent 2 2 7 2 3 5" xfId="58045"/>
    <cellStyle name="Percent 2 2 7 2 3 6" xfId="58046"/>
    <cellStyle name="Percent 2 2 7 2 4" xfId="58047"/>
    <cellStyle name="Percent 2 2 7 2 4 2" xfId="58048"/>
    <cellStyle name="Percent 2 2 7 2 4 3" xfId="58049"/>
    <cellStyle name="Percent 2 2 7 2 5" xfId="58050"/>
    <cellStyle name="Percent 2 2 7 2 6" xfId="58051"/>
    <cellStyle name="Percent 2 2 7 2 7" xfId="58052"/>
    <cellStyle name="Percent 2 2 7 2 8" xfId="58053"/>
    <cellStyle name="Percent 2 2 7 3" xfId="58054"/>
    <cellStyle name="Percent 2 2 7 3 2" xfId="58055"/>
    <cellStyle name="Percent 2 2 7 3 2 2" xfId="58056"/>
    <cellStyle name="Percent 2 2 7 3 2 2 2" xfId="58057"/>
    <cellStyle name="Percent 2 2 7 3 2 2 3" xfId="58058"/>
    <cellStyle name="Percent 2 2 7 3 2 3" xfId="58059"/>
    <cellStyle name="Percent 2 2 7 3 2 4" xfId="58060"/>
    <cellStyle name="Percent 2 2 7 3 2 5" xfId="58061"/>
    <cellStyle name="Percent 2 2 7 3 2 6" xfId="58062"/>
    <cellStyle name="Percent 2 2 7 3 3" xfId="58063"/>
    <cellStyle name="Percent 2 2 7 3 3 2" xfId="58064"/>
    <cellStyle name="Percent 2 2 7 3 3 3" xfId="58065"/>
    <cellStyle name="Percent 2 2 7 3 4" xfId="58066"/>
    <cellStyle name="Percent 2 2 7 3 5" xfId="58067"/>
    <cellStyle name="Percent 2 2 7 3 6" xfId="58068"/>
    <cellStyle name="Percent 2 2 7 3 7" xfId="58069"/>
    <cellStyle name="Percent 2 2 7 4" xfId="58070"/>
    <cellStyle name="Percent 2 2 7 4 2" xfId="58071"/>
    <cellStyle name="Percent 2 2 7 4 2 2" xfId="58072"/>
    <cellStyle name="Percent 2 2 7 4 2 3" xfId="58073"/>
    <cellStyle name="Percent 2 2 7 4 3" xfId="58074"/>
    <cellStyle name="Percent 2 2 7 4 4" xfId="58075"/>
    <cellStyle name="Percent 2 2 7 4 5" xfId="58076"/>
    <cellStyle name="Percent 2 2 7 4 6" xfId="58077"/>
    <cellStyle name="Percent 2 2 7 5" xfId="58078"/>
    <cellStyle name="Percent 2 2 7 5 2" xfId="58079"/>
    <cellStyle name="Percent 2 2 7 5 2 2" xfId="58080"/>
    <cellStyle name="Percent 2 2 7 5 2 3" xfId="58081"/>
    <cellStyle name="Percent 2 2 7 5 3" xfId="58082"/>
    <cellStyle name="Percent 2 2 7 5 4" xfId="58083"/>
    <cellStyle name="Percent 2 2 7 5 5" xfId="58084"/>
    <cellStyle name="Percent 2 2 7 5 6" xfId="58085"/>
    <cellStyle name="Percent 2 2 7 6" xfId="58086"/>
    <cellStyle name="Percent 2 2 7 6 2" xfId="58087"/>
    <cellStyle name="Percent 2 2 7 6 3" xfId="58088"/>
    <cellStyle name="Percent 2 2 7 7" xfId="58089"/>
    <cellStyle name="Percent 2 2 7 8" xfId="58090"/>
    <cellStyle name="Percent 2 2 7 9" xfId="58091"/>
    <cellStyle name="Percent 2 2 8" xfId="58092"/>
    <cellStyle name="Percent 2 2 8 2" xfId="58093"/>
    <cellStyle name="Percent 2 2 8 2 2" xfId="58094"/>
    <cellStyle name="Percent 2 2 8 2 2 2" xfId="58095"/>
    <cellStyle name="Percent 2 2 8 2 2 2 2" xfId="58096"/>
    <cellStyle name="Percent 2 2 8 2 2 2 3" xfId="58097"/>
    <cellStyle name="Percent 2 2 8 2 2 3" xfId="58098"/>
    <cellStyle name="Percent 2 2 8 2 2 4" xfId="58099"/>
    <cellStyle name="Percent 2 2 8 2 2 5" xfId="58100"/>
    <cellStyle name="Percent 2 2 8 2 2 6" xfId="58101"/>
    <cellStyle name="Percent 2 2 8 2 3" xfId="58102"/>
    <cellStyle name="Percent 2 2 8 2 3 2" xfId="58103"/>
    <cellStyle name="Percent 2 2 8 2 3 3" xfId="58104"/>
    <cellStyle name="Percent 2 2 8 2 4" xfId="58105"/>
    <cellStyle name="Percent 2 2 8 2 5" xfId="58106"/>
    <cellStyle name="Percent 2 2 8 2 6" xfId="58107"/>
    <cellStyle name="Percent 2 2 8 2 7" xfId="58108"/>
    <cellStyle name="Percent 2 2 8 3" xfId="58109"/>
    <cellStyle name="Percent 2 2 8 3 2" xfId="58110"/>
    <cellStyle name="Percent 2 2 8 3 2 2" xfId="58111"/>
    <cellStyle name="Percent 2 2 8 3 2 3" xfId="58112"/>
    <cellStyle name="Percent 2 2 8 3 3" xfId="58113"/>
    <cellStyle name="Percent 2 2 8 3 4" xfId="58114"/>
    <cellStyle name="Percent 2 2 8 3 5" xfId="58115"/>
    <cellStyle name="Percent 2 2 8 3 6" xfId="58116"/>
    <cellStyle name="Percent 2 2 8 4" xfId="58117"/>
    <cellStyle name="Percent 2 2 8 4 2" xfId="58118"/>
    <cellStyle name="Percent 2 2 8 4 2 2" xfId="58119"/>
    <cellStyle name="Percent 2 2 8 4 2 3" xfId="58120"/>
    <cellStyle name="Percent 2 2 8 4 3" xfId="58121"/>
    <cellStyle name="Percent 2 2 8 4 4" xfId="58122"/>
    <cellStyle name="Percent 2 2 8 4 5" xfId="58123"/>
    <cellStyle name="Percent 2 2 8 4 6" xfId="58124"/>
    <cellStyle name="Percent 2 2 8 5" xfId="58125"/>
    <cellStyle name="Percent 2 2 8 5 2" xfId="58126"/>
    <cellStyle name="Percent 2 2 8 5 3" xfId="58127"/>
    <cellStyle name="Percent 2 2 8 6" xfId="58128"/>
    <cellStyle name="Percent 2 2 8 7" xfId="58129"/>
    <cellStyle name="Percent 2 2 8 8" xfId="58130"/>
    <cellStyle name="Percent 2 2 8 9" xfId="58131"/>
    <cellStyle name="Percent 2 2 9" xfId="58132"/>
    <cellStyle name="Percent 2 2 9 2" xfId="58133"/>
    <cellStyle name="Percent 2 2 9 2 2" xfId="58134"/>
    <cellStyle name="Percent 2 2 9 2 2 2" xfId="58135"/>
    <cellStyle name="Percent 2 2 9 2 2 3" xfId="58136"/>
    <cellStyle name="Percent 2 2 9 2 3" xfId="58137"/>
    <cellStyle name="Percent 2 2 9 2 4" xfId="58138"/>
    <cellStyle name="Percent 2 2 9 2 5" xfId="58139"/>
    <cellStyle name="Percent 2 2 9 2 6" xfId="58140"/>
    <cellStyle name="Percent 2 2 9 3" xfId="58141"/>
    <cellStyle name="Percent 2 2 9 3 2" xfId="58142"/>
    <cellStyle name="Percent 2 2 9 3 3" xfId="58143"/>
    <cellStyle name="Percent 2 2 9 4" xfId="58144"/>
    <cellStyle name="Percent 2 2 9 5" xfId="58145"/>
    <cellStyle name="Percent 2 2 9 6" xfId="58146"/>
    <cellStyle name="Percent 2 2 9 7" xfId="58147"/>
    <cellStyle name="Percent 2 3" xfId="166"/>
    <cellStyle name="Percent 2 3 10" xfId="58148"/>
    <cellStyle name="Percent 2 3 10 2" xfId="58149"/>
    <cellStyle name="Percent 2 3 10 2 2" xfId="58150"/>
    <cellStyle name="Percent 2 3 10 2 3" xfId="58151"/>
    <cellStyle name="Percent 2 3 10 3" xfId="58152"/>
    <cellStyle name="Percent 2 3 10 4" xfId="58153"/>
    <cellStyle name="Percent 2 3 10 5" xfId="58154"/>
    <cellStyle name="Percent 2 3 10 6" xfId="58155"/>
    <cellStyle name="Percent 2 3 11" xfId="58156"/>
    <cellStyle name="Percent 2 3 11 2" xfId="58157"/>
    <cellStyle name="Percent 2 3 11 2 2" xfId="58158"/>
    <cellStyle name="Percent 2 3 11 2 3" xfId="58159"/>
    <cellStyle name="Percent 2 3 11 3" xfId="58160"/>
    <cellStyle name="Percent 2 3 11 4" xfId="58161"/>
    <cellStyle name="Percent 2 3 11 5" xfId="58162"/>
    <cellStyle name="Percent 2 3 11 6" xfId="58163"/>
    <cellStyle name="Percent 2 3 12" xfId="58164"/>
    <cellStyle name="Percent 2 3 12 2" xfId="58165"/>
    <cellStyle name="Percent 2 3 12 3" xfId="58166"/>
    <cellStyle name="Percent 2 3 13" xfId="58167"/>
    <cellStyle name="Percent 2 3 14" xfId="58168"/>
    <cellStyle name="Percent 2 3 15" xfId="58169"/>
    <cellStyle name="Percent 2 3 16" xfId="58170"/>
    <cellStyle name="Percent 2 3 2" xfId="167"/>
    <cellStyle name="Percent 2 3 2 10" xfId="58171"/>
    <cellStyle name="Percent 2 3 2 10 2" xfId="58172"/>
    <cellStyle name="Percent 2 3 2 10 3" xfId="58173"/>
    <cellStyle name="Percent 2 3 2 11" xfId="58174"/>
    <cellStyle name="Percent 2 3 2 12" xfId="58175"/>
    <cellStyle name="Percent 2 3 2 13" xfId="58176"/>
    <cellStyle name="Percent 2 3 2 14" xfId="58177"/>
    <cellStyle name="Percent 2 3 2 2" xfId="554"/>
    <cellStyle name="Percent 2 3 2 2 10" xfId="58178"/>
    <cellStyle name="Percent 2 3 2 2 11" xfId="58179"/>
    <cellStyle name="Percent 2 3 2 2 12" xfId="58180"/>
    <cellStyle name="Percent 2 3 2 2 13" xfId="58181"/>
    <cellStyle name="Percent 2 3 2 2 2" xfId="58182"/>
    <cellStyle name="Percent 2 3 2 2 2 10" xfId="58183"/>
    <cellStyle name="Percent 2 3 2 2 2 2" xfId="58184"/>
    <cellStyle name="Percent 2 3 2 2 2 2 2" xfId="58185"/>
    <cellStyle name="Percent 2 3 2 2 2 2 2 2" xfId="58186"/>
    <cellStyle name="Percent 2 3 2 2 2 2 2 2 2" xfId="58187"/>
    <cellStyle name="Percent 2 3 2 2 2 2 2 2 3" xfId="58188"/>
    <cellStyle name="Percent 2 3 2 2 2 2 2 3" xfId="58189"/>
    <cellStyle name="Percent 2 3 2 2 2 2 2 4" xfId="58190"/>
    <cellStyle name="Percent 2 3 2 2 2 2 2 5" xfId="58191"/>
    <cellStyle name="Percent 2 3 2 2 2 2 2 6" xfId="58192"/>
    <cellStyle name="Percent 2 3 2 2 2 2 3" xfId="58193"/>
    <cellStyle name="Percent 2 3 2 2 2 2 3 2" xfId="58194"/>
    <cellStyle name="Percent 2 3 2 2 2 2 3 2 2" xfId="58195"/>
    <cellStyle name="Percent 2 3 2 2 2 2 3 2 3" xfId="58196"/>
    <cellStyle name="Percent 2 3 2 2 2 2 3 3" xfId="58197"/>
    <cellStyle name="Percent 2 3 2 2 2 2 3 4" xfId="58198"/>
    <cellStyle name="Percent 2 3 2 2 2 2 3 5" xfId="58199"/>
    <cellStyle name="Percent 2 3 2 2 2 2 3 6" xfId="58200"/>
    <cellStyle name="Percent 2 3 2 2 2 2 4" xfId="58201"/>
    <cellStyle name="Percent 2 3 2 2 2 2 4 2" xfId="58202"/>
    <cellStyle name="Percent 2 3 2 2 2 2 4 3" xfId="58203"/>
    <cellStyle name="Percent 2 3 2 2 2 2 5" xfId="58204"/>
    <cellStyle name="Percent 2 3 2 2 2 2 6" xfId="58205"/>
    <cellStyle name="Percent 2 3 2 2 2 2 7" xfId="58206"/>
    <cellStyle name="Percent 2 3 2 2 2 2 8" xfId="58207"/>
    <cellStyle name="Percent 2 3 2 2 2 3" xfId="58208"/>
    <cellStyle name="Percent 2 3 2 2 2 3 2" xfId="58209"/>
    <cellStyle name="Percent 2 3 2 2 2 3 2 2" xfId="58210"/>
    <cellStyle name="Percent 2 3 2 2 2 3 2 2 2" xfId="58211"/>
    <cellStyle name="Percent 2 3 2 2 2 3 2 2 3" xfId="58212"/>
    <cellStyle name="Percent 2 3 2 2 2 3 2 3" xfId="58213"/>
    <cellStyle name="Percent 2 3 2 2 2 3 2 4" xfId="58214"/>
    <cellStyle name="Percent 2 3 2 2 2 3 2 5" xfId="58215"/>
    <cellStyle name="Percent 2 3 2 2 2 3 2 6" xfId="58216"/>
    <cellStyle name="Percent 2 3 2 2 2 3 3" xfId="58217"/>
    <cellStyle name="Percent 2 3 2 2 2 3 3 2" xfId="58218"/>
    <cellStyle name="Percent 2 3 2 2 2 3 3 3" xfId="58219"/>
    <cellStyle name="Percent 2 3 2 2 2 3 4" xfId="58220"/>
    <cellStyle name="Percent 2 3 2 2 2 3 5" xfId="58221"/>
    <cellStyle name="Percent 2 3 2 2 2 3 6" xfId="58222"/>
    <cellStyle name="Percent 2 3 2 2 2 3 7" xfId="58223"/>
    <cellStyle name="Percent 2 3 2 2 2 4" xfId="58224"/>
    <cellStyle name="Percent 2 3 2 2 2 4 2" xfId="58225"/>
    <cellStyle name="Percent 2 3 2 2 2 4 2 2" xfId="58226"/>
    <cellStyle name="Percent 2 3 2 2 2 4 2 3" xfId="58227"/>
    <cellStyle name="Percent 2 3 2 2 2 4 3" xfId="58228"/>
    <cellStyle name="Percent 2 3 2 2 2 4 4" xfId="58229"/>
    <cellStyle name="Percent 2 3 2 2 2 4 5" xfId="58230"/>
    <cellStyle name="Percent 2 3 2 2 2 4 6" xfId="58231"/>
    <cellStyle name="Percent 2 3 2 2 2 5" xfId="58232"/>
    <cellStyle name="Percent 2 3 2 2 2 5 2" xfId="58233"/>
    <cellStyle name="Percent 2 3 2 2 2 5 2 2" xfId="58234"/>
    <cellStyle name="Percent 2 3 2 2 2 5 2 3" xfId="58235"/>
    <cellStyle name="Percent 2 3 2 2 2 5 3" xfId="58236"/>
    <cellStyle name="Percent 2 3 2 2 2 5 4" xfId="58237"/>
    <cellStyle name="Percent 2 3 2 2 2 5 5" xfId="58238"/>
    <cellStyle name="Percent 2 3 2 2 2 5 6" xfId="58239"/>
    <cellStyle name="Percent 2 3 2 2 2 6" xfId="58240"/>
    <cellStyle name="Percent 2 3 2 2 2 6 2" xfId="58241"/>
    <cellStyle name="Percent 2 3 2 2 2 6 3" xfId="58242"/>
    <cellStyle name="Percent 2 3 2 2 2 7" xfId="58243"/>
    <cellStyle name="Percent 2 3 2 2 2 8" xfId="58244"/>
    <cellStyle name="Percent 2 3 2 2 2 9" xfId="58245"/>
    <cellStyle name="Percent 2 3 2 2 3" xfId="58246"/>
    <cellStyle name="Percent 2 3 2 2 3 2" xfId="58247"/>
    <cellStyle name="Percent 2 3 2 2 3 2 2" xfId="58248"/>
    <cellStyle name="Percent 2 3 2 2 3 2 2 2" xfId="58249"/>
    <cellStyle name="Percent 2 3 2 2 3 2 2 2 2" xfId="58250"/>
    <cellStyle name="Percent 2 3 2 2 3 2 2 2 3" xfId="58251"/>
    <cellStyle name="Percent 2 3 2 2 3 2 2 3" xfId="58252"/>
    <cellStyle name="Percent 2 3 2 2 3 2 2 4" xfId="58253"/>
    <cellStyle name="Percent 2 3 2 2 3 2 2 5" xfId="58254"/>
    <cellStyle name="Percent 2 3 2 2 3 2 2 6" xfId="58255"/>
    <cellStyle name="Percent 2 3 2 2 3 2 3" xfId="58256"/>
    <cellStyle name="Percent 2 3 2 2 3 2 3 2" xfId="58257"/>
    <cellStyle name="Percent 2 3 2 2 3 2 3 3" xfId="58258"/>
    <cellStyle name="Percent 2 3 2 2 3 2 4" xfId="58259"/>
    <cellStyle name="Percent 2 3 2 2 3 2 5" xfId="58260"/>
    <cellStyle name="Percent 2 3 2 2 3 2 6" xfId="58261"/>
    <cellStyle name="Percent 2 3 2 2 3 2 7" xfId="58262"/>
    <cellStyle name="Percent 2 3 2 2 3 3" xfId="58263"/>
    <cellStyle name="Percent 2 3 2 2 3 3 2" xfId="58264"/>
    <cellStyle name="Percent 2 3 2 2 3 3 2 2" xfId="58265"/>
    <cellStyle name="Percent 2 3 2 2 3 3 2 3" xfId="58266"/>
    <cellStyle name="Percent 2 3 2 2 3 3 3" xfId="58267"/>
    <cellStyle name="Percent 2 3 2 2 3 3 4" xfId="58268"/>
    <cellStyle name="Percent 2 3 2 2 3 3 5" xfId="58269"/>
    <cellStyle name="Percent 2 3 2 2 3 3 6" xfId="58270"/>
    <cellStyle name="Percent 2 3 2 2 3 4" xfId="58271"/>
    <cellStyle name="Percent 2 3 2 2 3 4 2" xfId="58272"/>
    <cellStyle name="Percent 2 3 2 2 3 4 2 2" xfId="58273"/>
    <cellStyle name="Percent 2 3 2 2 3 4 2 3" xfId="58274"/>
    <cellStyle name="Percent 2 3 2 2 3 4 3" xfId="58275"/>
    <cellStyle name="Percent 2 3 2 2 3 4 4" xfId="58276"/>
    <cellStyle name="Percent 2 3 2 2 3 4 5" xfId="58277"/>
    <cellStyle name="Percent 2 3 2 2 3 4 6" xfId="58278"/>
    <cellStyle name="Percent 2 3 2 2 3 5" xfId="58279"/>
    <cellStyle name="Percent 2 3 2 2 3 5 2" xfId="58280"/>
    <cellStyle name="Percent 2 3 2 2 3 5 3" xfId="58281"/>
    <cellStyle name="Percent 2 3 2 2 3 6" xfId="58282"/>
    <cellStyle name="Percent 2 3 2 2 3 7" xfId="58283"/>
    <cellStyle name="Percent 2 3 2 2 3 8" xfId="58284"/>
    <cellStyle name="Percent 2 3 2 2 3 9" xfId="58285"/>
    <cellStyle name="Percent 2 3 2 2 4" xfId="58286"/>
    <cellStyle name="Percent 2 3 2 2 4 2" xfId="58287"/>
    <cellStyle name="Percent 2 3 2 2 4 2 2" xfId="58288"/>
    <cellStyle name="Percent 2 3 2 2 4 2 2 2" xfId="58289"/>
    <cellStyle name="Percent 2 3 2 2 4 2 2 3" xfId="58290"/>
    <cellStyle name="Percent 2 3 2 2 4 2 3" xfId="58291"/>
    <cellStyle name="Percent 2 3 2 2 4 2 4" xfId="58292"/>
    <cellStyle name="Percent 2 3 2 2 4 2 5" xfId="58293"/>
    <cellStyle name="Percent 2 3 2 2 4 2 6" xfId="58294"/>
    <cellStyle name="Percent 2 3 2 2 4 3" xfId="58295"/>
    <cellStyle name="Percent 2 3 2 2 4 3 2" xfId="58296"/>
    <cellStyle name="Percent 2 3 2 2 4 3 3" xfId="58297"/>
    <cellStyle name="Percent 2 3 2 2 4 4" xfId="58298"/>
    <cellStyle name="Percent 2 3 2 2 4 5" xfId="58299"/>
    <cellStyle name="Percent 2 3 2 2 4 6" xfId="58300"/>
    <cellStyle name="Percent 2 3 2 2 4 7" xfId="58301"/>
    <cellStyle name="Percent 2 3 2 2 5" xfId="58302"/>
    <cellStyle name="Percent 2 3 2 2 5 2" xfId="58303"/>
    <cellStyle name="Percent 2 3 2 2 5 2 2" xfId="58304"/>
    <cellStyle name="Percent 2 3 2 2 5 2 3" xfId="58305"/>
    <cellStyle name="Percent 2 3 2 2 5 3" xfId="58306"/>
    <cellStyle name="Percent 2 3 2 2 5 4" xfId="58307"/>
    <cellStyle name="Percent 2 3 2 2 5 5" xfId="58308"/>
    <cellStyle name="Percent 2 3 2 2 5 6" xfId="58309"/>
    <cellStyle name="Percent 2 3 2 2 6" xfId="58310"/>
    <cellStyle name="Percent 2 3 2 2 6 2" xfId="58311"/>
    <cellStyle name="Percent 2 3 2 2 6 2 2" xfId="58312"/>
    <cellStyle name="Percent 2 3 2 2 6 2 3" xfId="58313"/>
    <cellStyle name="Percent 2 3 2 2 6 3" xfId="58314"/>
    <cellStyle name="Percent 2 3 2 2 6 4" xfId="58315"/>
    <cellStyle name="Percent 2 3 2 2 6 5" xfId="58316"/>
    <cellStyle name="Percent 2 3 2 2 6 6" xfId="58317"/>
    <cellStyle name="Percent 2 3 2 2 7" xfId="58318"/>
    <cellStyle name="Percent 2 3 2 2 7 2" xfId="58319"/>
    <cellStyle name="Percent 2 3 2 2 7 2 2" xfId="58320"/>
    <cellStyle name="Percent 2 3 2 2 7 2 3" xfId="58321"/>
    <cellStyle name="Percent 2 3 2 2 7 3" xfId="58322"/>
    <cellStyle name="Percent 2 3 2 2 7 4" xfId="58323"/>
    <cellStyle name="Percent 2 3 2 2 7 5" xfId="58324"/>
    <cellStyle name="Percent 2 3 2 2 7 6" xfId="58325"/>
    <cellStyle name="Percent 2 3 2 2 8" xfId="58326"/>
    <cellStyle name="Percent 2 3 2 2 8 2" xfId="58327"/>
    <cellStyle name="Percent 2 3 2 2 8 2 2" xfId="58328"/>
    <cellStyle name="Percent 2 3 2 2 8 2 3" xfId="58329"/>
    <cellStyle name="Percent 2 3 2 2 8 3" xfId="58330"/>
    <cellStyle name="Percent 2 3 2 2 8 4" xfId="58331"/>
    <cellStyle name="Percent 2 3 2 2 8 5" xfId="58332"/>
    <cellStyle name="Percent 2 3 2 2 8 6" xfId="58333"/>
    <cellStyle name="Percent 2 3 2 2 9" xfId="58334"/>
    <cellStyle name="Percent 2 3 2 2 9 2" xfId="58335"/>
    <cellStyle name="Percent 2 3 2 2 9 3" xfId="58336"/>
    <cellStyle name="Percent 2 3 2 3" xfId="58337"/>
    <cellStyle name="Percent 2 3 2 3 10" xfId="58338"/>
    <cellStyle name="Percent 2 3 2 3 2" xfId="58339"/>
    <cellStyle name="Percent 2 3 2 3 2 2" xfId="58340"/>
    <cellStyle name="Percent 2 3 2 3 2 2 2" xfId="58341"/>
    <cellStyle name="Percent 2 3 2 3 2 2 2 2" xfId="58342"/>
    <cellStyle name="Percent 2 3 2 3 2 2 2 3" xfId="58343"/>
    <cellStyle name="Percent 2 3 2 3 2 2 3" xfId="58344"/>
    <cellStyle name="Percent 2 3 2 3 2 2 4" xfId="58345"/>
    <cellStyle name="Percent 2 3 2 3 2 2 5" xfId="58346"/>
    <cellStyle name="Percent 2 3 2 3 2 2 6" xfId="58347"/>
    <cellStyle name="Percent 2 3 2 3 2 3" xfId="58348"/>
    <cellStyle name="Percent 2 3 2 3 2 3 2" xfId="58349"/>
    <cellStyle name="Percent 2 3 2 3 2 3 2 2" xfId="58350"/>
    <cellStyle name="Percent 2 3 2 3 2 3 2 3" xfId="58351"/>
    <cellStyle name="Percent 2 3 2 3 2 3 3" xfId="58352"/>
    <cellStyle name="Percent 2 3 2 3 2 3 4" xfId="58353"/>
    <cellStyle name="Percent 2 3 2 3 2 3 5" xfId="58354"/>
    <cellStyle name="Percent 2 3 2 3 2 3 6" xfId="58355"/>
    <cellStyle name="Percent 2 3 2 3 2 4" xfId="58356"/>
    <cellStyle name="Percent 2 3 2 3 2 4 2" xfId="58357"/>
    <cellStyle name="Percent 2 3 2 3 2 4 3" xfId="58358"/>
    <cellStyle name="Percent 2 3 2 3 2 5" xfId="58359"/>
    <cellStyle name="Percent 2 3 2 3 2 6" xfId="58360"/>
    <cellStyle name="Percent 2 3 2 3 2 7" xfId="58361"/>
    <cellStyle name="Percent 2 3 2 3 2 8" xfId="58362"/>
    <cellStyle name="Percent 2 3 2 3 3" xfId="58363"/>
    <cellStyle name="Percent 2 3 2 3 3 2" xfId="58364"/>
    <cellStyle name="Percent 2 3 2 3 3 2 2" xfId="58365"/>
    <cellStyle name="Percent 2 3 2 3 3 2 2 2" xfId="58366"/>
    <cellStyle name="Percent 2 3 2 3 3 2 2 3" xfId="58367"/>
    <cellStyle name="Percent 2 3 2 3 3 2 3" xfId="58368"/>
    <cellStyle name="Percent 2 3 2 3 3 2 4" xfId="58369"/>
    <cellStyle name="Percent 2 3 2 3 3 2 5" xfId="58370"/>
    <cellStyle name="Percent 2 3 2 3 3 2 6" xfId="58371"/>
    <cellStyle name="Percent 2 3 2 3 3 3" xfId="58372"/>
    <cellStyle name="Percent 2 3 2 3 3 3 2" xfId="58373"/>
    <cellStyle name="Percent 2 3 2 3 3 3 3" xfId="58374"/>
    <cellStyle name="Percent 2 3 2 3 3 4" xfId="58375"/>
    <cellStyle name="Percent 2 3 2 3 3 5" xfId="58376"/>
    <cellStyle name="Percent 2 3 2 3 3 6" xfId="58377"/>
    <cellStyle name="Percent 2 3 2 3 3 7" xfId="58378"/>
    <cellStyle name="Percent 2 3 2 3 4" xfId="58379"/>
    <cellStyle name="Percent 2 3 2 3 4 2" xfId="58380"/>
    <cellStyle name="Percent 2 3 2 3 4 2 2" xfId="58381"/>
    <cellStyle name="Percent 2 3 2 3 4 2 3" xfId="58382"/>
    <cellStyle name="Percent 2 3 2 3 4 3" xfId="58383"/>
    <cellStyle name="Percent 2 3 2 3 4 4" xfId="58384"/>
    <cellStyle name="Percent 2 3 2 3 4 5" xfId="58385"/>
    <cellStyle name="Percent 2 3 2 3 4 6" xfId="58386"/>
    <cellStyle name="Percent 2 3 2 3 5" xfId="58387"/>
    <cellStyle name="Percent 2 3 2 3 5 2" xfId="58388"/>
    <cellStyle name="Percent 2 3 2 3 5 2 2" xfId="58389"/>
    <cellStyle name="Percent 2 3 2 3 5 2 3" xfId="58390"/>
    <cellStyle name="Percent 2 3 2 3 5 3" xfId="58391"/>
    <cellStyle name="Percent 2 3 2 3 5 4" xfId="58392"/>
    <cellStyle name="Percent 2 3 2 3 5 5" xfId="58393"/>
    <cellStyle name="Percent 2 3 2 3 5 6" xfId="58394"/>
    <cellStyle name="Percent 2 3 2 3 6" xfId="58395"/>
    <cellStyle name="Percent 2 3 2 3 6 2" xfId="58396"/>
    <cellStyle name="Percent 2 3 2 3 6 3" xfId="58397"/>
    <cellStyle name="Percent 2 3 2 3 7" xfId="58398"/>
    <cellStyle name="Percent 2 3 2 3 8" xfId="58399"/>
    <cellStyle name="Percent 2 3 2 3 9" xfId="58400"/>
    <cellStyle name="Percent 2 3 2 4" xfId="58401"/>
    <cellStyle name="Percent 2 3 2 4 2" xfId="58402"/>
    <cellStyle name="Percent 2 3 2 4 2 2" xfId="58403"/>
    <cellStyle name="Percent 2 3 2 4 2 2 2" xfId="58404"/>
    <cellStyle name="Percent 2 3 2 4 2 2 2 2" xfId="58405"/>
    <cellStyle name="Percent 2 3 2 4 2 2 2 3" xfId="58406"/>
    <cellStyle name="Percent 2 3 2 4 2 2 3" xfId="58407"/>
    <cellStyle name="Percent 2 3 2 4 2 2 4" xfId="58408"/>
    <cellStyle name="Percent 2 3 2 4 2 2 5" xfId="58409"/>
    <cellStyle name="Percent 2 3 2 4 2 2 6" xfId="58410"/>
    <cellStyle name="Percent 2 3 2 4 2 3" xfId="58411"/>
    <cellStyle name="Percent 2 3 2 4 2 3 2" xfId="58412"/>
    <cellStyle name="Percent 2 3 2 4 2 3 3" xfId="58413"/>
    <cellStyle name="Percent 2 3 2 4 2 4" xfId="58414"/>
    <cellStyle name="Percent 2 3 2 4 2 5" xfId="58415"/>
    <cellStyle name="Percent 2 3 2 4 2 6" xfId="58416"/>
    <cellStyle name="Percent 2 3 2 4 2 7" xfId="58417"/>
    <cellStyle name="Percent 2 3 2 4 3" xfId="58418"/>
    <cellStyle name="Percent 2 3 2 4 3 2" xfId="58419"/>
    <cellStyle name="Percent 2 3 2 4 3 2 2" xfId="58420"/>
    <cellStyle name="Percent 2 3 2 4 3 2 3" xfId="58421"/>
    <cellStyle name="Percent 2 3 2 4 3 3" xfId="58422"/>
    <cellStyle name="Percent 2 3 2 4 3 4" xfId="58423"/>
    <cellStyle name="Percent 2 3 2 4 3 5" xfId="58424"/>
    <cellStyle name="Percent 2 3 2 4 3 6" xfId="58425"/>
    <cellStyle name="Percent 2 3 2 4 4" xfId="58426"/>
    <cellStyle name="Percent 2 3 2 4 4 2" xfId="58427"/>
    <cellStyle name="Percent 2 3 2 4 4 2 2" xfId="58428"/>
    <cellStyle name="Percent 2 3 2 4 4 2 3" xfId="58429"/>
    <cellStyle name="Percent 2 3 2 4 4 3" xfId="58430"/>
    <cellStyle name="Percent 2 3 2 4 4 4" xfId="58431"/>
    <cellStyle name="Percent 2 3 2 4 4 5" xfId="58432"/>
    <cellStyle name="Percent 2 3 2 4 4 6" xfId="58433"/>
    <cellStyle name="Percent 2 3 2 4 5" xfId="58434"/>
    <cellStyle name="Percent 2 3 2 4 5 2" xfId="58435"/>
    <cellStyle name="Percent 2 3 2 4 5 3" xfId="58436"/>
    <cellStyle name="Percent 2 3 2 4 6" xfId="58437"/>
    <cellStyle name="Percent 2 3 2 4 7" xfId="58438"/>
    <cellStyle name="Percent 2 3 2 4 8" xfId="58439"/>
    <cellStyle name="Percent 2 3 2 4 9" xfId="58440"/>
    <cellStyle name="Percent 2 3 2 5" xfId="58441"/>
    <cellStyle name="Percent 2 3 2 5 2" xfId="58442"/>
    <cellStyle name="Percent 2 3 2 5 2 2" xfId="58443"/>
    <cellStyle name="Percent 2 3 2 5 2 2 2" xfId="58444"/>
    <cellStyle name="Percent 2 3 2 5 2 2 3" xfId="58445"/>
    <cellStyle name="Percent 2 3 2 5 2 3" xfId="58446"/>
    <cellStyle name="Percent 2 3 2 5 2 4" xfId="58447"/>
    <cellStyle name="Percent 2 3 2 5 2 5" xfId="58448"/>
    <cellStyle name="Percent 2 3 2 5 2 6" xfId="58449"/>
    <cellStyle name="Percent 2 3 2 5 3" xfId="58450"/>
    <cellStyle name="Percent 2 3 2 5 3 2" xfId="58451"/>
    <cellStyle name="Percent 2 3 2 5 3 3" xfId="58452"/>
    <cellStyle name="Percent 2 3 2 5 4" xfId="58453"/>
    <cellStyle name="Percent 2 3 2 5 5" xfId="58454"/>
    <cellStyle name="Percent 2 3 2 5 6" xfId="58455"/>
    <cellStyle name="Percent 2 3 2 5 7" xfId="58456"/>
    <cellStyle name="Percent 2 3 2 6" xfId="58457"/>
    <cellStyle name="Percent 2 3 2 6 2" xfId="58458"/>
    <cellStyle name="Percent 2 3 2 6 2 2" xfId="58459"/>
    <cellStyle name="Percent 2 3 2 6 2 3" xfId="58460"/>
    <cellStyle name="Percent 2 3 2 6 3" xfId="58461"/>
    <cellStyle name="Percent 2 3 2 6 4" xfId="58462"/>
    <cellStyle name="Percent 2 3 2 6 5" xfId="58463"/>
    <cellStyle name="Percent 2 3 2 6 6" xfId="58464"/>
    <cellStyle name="Percent 2 3 2 7" xfId="58465"/>
    <cellStyle name="Percent 2 3 2 7 2" xfId="58466"/>
    <cellStyle name="Percent 2 3 2 7 2 2" xfId="58467"/>
    <cellStyle name="Percent 2 3 2 7 2 3" xfId="58468"/>
    <cellStyle name="Percent 2 3 2 7 3" xfId="58469"/>
    <cellStyle name="Percent 2 3 2 7 4" xfId="58470"/>
    <cellStyle name="Percent 2 3 2 7 5" xfId="58471"/>
    <cellStyle name="Percent 2 3 2 7 6" xfId="58472"/>
    <cellStyle name="Percent 2 3 2 8" xfId="58473"/>
    <cellStyle name="Percent 2 3 2 8 2" xfId="58474"/>
    <cellStyle name="Percent 2 3 2 8 2 2" xfId="58475"/>
    <cellStyle name="Percent 2 3 2 8 2 3" xfId="58476"/>
    <cellStyle name="Percent 2 3 2 8 3" xfId="58477"/>
    <cellStyle name="Percent 2 3 2 8 4" xfId="58478"/>
    <cellStyle name="Percent 2 3 2 8 5" xfId="58479"/>
    <cellStyle name="Percent 2 3 2 8 6" xfId="58480"/>
    <cellStyle name="Percent 2 3 2 9" xfId="58481"/>
    <cellStyle name="Percent 2 3 2 9 2" xfId="58482"/>
    <cellStyle name="Percent 2 3 2 9 2 2" xfId="58483"/>
    <cellStyle name="Percent 2 3 2 9 2 3" xfId="58484"/>
    <cellStyle name="Percent 2 3 2 9 3" xfId="58485"/>
    <cellStyle name="Percent 2 3 2 9 4" xfId="58486"/>
    <cellStyle name="Percent 2 3 2 9 5" xfId="58487"/>
    <cellStyle name="Percent 2 3 2 9 6" xfId="58488"/>
    <cellStyle name="Percent 2 3 3" xfId="555"/>
    <cellStyle name="Percent 2 3 3 10" xfId="58489"/>
    <cellStyle name="Percent 2 3 3 10 2" xfId="58490"/>
    <cellStyle name="Percent 2 3 3 10 3" xfId="58491"/>
    <cellStyle name="Percent 2 3 3 11" xfId="58492"/>
    <cellStyle name="Percent 2 3 3 12" xfId="58493"/>
    <cellStyle name="Percent 2 3 3 13" xfId="58494"/>
    <cellStyle name="Percent 2 3 3 14" xfId="58495"/>
    <cellStyle name="Percent 2 3 3 2" xfId="58496"/>
    <cellStyle name="Percent 2 3 3 2 10" xfId="58497"/>
    <cellStyle name="Percent 2 3 3 2 11" xfId="58498"/>
    <cellStyle name="Percent 2 3 3 2 12" xfId="58499"/>
    <cellStyle name="Percent 2 3 3 2 13" xfId="58500"/>
    <cellStyle name="Percent 2 3 3 2 2" xfId="58501"/>
    <cellStyle name="Percent 2 3 3 2 2 10" xfId="58502"/>
    <cellStyle name="Percent 2 3 3 2 2 2" xfId="58503"/>
    <cellStyle name="Percent 2 3 3 2 2 2 2" xfId="58504"/>
    <cellStyle name="Percent 2 3 3 2 2 2 2 2" xfId="58505"/>
    <cellStyle name="Percent 2 3 3 2 2 2 2 2 2" xfId="58506"/>
    <cellStyle name="Percent 2 3 3 2 2 2 2 2 3" xfId="58507"/>
    <cellStyle name="Percent 2 3 3 2 2 2 2 3" xfId="58508"/>
    <cellStyle name="Percent 2 3 3 2 2 2 2 4" xfId="58509"/>
    <cellStyle name="Percent 2 3 3 2 2 2 2 5" xfId="58510"/>
    <cellStyle name="Percent 2 3 3 2 2 2 2 6" xfId="58511"/>
    <cellStyle name="Percent 2 3 3 2 2 2 3" xfId="58512"/>
    <cellStyle name="Percent 2 3 3 2 2 2 3 2" xfId="58513"/>
    <cellStyle name="Percent 2 3 3 2 2 2 3 2 2" xfId="58514"/>
    <cellStyle name="Percent 2 3 3 2 2 2 3 2 3" xfId="58515"/>
    <cellStyle name="Percent 2 3 3 2 2 2 3 3" xfId="58516"/>
    <cellStyle name="Percent 2 3 3 2 2 2 3 4" xfId="58517"/>
    <cellStyle name="Percent 2 3 3 2 2 2 3 5" xfId="58518"/>
    <cellStyle name="Percent 2 3 3 2 2 2 3 6" xfId="58519"/>
    <cellStyle name="Percent 2 3 3 2 2 2 4" xfId="58520"/>
    <cellStyle name="Percent 2 3 3 2 2 2 4 2" xfId="58521"/>
    <cellStyle name="Percent 2 3 3 2 2 2 4 3" xfId="58522"/>
    <cellStyle name="Percent 2 3 3 2 2 2 5" xfId="58523"/>
    <cellStyle name="Percent 2 3 3 2 2 2 6" xfId="58524"/>
    <cellStyle name="Percent 2 3 3 2 2 2 7" xfId="58525"/>
    <cellStyle name="Percent 2 3 3 2 2 2 8" xfId="58526"/>
    <cellStyle name="Percent 2 3 3 2 2 3" xfId="58527"/>
    <cellStyle name="Percent 2 3 3 2 2 3 2" xfId="58528"/>
    <cellStyle name="Percent 2 3 3 2 2 3 2 2" xfId="58529"/>
    <cellStyle name="Percent 2 3 3 2 2 3 2 2 2" xfId="58530"/>
    <cellStyle name="Percent 2 3 3 2 2 3 2 2 3" xfId="58531"/>
    <cellStyle name="Percent 2 3 3 2 2 3 2 3" xfId="58532"/>
    <cellStyle name="Percent 2 3 3 2 2 3 2 4" xfId="58533"/>
    <cellStyle name="Percent 2 3 3 2 2 3 2 5" xfId="58534"/>
    <cellStyle name="Percent 2 3 3 2 2 3 2 6" xfId="58535"/>
    <cellStyle name="Percent 2 3 3 2 2 3 3" xfId="58536"/>
    <cellStyle name="Percent 2 3 3 2 2 3 3 2" xfId="58537"/>
    <cellStyle name="Percent 2 3 3 2 2 3 3 3" xfId="58538"/>
    <cellStyle name="Percent 2 3 3 2 2 3 4" xfId="58539"/>
    <cellStyle name="Percent 2 3 3 2 2 3 5" xfId="58540"/>
    <cellStyle name="Percent 2 3 3 2 2 3 6" xfId="58541"/>
    <cellStyle name="Percent 2 3 3 2 2 3 7" xfId="58542"/>
    <cellStyle name="Percent 2 3 3 2 2 4" xfId="58543"/>
    <cellStyle name="Percent 2 3 3 2 2 4 2" xfId="58544"/>
    <cellStyle name="Percent 2 3 3 2 2 4 2 2" xfId="58545"/>
    <cellStyle name="Percent 2 3 3 2 2 4 2 3" xfId="58546"/>
    <cellStyle name="Percent 2 3 3 2 2 4 3" xfId="58547"/>
    <cellStyle name="Percent 2 3 3 2 2 4 4" xfId="58548"/>
    <cellStyle name="Percent 2 3 3 2 2 4 5" xfId="58549"/>
    <cellStyle name="Percent 2 3 3 2 2 4 6" xfId="58550"/>
    <cellStyle name="Percent 2 3 3 2 2 5" xfId="58551"/>
    <cellStyle name="Percent 2 3 3 2 2 5 2" xfId="58552"/>
    <cellStyle name="Percent 2 3 3 2 2 5 2 2" xfId="58553"/>
    <cellStyle name="Percent 2 3 3 2 2 5 2 3" xfId="58554"/>
    <cellStyle name="Percent 2 3 3 2 2 5 3" xfId="58555"/>
    <cellStyle name="Percent 2 3 3 2 2 5 4" xfId="58556"/>
    <cellStyle name="Percent 2 3 3 2 2 5 5" xfId="58557"/>
    <cellStyle name="Percent 2 3 3 2 2 5 6" xfId="58558"/>
    <cellStyle name="Percent 2 3 3 2 2 6" xfId="58559"/>
    <cellStyle name="Percent 2 3 3 2 2 6 2" xfId="58560"/>
    <cellStyle name="Percent 2 3 3 2 2 6 3" xfId="58561"/>
    <cellStyle name="Percent 2 3 3 2 2 7" xfId="58562"/>
    <cellStyle name="Percent 2 3 3 2 2 8" xfId="58563"/>
    <cellStyle name="Percent 2 3 3 2 2 9" xfId="58564"/>
    <cellStyle name="Percent 2 3 3 2 3" xfId="58565"/>
    <cellStyle name="Percent 2 3 3 2 3 2" xfId="58566"/>
    <cellStyle name="Percent 2 3 3 2 3 2 2" xfId="58567"/>
    <cellStyle name="Percent 2 3 3 2 3 2 2 2" xfId="58568"/>
    <cellStyle name="Percent 2 3 3 2 3 2 2 2 2" xfId="58569"/>
    <cellStyle name="Percent 2 3 3 2 3 2 2 2 3" xfId="58570"/>
    <cellStyle name="Percent 2 3 3 2 3 2 2 3" xfId="58571"/>
    <cellStyle name="Percent 2 3 3 2 3 2 2 4" xfId="58572"/>
    <cellStyle name="Percent 2 3 3 2 3 2 2 5" xfId="58573"/>
    <cellStyle name="Percent 2 3 3 2 3 2 2 6" xfId="58574"/>
    <cellStyle name="Percent 2 3 3 2 3 2 3" xfId="58575"/>
    <cellStyle name="Percent 2 3 3 2 3 2 3 2" xfId="58576"/>
    <cellStyle name="Percent 2 3 3 2 3 2 3 3" xfId="58577"/>
    <cellStyle name="Percent 2 3 3 2 3 2 4" xfId="58578"/>
    <cellStyle name="Percent 2 3 3 2 3 2 5" xfId="58579"/>
    <cellStyle name="Percent 2 3 3 2 3 2 6" xfId="58580"/>
    <cellStyle name="Percent 2 3 3 2 3 2 7" xfId="58581"/>
    <cellStyle name="Percent 2 3 3 2 3 3" xfId="58582"/>
    <cellStyle name="Percent 2 3 3 2 3 3 2" xfId="58583"/>
    <cellStyle name="Percent 2 3 3 2 3 3 2 2" xfId="58584"/>
    <cellStyle name="Percent 2 3 3 2 3 3 2 3" xfId="58585"/>
    <cellStyle name="Percent 2 3 3 2 3 3 3" xfId="58586"/>
    <cellStyle name="Percent 2 3 3 2 3 3 4" xfId="58587"/>
    <cellStyle name="Percent 2 3 3 2 3 3 5" xfId="58588"/>
    <cellStyle name="Percent 2 3 3 2 3 3 6" xfId="58589"/>
    <cellStyle name="Percent 2 3 3 2 3 4" xfId="58590"/>
    <cellStyle name="Percent 2 3 3 2 3 4 2" xfId="58591"/>
    <cellStyle name="Percent 2 3 3 2 3 4 2 2" xfId="58592"/>
    <cellStyle name="Percent 2 3 3 2 3 4 2 3" xfId="58593"/>
    <cellStyle name="Percent 2 3 3 2 3 4 3" xfId="58594"/>
    <cellStyle name="Percent 2 3 3 2 3 4 4" xfId="58595"/>
    <cellStyle name="Percent 2 3 3 2 3 4 5" xfId="58596"/>
    <cellStyle name="Percent 2 3 3 2 3 4 6" xfId="58597"/>
    <cellStyle name="Percent 2 3 3 2 3 5" xfId="58598"/>
    <cellStyle name="Percent 2 3 3 2 3 5 2" xfId="58599"/>
    <cellStyle name="Percent 2 3 3 2 3 5 3" xfId="58600"/>
    <cellStyle name="Percent 2 3 3 2 3 6" xfId="58601"/>
    <cellStyle name="Percent 2 3 3 2 3 7" xfId="58602"/>
    <cellStyle name="Percent 2 3 3 2 3 8" xfId="58603"/>
    <cellStyle name="Percent 2 3 3 2 3 9" xfId="58604"/>
    <cellStyle name="Percent 2 3 3 2 4" xfId="58605"/>
    <cellStyle name="Percent 2 3 3 2 4 2" xfId="58606"/>
    <cellStyle name="Percent 2 3 3 2 4 2 2" xfId="58607"/>
    <cellStyle name="Percent 2 3 3 2 4 2 2 2" xfId="58608"/>
    <cellStyle name="Percent 2 3 3 2 4 2 2 3" xfId="58609"/>
    <cellStyle name="Percent 2 3 3 2 4 2 3" xfId="58610"/>
    <cellStyle name="Percent 2 3 3 2 4 2 4" xfId="58611"/>
    <cellStyle name="Percent 2 3 3 2 4 2 5" xfId="58612"/>
    <cellStyle name="Percent 2 3 3 2 4 2 6" xfId="58613"/>
    <cellStyle name="Percent 2 3 3 2 4 3" xfId="58614"/>
    <cellStyle name="Percent 2 3 3 2 4 3 2" xfId="58615"/>
    <cellStyle name="Percent 2 3 3 2 4 3 3" xfId="58616"/>
    <cellStyle name="Percent 2 3 3 2 4 4" xfId="58617"/>
    <cellStyle name="Percent 2 3 3 2 4 5" xfId="58618"/>
    <cellStyle name="Percent 2 3 3 2 4 6" xfId="58619"/>
    <cellStyle name="Percent 2 3 3 2 4 7" xfId="58620"/>
    <cellStyle name="Percent 2 3 3 2 5" xfId="58621"/>
    <cellStyle name="Percent 2 3 3 2 5 2" xfId="58622"/>
    <cellStyle name="Percent 2 3 3 2 5 2 2" xfId="58623"/>
    <cellStyle name="Percent 2 3 3 2 5 2 3" xfId="58624"/>
    <cellStyle name="Percent 2 3 3 2 5 3" xfId="58625"/>
    <cellStyle name="Percent 2 3 3 2 5 4" xfId="58626"/>
    <cellStyle name="Percent 2 3 3 2 5 5" xfId="58627"/>
    <cellStyle name="Percent 2 3 3 2 5 6" xfId="58628"/>
    <cellStyle name="Percent 2 3 3 2 6" xfId="58629"/>
    <cellStyle name="Percent 2 3 3 2 6 2" xfId="58630"/>
    <cellStyle name="Percent 2 3 3 2 6 2 2" xfId="58631"/>
    <cellStyle name="Percent 2 3 3 2 6 2 3" xfId="58632"/>
    <cellStyle name="Percent 2 3 3 2 6 3" xfId="58633"/>
    <cellStyle name="Percent 2 3 3 2 6 4" xfId="58634"/>
    <cellStyle name="Percent 2 3 3 2 6 5" xfId="58635"/>
    <cellStyle name="Percent 2 3 3 2 6 6" xfId="58636"/>
    <cellStyle name="Percent 2 3 3 2 7" xfId="58637"/>
    <cellStyle name="Percent 2 3 3 2 7 2" xfId="58638"/>
    <cellStyle name="Percent 2 3 3 2 7 2 2" xfId="58639"/>
    <cellStyle name="Percent 2 3 3 2 7 2 3" xfId="58640"/>
    <cellStyle name="Percent 2 3 3 2 7 3" xfId="58641"/>
    <cellStyle name="Percent 2 3 3 2 7 4" xfId="58642"/>
    <cellStyle name="Percent 2 3 3 2 7 5" xfId="58643"/>
    <cellStyle name="Percent 2 3 3 2 7 6" xfId="58644"/>
    <cellStyle name="Percent 2 3 3 2 8" xfId="58645"/>
    <cellStyle name="Percent 2 3 3 2 8 2" xfId="58646"/>
    <cellStyle name="Percent 2 3 3 2 8 2 2" xfId="58647"/>
    <cellStyle name="Percent 2 3 3 2 8 2 3" xfId="58648"/>
    <cellStyle name="Percent 2 3 3 2 8 3" xfId="58649"/>
    <cellStyle name="Percent 2 3 3 2 8 4" xfId="58650"/>
    <cellStyle name="Percent 2 3 3 2 8 5" xfId="58651"/>
    <cellStyle name="Percent 2 3 3 2 8 6" xfId="58652"/>
    <cellStyle name="Percent 2 3 3 2 9" xfId="58653"/>
    <cellStyle name="Percent 2 3 3 2 9 2" xfId="58654"/>
    <cellStyle name="Percent 2 3 3 2 9 3" xfId="58655"/>
    <cellStyle name="Percent 2 3 3 3" xfId="58656"/>
    <cellStyle name="Percent 2 3 3 3 10" xfId="58657"/>
    <cellStyle name="Percent 2 3 3 3 2" xfId="58658"/>
    <cellStyle name="Percent 2 3 3 3 2 2" xfId="58659"/>
    <cellStyle name="Percent 2 3 3 3 2 2 2" xfId="58660"/>
    <cellStyle name="Percent 2 3 3 3 2 2 2 2" xfId="58661"/>
    <cellStyle name="Percent 2 3 3 3 2 2 2 3" xfId="58662"/>
    <cellStyle name="Percent 2 3 3 3 2 2 3" xfId="58663"/>
    <cellStyle name="Percent 2 3 3 3 2 2 4" xfId="58664"/>
    <cellStyle name="Percent 2 3 3 3 2 2 5" xfId="58665"/>
    <cellStyle name="Percent 2 3 3 3 2 2 6" xfId="58666"/>
    <cellStyle name="Percent 2 3 3 3 2 3" xfId="58667"/>
    <cellStyle name="Percent 2 3 3 3 2 3 2" xfId="58668"/>
    <cellStyle name="Percent 2 3 3 3 2 3 2 2" xfId="58669"/>
    <cellStyle name="Percent 2 3 3 3 2 3 2 3" xfId="58670"/>
    <cellStyle name="Percent 2 3 3 3 2 3 3" xfId="58671"/>
    <cellStyle name="Percent 2 3 3 3 2 3 4" xfId="58672"/>
    <cellStyle name="Percent 2 3 3 3 2 3 5" xfId="58673"/>
    <cellStyle name="Percent 2 3 3 3 2 3 6" xfId="58674"/>
    <cellStyle name="Percent 2 3 3 3 2 4" xfId="58675"/>
    <cellStyle name="Percent 2 3 3 3 2 4 2" xfId="58676"/>
    <cellStyle name="Percent 2 3 3 3 2 4 3" xfId="58677"/>
    <cellStyle name="Percent 2 3 3 3 2 5" xfId="58678"/>
    <cellStyle name="Percent 2 3 3 3 2 6" xfId="58679"/>
    <cellStyle name="Percent 2 3 3 3 2 7" xfId="58680"/>
    <cellStyle name="Percent 2 3 3 3 2 8" xfId="58681"/>
    <cellStyle name="Percent 2 3 3 3 3" xfId="58682"/>
    <cellStyle name="Percent 2 3 3 3 3 2" xfId="58683"/>
    <cellStyle name="Percent 2 3 3 3 3 2 2" xfId="58684"/>
    <cellStyle name="Percent 2 3 3 3 3 2 2 2" xfId="58685"/>
    <cellStyle name="Percent 2 3 3 3 3 2 2 3" xfId="58686"/>
    <cellStyle name="Percent 2 3 3 3 3 2 3" xfId="58687"/>
    <cellStyle name="Percent 2 3 3 3 3 2 4" xfId="58688"/>
    <cellStyle name="Percent 2 3 3 3 3 2 5" xfId="58689"/>
    <cellStyle name="Percent 2 3 3 3 3 2 6" xfId="58690"/>
    <cellStyle name="Percent 2 3 3 3 3 3" xfId="58691"/>
    <cellStyle name="Percent 2 3 3 3 3 3 2" xfId="58692"/>
    <cellStyle name="Percent 2 3 3 3 3 3 3" xfId="58693"/>
    <cellStyle name="Percent 2 3 3 3 3 4" xfId="58694"/>
    <cellStyle name="Percent 2 3 3 3 3 5" xfId="58695"/>
    <cellStyle name="Percent 2 3 3 3 3 6" xfId="58696"/>
    <cellStyle name="Percent 2 3 3 3 3 7" xfId="58697"/>
    <cellStyle name="Percent 2 3 3 3 4" xfId="58698"/>
    <cellStyle name="Percent 2 3 3 3 4 2" xfId="58699"/>
    <cellStyle name="Percent 2 3 3 3 4 2 2" xfId="58700"/>
    <cellStyle name="Percent 2 3 3 3 4 2 3" xfId="58701"/>
    <cellStyle name="Percent 2 3 3 3 4 3" xfId="58702"/>
    <cellStyle name="Percent 2 3 3 3 4 4" xfId="58703"/>
    <cellStyle name="Percent 2 3 3 3 4 5" xfId="58704"/>
    <cellStyle name="Percent 2 3 3 3 4 6" xfId="58705"/>
    <cellStyle name="Percent 2 3 3 3 5" xfId="58706"/>
    <cellStyle name="Percent 2 3 3 3 5 2" xfId="58707"/>
    <cellStyle name="Percent 2 3 3 3 5 2 2" xfId="58708"/>
    <cellStyle name="Percent 2 3 3 3 5 2 3" xfId="58709"/>
    <cellStyle name="Percent 2 3 3 3 5 3" xfId="58710"/>
    <cellStyle name="Percent 2 3 3 3 5 4" xfId="58711"/>
    <cellStyle name="Percent 2 3 3 3 5 5" xfId="58712"/>
    <cellStyle name="Percent 2 3 3 3 5 6" xfId="58713"/>
    <cellStyle name="Percent 2 3 3 3 6" xfId="58714"/>
    <cellStyle name="Percent 2 3 3 3 6 2" xfId="58715"/>
    <cellStyle name="Percent 2 3 3 3 6 3" xfId="58716"/>
    <cellStyle name="Percent 2 3 3 3 7" xfId="58717"/>
    <cellStyle name="Percent 2 3 3 3 8" xfId="58718"/>
    <cellStyle name="Percent 2 3 3 3 9" xfId="58719"/>
    <cellStyle name="Percent 2 3 3 4" xfId="58720"/>
    <cellStyle name="Percent 2 3 3 4 2" xfId="58721"/>
    <cellStyle name="Percent 2 3 3 4 2 2" xfId="58722"/>
    <cellStyle name="Percent 2 3 3 4 2 2 2" xfId="58723"/>
    <cellStyle name="Percent 2 3 3 4 2 2 2 2" xfId="58724"/>
    <cellStyle name="Percent 2 3 3 4 2 2 2 3" xfId="58725"/>
    <cellStyle name="Percent 2 3 3 4 2 2 3" xfId="58726"/>
    <cellStyle name="Percent 2 3 3 4 2 2 4" xfId="58727"/>
    <cellStyle name="Percent 2 3 3 4 2 2 5" xfId="58728"/>
    <cellStyle name="Percent 2 3 3 4 2 2 6" xfId="58729"/>
    <cellStyle name="Percent 2 3 3 4 2 3" xfId="58730"/>
    <cellStyle name="Percent 2 3 3 4 2 3 2" xfId="58731"/>
    <cellStyle name="Percent 2 3 3 4 2 3 3" xfId="58732"/>
    <cellStyle name="Percent 2 3 3 4 2 4" xfId="58733"/>
    <cellStyle name="Percent 2 3 3 4 2 5" xfId="58734"/>
    <cellStyle name="Percent 2 3 3 4 2 6" xfId="58735"/>
    <cellStyle name="Percent 2 3 3 4 2 7" xfId="58736"/>
    <cellStyle name="Percent 2 3 3 4 3" xfId="58737"/>
    <cellStyle name="Percent 2 3 3 4 3 2" xfId="58738"/>
    <cellStyle name="Percent 2 3 3 4 3 2 2" xfId="58739"/>
    <cellStyle name="Percent 2 3 3 4 3 2 3" xfId="58740"/>
    <cellStyle name="Percent 2 3 3 4 3 3" xfId="58741"/>
    <cellStyle name="Percent 2 3 3 4 3 4" xfId="58742"/>
    <cellStyle name="Percent 2 3 3 4 3 5" xfId="58743"/>
    <cellStyle name="Percent 2 3 3 4 3 6" xfId="58744"/>
    <cellStyle name="Percent 2 3 3 4 4" xfId="58745"/>
    <cellStyle name="Percent 2 3 3 4 4 2" xfId="58746"/>
    <cellStyle name="Percent 2 3 3 4 4 2 2" xfId="58747"/>
    <cellStyle name="Percent 2 3 3 4 4 2 3" xfId="58748"/>
    <cellStyle name="Percent 2 3 3 4 4 3" xfId="58749"/>
    <cellStyle name="Percent 2 3 3 4 4 4" xfId="58750"/>
    <cellStyle name="Percent 2 3 3 4 4 5" xfId="58751"/>
    <cellStyle name="Percent 2 3 3 4 4 6" xfId="58752"/>
    <cellStyle name="Percent 2 3 3 4 5" xfId="58753"/>
    <cellStyle name="Percent 2 3 3 4 5 2" xfId="58754"/>
    <cellStyle name="Percent 2 3 3 4 5 3" xfId="58755"/>
    <cellStyle name="Percent 2 3 3 4 6" xfId="58756"/>
    <cellStyle name="Percent 2 3 3 4 7" xfId="58757"/>
    <cellStyle name="Percent 2 3 3 4 8" xfId="58758"/>
    <cellStyle name="Percent 2 3 3 4 9" xfId="58759"/>
    <cellStyle name="Percent 2 3 3 5" xfId="58760"/>
    <cellStyle name="Percent 2 3 3 5 2" xfId="58761"/>
    <cellStyle name="Percent 2 3 3 5 2 2" xfId="58762"/>
    <cellStyle name="Percent 2 3 3 5 2 2 2" xfId="58763"/>
    <cellStyle name="Percent 2 3 3 5 2 2 3" xfId="58764"/>
    <cellStyle name="Percent 2 3 3 5 2 3" xfId="58765"/>
    <cellStyle name="Percent 2 3 3 5 2 4" xfId="58766"/>
    <cellStyle name="Percent 2 3 3 5 2 5" xfId="58767"/>
    <cellStyle name="Percent 2 3 3 5 2 6" xfId="58768"/>
    <cellStyle name="Percent 2 3 3 5 3" xfId="58769"/>
    <cellStyle name="Percent 2 3 3 5 3 2" xfId="58770"/>
    <cellStyle name="Percent 2 3 3 5 3 3" xfId="58771"/>
    <cellStyle name="Percent 2 3 3 5 4" xfId="58772"/>
    <cellStyle name="Percent 2 3 3 5 5" xfId="58773"/>
    <cellStyle name="Percent 2 3 3 5 6" xfId="58774"/>
    <cellStyle name="Percent 2 3 3 5 7" xfId="58775"/>
    <cellStyle name="Percent 2 3 3 6" xfId="58776"/>
    <cellStyle name="Percent 2 3 3 6 2" xfId="58777"/>
    <cellStyle name="Percent 2 3 3 6 2 2" xfId="58778"/>
    <cellStyle name="Percent 2 3 3 6 2 3" xfId="58779"/>
    <cellStyle name="Percent 2 3 3 6 3" xfId="58780"/>
    <cellStyle name="Percent 2 3 3 6 4" xfId="58781"/>
    <cellStyle name="Percent 2 3 3 6 5" xfId="58782"/>
    <cellStyle name="Percent 2 3 3 6 6" xfId="58783"/>
    <cellStyle name="Percent 2 3 3 7" xfId="58784"/>
    <cellStyle name="Percent 2 3 3 7 2" xfId="58785"/>
    <cellStyle name="Percent 2 3 3 7 2 2" xfId="58786"/>
    <cellStyle name="Percent 2 3 3 7 2 3" xfId="58787"/>
    <cellStyle name="Percent 2 3 3 7 3" xfId="58788"/>
    <cellStyle name="Percent 2 3 3 7 4" xfId="58789"/>
    <cellStyle name="Percent 2 3 3 7 5" xfId="58790"/>
    <cellStyle name="Percent 2 3 3 7 6" xfId="58791"/>
    <cellStyle name="Percent 2 3 3 8" xfId="58792"/>
    <cellStyle name="Percent 2 3 3 8 2" xfId="58793"/>
    <cellStyle name="Percent 2 3 3 8 2 2" xfId="58794"/>
    <cellStyle name="Percent 2 3 3 8 2 3" xfId="58795"/>
    <cellStyle name="Percent 2 3 3 8 3" xfId="58796"/>
    <cellStyle name="Percent 2 3 3 8 4" xfId="58797"/>
    <cellStyle name="Percent 2 3 3 8 5" xfId="58798"/>
    <cellStyle name="Percent 2 3 3 8 6" xfId="58799"/>
    <cellStyle name="Percent 2 3 3 9" xfId="58800"/>
    <cellStyle name="Percent 2 3 3 9 2" xfId="58801"/>
    <cellStyle name="Percent 2 3 3 9 2 2" xfId="58802"/>
    <cellStyle name="Percent 2 3 3 9 2 3" xfId="58803"/>
    <cellStyle name="Percent 2 3 3 9 3" xfId="58804"/>
    <cellStyle name="Percent 2 3 3 9 4" xfId="58805"/>
    <cellStyle name="Percent 2 3 3 9 5" xfId="58806"/>
    <cellStyle name="Percent 2 3 3 9 6" xfId="58807"/>
    <cellStyle name="Percent 2 3 4" xfId="58808"/>
    <cellStyle name="Percent 2 3 4 10" xfId="58809"/>
    <cellStyle name="Percent 2 3 4 11" xfId="58810"/>
    <cellStyle name="Percent 2 3 4 12" xfId="58811"/>
    <cellStyle name="Percent 2 3 4 13" xfId="58812"/>
    <cellStyle name="Percent 2 3 4 2" xfId="58813"/>
    <cellStyle name="Percent 2 3 4 2 10" xfId="58814"/>
    <cellStyle name="Percent 2 3 4 2 2" xfId="58815"/>
    <cellStyle name="Percent 2 3 4 2 2 2" xfId="58816"/>
    <cellStyle name="Percent 2 3 4 2 2 2 2" xfId="58817"/>
    <cellStyle name="Percent 2 3 4 2 2 2 2 2" xfId="58818"/>
    <cellStyle name="Percent 2 3 4 2 2 2 2 3" xfId="58819"/>
    <cellStyle name="Percent 2 3 4 2 2 2 3" xfId="58820"/>
    <cellStyle name="Percent 2 3 4 2 2 2 4" xfId="58821"/>
    <cellStyle name="Percent 2 3 4 2 2 2 5" xfId="58822"/>
    <cellStyle name="Percent 2 3 4 2 2 2 6" xfId="58823"/>
    <cellStyle name="Percent 2 3 4 2 2 3" xfId="58824"/>
    <cellStyle name="Percent 2 3 4 2 2 3 2" xfId="58825"/>
    <cellStyle name="Percent 2 3 4 2 2 3 2 2" xfId="58826"/>
    <cellStyle name="Percent 2 3 4 2 2 3 2 3" xfId="58827"/>
    <cellStyle name="Percent 2 3 4 2 2 3 3" xfId="58828"/>
    <cellStyle name="Percent 2 3 4 2 2 3 4" xfId="58829"/>
    <cellStyle name="Percent 2 3 4 2 2 3 5" xfId="58830"/>
    <cellStyle name="Percent 2 3 4 2 2 3 6" xfId="58831"/>
    <cellStyle name="Percent 2 3 4 2 2 4" xfId="58832"/>
    <cellStyle name="Percent 2 3 4 2 2 4 2" xfId="58833"/>
    <cellStyle name="Percent 2 3 4 2 2 4 3" xfId="58834"/>
    <cellStyle name="Percent 2 3 4 2 2 5" xfId="58835"/>
    <cellStyle name="Percent 2 3 4 2 2 6" xfId="58836"/>
    <cellStyle name="Percent 2 3 4 2 2 7" xfId="58837"/>
    <cellStyle name="Percent 2 3 4 2 2 8" xfId="58838"/>
    <cellStyle name="Percent 2 3 4 2 3" xfId="58839"/>
    <cellStyle name="Percent 2 3 4 2 3 2" xfId="58840"/>
    <cellStyle name="Percent 2 3 4 2 3 2 2" xfId="58841"/>
    <cellStyle name="Percent 2 3 4 2 3 2 2 2" xfId="58842"/>
    <cellStyle name="Percent 2 3 4 2 3 2 2 3" xfId="58843"/>
    <cellStyle name="Percent 2 3 4 2 3 2 3" xfId="58844"/>
    <cellStyle name="Percent 2 3 4 2 3 2 4" xfId="58845"/>
    <cellStyle name="Percent 2 3 4 2 3 2 5" xfId="58846"/>
    <cellStyle name="Percent 2 3 4 2 3 2 6" xfId="58847"/>
    <cellStyle name="Percent 2 3 4 2 3 3" xfId="58848"/>
    <cellStyle name="Percent 2 3 4 2 3 3 2" xfId="58849"/>
    <cellStyle name="Percent 2 3 4 2 3 3 3" xfId="58850"/>
    <cellStyle name="Percent 2 3 4 2 3 4" xfId="58851"/>
    <cellStyle name="Percent 2 3 4 2 3 5" xfId="58852"/>
    <cellStyle name="Percent 2 3 4 2 3 6" xfId="58853"/>
    <cellStyle name="Percent 2 3 4 2 3 7" xfId="58854"/>
    <cellStyle name="Percent 2 3 4 2 4" xfId="58855"/>
    <cellStyle name="Percent 2 3 4 2 4 2" xfId="58856"/>
    <cellStyle name="Percent 2 3 4 2 4 2 2" xfId="58857"/>
    <cellStyle name="Percent 2 3 4 2 4 2 3" xfId="58858"/>
    <cellStyle name="Percent 2 3 4 2 4 3" xfId="58859"/>
    <cellStyle name="Percent 2 3 4 2 4 4" xfId="58860"/>
    <cellStyle name="Percent 2 3 4 2 4 5" xfId="58861"/>
    <cellStyle name="Percent 2 3 4 2 4 6" xfId="58862"/>
    <cellStyle name="Percent 2 3 4 2 5" xfId="58863"/>
    <cellStyle name="Percent 2 3 4 2 5 2" xfId="58864"/>
    <cellStyle name="Percent 2 3 4 2 5 2 2" xfId="58865"/>
    <cellStyle name="Percent 2 3 4 2 5 2 3" xfId="58866"/>
    <cellStyle name="Percent 2 3 4 2 5 3" xfId="58867"/>
    <cellStyle name="Percent 2 3 4 2 5 4" xfId="58868"/>
    <cellStyle name="Percent 2 3 4 2 5 5" xfId="58869"/>
    <cellStyle name="Percent 2 3 4 2 5 6" xfId="58870"/>
    <cellStyle name="Percent 2 3 4 2 6" xfId="58871"/>
    <cellStyle name="Percent 2 3 4 2 6 2" xfId="58872"/>
    <cellStyle name="Percent 2 3 4 2 6 3" xfId="58873"/>
    <cellStyle name="Percent 2 3 4 2 7" xfId="58874"/>
    <cellStyle name="Percent 2 3 4 2 8" xfId="58875"/>
    <cellStyle name="Percent 2 3 4 2 9" xfId="58876"/>
    <cellStyle name="Percent 2 3 4 3" xfId="58877"/>
    <cellStyle name="Percent 2 3 4 3 2" xfId="58878"/>
    <cellStyle name="Percent 2 3 4 3 2 2" xfId="58879"/>
    <cellStyle name="Percent 2 3 4 3 2 2 2" xfId="58880"/>
    <cellStyle name="Percent 2 3 4 3 2 2 2 2" xfId="58881"/>
    <cellStyle name="Percent 2 3 4 3 2 2 2 3" xfId="58882"/>
    <cellStyle name="Percent 2 3 4 3 2 2 3" xfId="58883"/>
    <cellStyle name="Percent 2 3 4 3 2 2 4" xfId="58884"/>
    <cellStyle name="Percent 2 3 4 3 2 2 5" xfId="58885"/>
    <cellStyle name="Percent 2 3 4 3 2 2 6" xfId="58886"/>
    <cellStyle name="Percent 2 3 4 3 2 3" xfId="58887"/>
    <cellStyle name="Percent 2 3 4 3 2 3 2" xfId="58888"/>
    <cellStyle name="Percent 2 3 4 3 2 3 3" xfId="58889"/>
    <cellStyle name="Percent 2 3 4 3 2 4" xfId="58890"/>
    <cellStyle name="Percent 2 3 4 3 2 5" xfId="58891"/>
    <cellStyle name="Percent 2 3 4 3 2 6" xfId="58892"/>
    <cellStyle name="Percent 2 3 4 3 2 7" xfId="58893"/>
    <cellStyle name="Percent 2 3 4 3 3" xfId="58894"/>
    <cellStyle name="Percent 2 3 4 3 3 2" xfId="58895"/>
    <cellStyle name="Percent 2 3 4 3 3 2 2" xfId="58896"/>
    <cellStyle name="Percent 2 3 4 3 3 2 3" xfId="58897"/>
    <cellStyle name="Percent 2 3 4 3 3 3" xfId="58898"/>
    <cellStyle name="Percent 2 3 4 3 3 4" xfId="58899"/>
    <cellStyle name="Percent 2 3 4 3 3 5" xfId="58900"/>
    <cellStyle name="Percent 2 3 4 3 3 6" xfId="58901"/>
    <cellStyle name="Percent 2 3 4 3 4" xfId="58902"/>
    <cellStyle name="Percent 2 3 4 3 4 2" xfId="58903"/>
    <cellStyle name="Percent 2 3 4 3 4 2 2" xfId="58904"/>
    <cellStyle name="Percent 2 3 4 3 4 2 3" xfId="58905"/>
    <cellStyle name="Percent 2 3 4 3 4 3" xfId="58906"/>
    <cellStyle name="Percent 2 3 4 3 4 4" xfId="58907"/>
    <cellStyle name="Percent 2 3 4 3 4 5" xfId="58908"/>
    <cellStyle name="Percent 2 3 4 3 4 6" xfId="58909"/>
    <cellStyle name="Percent 2 3 4 3 5" xfId="58910"/>
    <cellStyle name="Percent 2 3 4 3 5 2" xfId="58911"/>
    <cellStyle name="Percent 2 3 4 3 5 3" xfId="58912"/>
    <cellStyle name="Percent 2 3 4 3 6" xfId="58913"/>
    <cellStyle name="Percent 2 3 4 3 7" xfId="58914"/>
    <cellStyle name="Percent 2 3 4 3 8" xfId="58915"/>
    <cellStyle name="Percent 2 3 4 3 9" xfId="58916"/>
    <cellStyle name="Percent 2 3 4 4" xfId="58917"/>
    <cellStyle name="Percent 2 3 4 4 2" xfId="58918"/>
    <cellStyle name="Percent 2 3 4 4 2 2" xfId="58919"/>
    <cellStyle name="Percent 2 3 4 4 2 2 2" xfId="58920"/>
    <cellStyle name="Percent 2 3 4 4 2 2 3" xfId="58921"/>
    <cellStyle name="Percent 2 3 4 4 2 3" xfId="58922"/>
    <cellStyle name="Percent 2 3 4 4 2 4" xfId="58923"/>
    <cellStyle name="Percent 2 3 4 4 2 5" xfId="58924"/>
    <cellStyle name="Percent 2 3 4 4 2 6" xfId="58925"/>
    <cellStyle name="Percent 2 3 4 4 3" xfId="58926"/>
    <cellStyle name="Percent 2 3 4 4 3 2" xfId="58927"/>
    <cellStyle name="Percent 2 3 4 4 3 3" xfId="58928"/>
    <cellStyle name="Percent 2 3 4 4 4" xfId="58929"/>
    <cellStyle name="Percent 2 3 4 4 5" xfId="58930"/>
    <cellStyle name="Percent 2 3 4 4 6" xfId="58931"/>
    <cellStyle name="Percent 2 3 4 4 7" xfId="58932"/>
    <cellStyle name="Percent 2 3 4 5" xfId="58933"/>
    <cellStyle name="Percent 2 3 4 5 2" xfId="58934"/>
    <cellStyle name="Percent 2 3 4 5 2 2" xfId="58935"/>
    <cellStyle name="Percent 2 3 4 5 2 3" xfId="58936"/>
    <cellStyle name="Percent 2 3 4 5 3" xfId="58937"/>
    <cellStyle name="Percent 2 3 4 5 4" xfId="58938"/>
    <cellStyle name="Percent 2 3 4 5 5" xfId="58939"/>
    <cellStyle name="Percent 2 3 4 5 6" xfId="58940"/>
    <cellStyle name="Percent 2 3 4 6" xfId="58941"/>
    <cellStyle name="Percent 2 3 4 6 2" xfId="58942"/>
    <cellStyle name="Percent 2 3 4 6 2 2" xfId="58943"/>
    <cellStyle name="Percent 2 3 4 6 2 3" xfId="58944"/>
    <cellStyle name="Percent 2 3 4 6 3" xfId="58945"/>
    <cellStyle name="Percent 2 3 4 6 4" xfId="58946"/>
    <cellStyle name="Percent 2 3 4 6 5" xfId="58947"/>
    <cellStyle name="Percent 2 3 4 6 6" xfId="58948"/>
    <cellStyle name="Percent 2 3 4 7" xfId="58949"/>
    <cellStyle name="Percent 2 3 4 7 2" xfId="58950"/>
    <cellStyle name="Percent 2 3 4 7 2 2" xfId="58951"/>
    <cellStyle name="Percent 2 3 4 7 2 3" xfId="58952"/>
    <cellStyle name="Percent 2 3 4 7 3" xfId="58953"/>
    <cellStyle name="Percent 2 3 4 7 4" xfId="58954"/>
    <cellStyle name="Percent 2 3 4 7 5" xfId="58955"/>
    <cellStyle name="Percent 2 3 4 7 6" xfId="58956"/>
    <cellStyle name="Percent 2 3 4 8" xfId="58957"/>
    <cellStyle name="Percent 2 3 4 8 2" xfId="58958"/>
    <cellStyle name="Percent 2 3 4 8 2 2" xfId="58959"/>
    <cellStyle name="Percent 2 3 4 8 2 3" xfId="58960"/>
    <cellStyle name="Percent 2 3 4 8 3" xfId="58961"/>
    <cellStyle name="Percent 2 3 4 8 4" xfId="58962"/>
    <cellStyle name="Percent 2 3 4 8 5" xfId="58963"/>
    <cellStyle name="Percent 2 3 4 8 6" xfId="58964"/>
    <cellStyle name="Percent 2 3 4 9" xfId="58965"/>
    <cellStyle name="Percent 2 3 4 9 2" xfId="58966"/>
    <cellStyle name="Percent 2 3 4 9 3" xfId="58967"/>
    <cellStyle name="Percent 2 3 5" xfId="58968"/>
    <cellStyle name="Percent 2 3 5 10" xfId="58969"/>
    <cellStyle name="Percent 2 3 5 2" xfId="58970"/>
    <cellStyle name="Percent 2 3 5 2 2" xfId="58971"/>
    <cellStyle name="Percent 2 3 5 2 2 2" xfId="58972"/>
    <cellStyle name="Percent 2 3 5 2 2 2 2" xfId="58973"/>
    <cellStyle name="Percent 2 3 5 2 2 2 3" xfId="58974"/>
    <cellStyle name="Percent 2 3 5 2 2 3" xfId="58975"/>
    <cellStyle name="Percent 2 3 5 2 2 4" xfId="58976"/>
    <cellStyle name="Percent 2 3 5 2 2 5" xfId="58977"/>
    <cellStyle name="Percent 2 3 5 2 2 6" xfId="58978"/>
    <cellStyle name="Percent 2 3 5 2 3" xfId="58979"/>
    <cellStyle name="Percent 2 3 5 2 3 2" xfId="58980"/>
    <cellStyle name="Percent 2 3 5 2 3 2 2" xfId="58981"/>
    <cellStyle name="Percent 2 3 5 2 3 2 3" xfId="58982"/>
    <cellStyle name="Percent 2 3 5 2 3 3" xfId="58983"/>
    <cellStyle name="Percent 2 3 5 2 3 4" xfId="58984"/>
    <cellStyle name="Percent 2 3 5 2 3 5" xfId="58985"/>
    <cellStyle name="Percent 2 3 5 2 3 6" xfId="58986"/>
    <cellStyle name="Percent 2 3 5 2 4" xfId="58987"/>
    <cellStyle name="Percent 2 3 5 2 4 2" xfId="58988"/>
    <cellStyle name="Percent 2 3 5 2 4 3" xfId="58989"/>
    <cellStyle name="Percent 2 3 5 2 5" xfId="58990"/>
    <cellStyle name="Percent 2 3 5 2 6" xfId="58991"/>
    <cellStyle name="Percent 2 3 5 2 7" xfId="58992"/>
    <cellStyle name="Percent 2 3 5 2 8" xfId="58993"/>
    <cellStyle name="Percent 2 3 5 3" xfId="58994"/>
    <cellStyle name="Percent 2 3 5 3 2" xfId="58995"/>
    <cellStyle name="Percent 2 3 5 3 2 2" xfId="58996"/>
    <cellStyle name="Percent 2 3 5 3 2 2 2" xfId="58997"/>
    <cellStyle name="Percent 2 3 5 3 2 2 3" xfId="58998"/>
    <cellStyle name="Percent 2 3 5 3 2 3" xfId="58999"/>
    <cellStyle name="Percent 2 3 5 3 2 4" xfId="59000"/>
    <cellStyle name="Percent 2 3 5 3 2 5" xfId="59001"/>
    <cellStyle name="Percent 2 3 5 3 2 6" xfId="59002"/>
    <cellStyle name="Percent 2 3 5 3 3" xfId="59003"/>
    <cellStyle name="Percent 2 3 5 3 3 2" xfId="59004"/>
    <cellStyle name="Percent 2 3 5 3 3 3" xfId="59005"/>
    <cellStyle name="Percent 2 3 5 3 4" xfId="59006"/>
    <cellStyle name="Percent 2 3 5 3 5" xfId="59007"/>
    <cellStyle name="Percent 2 3 5 3 6" xfId="59008"/>
    <cellStyle name="Percent 2 3 5 3 7" xfId="59009"/>
    <cellStyle name="Percent 2 3 5 4" xfId="59010"/>
    <cellStyle name="Percent 2 3 5 4 2" xfId="59011"/>
    <cellStyle name="Percent 2 3 5 4 2 2" xfId="59012"/>
    <cellStyle name="Percent 2 3 5 4 2 3" xfId="59013"/>
    <cellStyle name="Percent 2 3 5 4 3" xfId="59014"/>
    <cellStyle name="Percent 2 3 5 4 4" xfId="59015"/>
    <cellStyle name="Percent 2 3 5 4 5" xfId="59016"/>
    <cellStyle name="Percent 2 3 5 4 6" xfId="59017"/>
    <cellStyle name="Percent 2 3 5 5" xfId="59018"/>
    <cellStyle name="Percent 2 3 5 5 2" xfId="59019"/>
    <cellStyle name="Percent 2 3 5 5 2 2" xfId="59020"/>
    <cellStyle name="Percent 2 3 5 5 2 3" xfId="59021"/>
    <cellStyle name="Percent 2 3 5 5 3" xfId="59022"/>
    <cellStyle name="Percent 2 3 5 5 4" xfId="59023"/>
    <cellStyle name="Percent 2 3 5 5 5" xfId="59024"/>
    <cellStyle name="Percent 2 3 5 5 6" xfId="59025"/>
    <cellStyle name="Percent 2 3 5 6" xfId="59026"/>
    <cellStyle name="Percent 2 3 5 6 2" xfId="59027"/>
    <cellStyle name="Percent 2 3 5 6 3" xfId="59028"/>
    <cellStyle name="Percent 2 3 5 7" xfId="59029"/>
    <cellStyle name="Percent 2 3 5 8" xfId="59030"/>
    <cellStyle name="Percent 2 3 5 9" xfId="59031"/>
    <cellStyle name="Percent 2 3 6" xfId="59032"/>
    <cellStyle name="Percent 2 3 6 2" xfId="59033"/>
    <cellStyle name="Percent 2 3 6 2 2" xfId="59034"/>
    <cellStyle name="Percent 2 3 6 2 2 2" xfId="59035"/>
    <cellStyle name="Percent 2 3 6 2 2 2 2" xfId="59036"/>
    <cellStyle name="Percent 2 3 6 2 2 2 3" xfId="59037"/>
    <cellStyle name="Percent 2 3 6 2 2 3" xfId="59038"/>
    <cellStyle name="Percent 2 3 6 2 2 4" xfId="59039"/>
    <cellStyle name="Percent 2 3 6 2 2 5" xfId="59040"/>
    <cellStyle name="Percent 2 3 6 2 2 6" xfId="59041"/>
    <cellStyle name="Percent 2 3 6 2 3" xfId="59042"/>
    <cellStyle name="Percent 2 3 6 2 3 2" xfId="59043"/>
    <cellStyle name="Percent 2 3 6 2 3 3" xfId="59044"/>
    <cellStyle name="Percent 2 3 6 2 4" xfId="59045"/>
    <cellStyle name="Percent 2 3 6 2 5" xfId="59046"/>
    <cellStyle name="Percent 2 3 6 2 6" xfId="59047"/>
    <cellStyle name="Percent 2 3 6 2 7" xfId="59048"/>
    <cellStyle name="Percent 2 3 6 3" xfId="59049"/>
    <cellStyle name="Percent 2 3 6 3 2" xfId="59050"/>
    <cellStyle name="Percent 2 3 6 3 2 2" xfId="59051"/>
    <cellStyle name="Percent 2 3 6 3 2 3" xfId="59052"/>
    <cellStyle name="Percent 2 3 6 3 3" xfId="59053"/>
    <cellStyle name="Percent 2 3 6 3 4" xfId="59054"/>
    <cellStyle name="Percent 2 3 6 3 5" xfId="59055"/>
    <cellStyle name="Percent 2 3 6 3 6" xfId="59056"/>
    <cellStyle name="Percent 2 3 6 4" xfId="59057"/>
    <cellStyle name="Percent 2 3 6 4 2" xfId="59058"/>
    <cellStyle name="Percent 2 3 6 4 2 2" xfId="59059"/>
    <cellStyle name="Percent 2 3 6 4 2 3" xfId="59060"/>
    <cellStyle name="Percent 2 3 6 4 3" xfId="59061"/>
    <cellStyle name="Percent 2 3 6 4 4" xfId="59062"/>
    <cellStyle name="Percent 2 3 6 4 5" xfId="59063"/>
    <cellStyle name="Percent 2 3 6 4 6" xfId="59064"/>
    <cellStyle name="Percent 2 3 6 5" xfId="59065"/>
    <cellStyle name="Percent 2 3 6 5 2" xfId="59066"/>
    <cellStyle name="Percent 2 3 6 5 3" xfId="59067"/>
    <cellStyle name="Percent 2 3 6 6" xfId="59068"/>
    <cellStyle name="Percent 2 3 6 7" xfId="59069"/>
    <cellStyle name="Percent 2 3 6 8" xfId="59070"/>
    <cellStyle name="Percent 2 3 6 9" xfId="59071"/>
    <cellStyle name="Percent 2 3 7" xfId="59072"/>
    <cellStyle name="Percent 2 3 7 2" xfId="59073"/>
    <cellStyle name="Percent 2 3 7 2 2" xfId="59074"/>
    <cellStyle name="Percent 2 3 7 2 2 2" xfId="59075"/>
    <cellStyle name="Percent 2 3 7 2 2 3" xfId="59076"/>
    <cellStyle name="Percent 2 3 7 2 3" xfId="59077"/>
    <cellStyle name="Percent 2 3 7 2 4" xfId="59078"/>
    <cellStyle name="Percent 2 3 7 2 5" xfId="59079"/>
    <cellStyle name="Percent 2 3 7 2 6" xfId="59080"/>
    <cellStyle name="Percent 2 3 7 3" xfId="59081"/>
    <cellStyle name="Percent 2 3 7 3 2" xfId="59082"/>
    <cellStyle name="Percent 2 3 7 3 3" xfId="59083"/>
    <cellStyle name="Percent 2 3 7 4" xfId="59084"/>
    <cellStyle name="Percent 2 3 7 5" xfId="59085"/>
    <cellStyle name="Percent 2 3 7 6" xfId="59086"/>
    <cellStyle name="Percent 2 3 7 7" xfId="59087"/>
    <cellStyle name="Percent 2 3 8" xfId="59088"/>
    <cellStyle name="Percent 2 3 8 2" xfId="59089"/>
    <cellStyle name="Percent 2 3 8 2 2" xfId="59090"/>
    <cellStyle name="Percent 2 3 8 2 3" xfId="59091"/>
    <cellStyle name="Percent 2 3 8 3" xfId="59092"/>
    <cellStyle name="Percent 2 3 8 4" xfId="59093"/>
    <cellStyle name="Percent 2 3 8 5" xfId="59094"/>
    <cellStyle name="Percent 2 3 8 6" xfId="59095"/>
    <cellStyle name="Percent 2 3 9" xfId="59096"/>
    <cellStyle name="Percent 2 3 9 2" xfId="59097"/>
    <cellStyle name="Percent 2 3 9 2 2" xfId="59098"/>
    <cellStyle name="Percent 2 3 9 2 3" xfId="59099"/>
    <cellStyle name="Percent 2 3 9 3" xfId="59100"/>
    <cellStyle name="Percent 2 3 9 4" xfId="59101"/>
    <cellStyle name="Percent 2 3 9 5" xfId="59102"/>
    <cellStyle name="Percent 2 3 9 6" xfId="59103"/>
    <cellStyle name="Percent 2 4" xfId="556"/>
    <cellStyle name="Percent 2 4 2" xfId="557"/>
    <cellStyle name="Percent 2 5" xfId="558"/>
    <cellStyle name="Percent 2 6" xfId="559"/>
    <cellStyle name="Percent 2 6 2" xfId="59104"/>
    <cellStyle name="Percent 2 7" xfId="59105"/>
    <cellStyle name="Percent 2 7 2" xfId="59106"/>
    <cellStyle name="Percent 2 7 3" xfId="59107"/>
    <cellStyle name="Percent 2 7 3 2" xfId="59108"/>
    <cellStyle name="Percent 2 7 4" xfId="59109"/>
    <cellStyle name="Percent 2 7 4 2" xfId="59110"/>
    <cellStyle name="Percent 2 7 4 2 2" xfId="59111"/>
    <cellStyle name="Percent 2 7 4 3" xfId="59112"/>
    <cellStyle name="Percent 2 7 5" xfId="59113"/>
    <cellStyle name="Percent 2 7 6" xfId="59114"/>
    <cellStyle name="Percent 2 7 6 2" xfId="59115"/>
    <cellStyle name="Percent 2 8" xfId="59116"/>
    <cellStyle name="Percent 2 9" xfId="59117"/>
    <cellStyle name="Percent 2 9 10" xfId="59118"/>
    <cellStyle name="Percent 2 9 11" xfId="59119"/>
    <cellStyle name="Percent 2 9 12" xfId="59120"/>
    <cellStyle name="Percent 2 9 13" xfId="59121"/>
    <cellStyle name="Percent 2 9 2" xfId="59122"/>
    <cellStyle name="Percent 2 9 2 10" xfId="59123"/>
    <cellStyle name="Percent 2 9 2 2" xfId="59124"/>
    <cellStyle name="Percent 2 9 2 2 2" xfId="59125"/>
    <cellStyle name="Percent 2 9 2 2 2 2" xfId="59126"/>
    <cellStyle name="Percent 2 9 2 2 2 2 2" xfId="59127"/>
    <cellStyle name="Percent 2 9 2 2 2 2 3" xfId="59128"/>
    <cellStyle name="Percent 2 9 2 2 2 3" xfId="59129"/>
    <cellStyle name="Percent 2 9 2 2 2 4" xfId="59130"/>
    <cellStyle name="Percent 2 9 2 2 2 5" xfId="59131"/>
    <cellStyle name="Percent 2 9 2 2 2 6" xfId="59132"/>
    <cellStyle name="Percent 2 9 2 2 3" xfId="59133"/>
    <cellStyle name="Percent 2 9 2 2 3 2" xfId="59134"/>
    <cellStyle name="Percent 2 9 2 2 3 2 2" xfId="59135"/>
    <cellStyle name="Percent 2 9 2 2 3 2 3" xfId="59136"/>
    <cellStyle name="Percent 2 9 2 2 3 3" xfId="59137"/>
    <cellStyle name="Percent 2 9 2 2 3 4" xfId="59138"/>
    <cellStyle name="Percent 2 9 2 2 3 5" xfId="59139"/>
    <cellStyle name="Percent 2 9 2 2 3 6" xfId="59140"/>
    <cellStyle name="Percent 2 9 2 2 4" xfId="59141"/>
    <cellStyle name="Percent 2 9 2 2 4 2" xfId="59142"/>
    <cellStyle name="Percent 2 9 2 2 4 3" xfId="59143"/>
    <cellStyle name="Percent 2 9 2 2 5" xfId="59144"/>
    <cellStyle name="Percent 2 9 2 2 6" xfId="59145"/>
    <cellStyle name="Percent 2 9 2 2 7" xfId="59146"/>
    <cellStyle name="Percent 2 9 2 2 8" xfId="59147"/>
    <cellStyle name="Percent 2 9 2 3" xfId="59148"/>
    <cellStyle name="Percent 2 9 2 3 2" xfId="59149"/>
    <cellStyle name="Percent 2 9 2 3 2 2" xfId="59150"/>
    <cellStyle name="Percent 2 9 2 3 2 2 2" xfId="59151"/>
    <cellStyle name="Percent 2 9 2 3 2 2 3" xfId="59152"/>
    <cellStyle name="Percent 2 9 2 3 2 3" xfId="59153"/>
    <cellStyle name="Percent 2 9 2 3 2 4" xfId="59154"/>
    <cellStyle name="Percent 2 9 2 3 2 5" xfId="59155"/>
    <cellStyle name="Percent 2 9 2 3 2 6" xfId="59156"/>
    <cellStyle name="Percent 2 9 2 3 3" xfId="59157"/>
    <cellStyle name="Percent 2 9 2 3 3 2" xfId="59158"/>
    <cellStyle name="Percent 2 9 2 3 3 3" xfId="59159"/>
    <cellStyle name="Percent 2 9 2 3 4" xfId="59160"/>
    <cellStyle name="Percent 2 9 2 3 5" xfId="59161"/>
    <cellStyle name="Percent 2 9 2 3 6" xfId="59162"/>
    <cellStyle name="Percent 2 9 2 3 7" xfId="59163"/>
    <cellStyle name="Percent 2 9 2 4" xfId="59164"/>
    <cellStyle name="Percent 2 9 2 4 2" xfId="59165"/>
    <cellStyle name="Percent 2 9 2 4 2 2" xfId="59166"/>
    <cellStyle name="Percent 2 9 2 4 2 3" xfId="59167"/>
    <cellStyle name="Percent 2 9 2 4 3" xfId="59168"/>
    <cellStyle name="Percent 2 9 2 4 4" xfId="59169"/>
    <cellStyle name="Percent 2 9 2 4 5" xfId="59170"/>
    <cellStyle name="Percent 2 9 2 4 6" xfId="59171"/>
    <cellStyle name="Percent 2 9 2 5" xfId="59172"/>
    <cellStyle name="Percent 2 9 2 5 2" xfId="59173"/>
    <cellStyle name="Percent 2 9 2 5 2 2" xfId="59174"/>
    <cellStyle name="Percent 2 9 2 5 2 3" xfId="59175"/>
    <cellStyle name="Percent 2 9 2 5 3" xfId="59176"/>
    <cellStyle name="Percent 2 9 2 5 4" xfId="59177"/>
    <cellStyle name="Percent 2 9 2 5 5" xfId="59178"/>
    <cellStyle name="Percent 2 9 2 5 6" xfId="59179"/>
    <cellStyle name="Percent 2 9 2 6" xfId="59180"/>
    <cellStyle name="Percent 2 9 2 6 2" xfId="59181"/>
    <cellStyle name="Percent 2 9 2 6 3" xfId="59182"/>
    <cellStyle name="Percent 2 9 2 7" xfId="59183"/>
    <cellStyle name="Percent 2 9 2 8" xfId="59184"/>
    <cellStyle name="Percent 2 9 2 9" xfId="59185"/>
    <cellStyle name="Percent 2 9 3" xfId="59186"/>
    <cellStyle name="Percent 2 9 3 2" xfId="59187"/>
    <cellStyle name="Percent 2 9 3 2 2" xfId="59188"/>
    <cellStyle name="Percent 2 9 3 2 2 2" xfId="59189"/>
    <cellStyle name="Percent 2 9 3 2 2 2 2" xfId="59190"/>
    <cellStyle name="Percent 2 9 3 2 2 2 3" xfId="59191"/>
    <cellStyle name="Percent 2 9 3 2 2 3" xfId="59192"/>
    <cellStyle name="Percent 2 9 3 2 2 4" xfId="59193"/>
    <cellStyle name="Percent 2 9 3 2 2 5" xfId="59194"/>
    <cellStyle name="Percent 2 9 3 2 2 6" xfId="59195"/>
    <cellStyle name="Percent 2 9 3 2 3" xfId="59196"/>
    <cellStyle name="Percent 2 9 3 2 3 2" xfId="59197"/>
    <cellStyle name="Percent 2 9 3 2 3 3" xfId="59198"/>
    <cellStyle name="Percent 2 9 3 2 4" xfId="59199"/>
    <cellStyle name="Percent 2 9 3 2 5" xfId="59200"/>
    <cellStyle name="Percent 2 9 3 2 6" xfId="59201"/>
    <cellStyle name="Percent 2 9 3 2 7" xfId="59202"/>
    <cellStyle name="Percent 2 9 3 3" xfId="59203"/>
    <cellStyle name="Percent 2 9 3 3 2" xfId="59204"/>
    <cellStyle name="Percent 2 9 3 3 2 2" xfId="59205"/>
    <cellStyle name="Percent 2 9 3 3 2 3" xfId="59206"/>
    <cellStyle name="Percent 2 9 3 3 3" xfId="59207"/>
    <cellStyle name="Percent 2 9 3 3 4" xfId="59208"/>
    <cellStyle name="Percent 2 9 3 3 5" xfId="59209"/>
    <cellStyle name="Percent 2 9 3 3 6" xfId="59210"/>
    <cellStyle name="Percent 2 9 3 4" xfId="59211"/>
    <cellStyle name="Percent 2 9 3 4 2" xfId="59212"/>
    <cellStyle name="Percent 2 9 3 4 2 2" xfId="59213"/>
    <cellStyle name="Percent 2 9 3 4 2 3" xfId="59214"/>
    <cellStyle name="Percent 2 9 3 4 3" xfId="59215"/>
    <cellStyle name="Percent 2 9 3 4 4" xfId="59216"/>
    <cellStyle name="Percent 2 9 3 4 5" xfId="59217"/>
    <cellStyle name="Percent 2 9 3 4 6" xfId="59218"/>
    <cellStyle name="Percent 2 9 3 5" xfId="59219"/>
    <cellStyle name="Percent 2 9 3 5 2" xfId="59220"/>
    <cellStyle name="Percent 2 9 3 5 3" xfId="59221"/>
    <cellStyle name="Percent 2 9 3 6" xfId="59222"/>
    <cellStyle name="Percent 2 9 3 7" xfId="59223"/>
    <cellStyle name="Percent 2 9 3 8" xfId="59224"/>
    <cellStyle name="Percent 2 9 3 9" xfId="59225"/>
    <cellStyle name="Percent 2 9 4" xfId="59226"/>
    <cellStyle name="Percent 2 9 4 2" xfId="59227"/>
    <cellStyle name="Percent 2 9 4 2 2" xfId="59228"/>
    <cellStyle name="Percent 2 9 4 2 2 2" xfId="59229"/>
    <cellStyle name="Percent 2 9 4 2 2 3" xfId="59230"/>
    <cellStyle name="Percent 2 9 4 2 3" xfId="59231"/>
    <cellStyle name="Percent 2 9 4 2 4" xfId="59232"/>
    <cellStyle name="Percent 2 9 4 2 5" xfId="59233"/>
    <cellStyle name="Percent 2 9 4 2 6" xfId="59234"/>
    <cellStyle name="Percent 2 9 4 3" xfId="59235"/>
    <cellStyle name="Percent 2 9 4 3 2" xfId="59236"/>
    <cellStyle name="Percent 2 9 4 3 3" xfId="59237"/>
    <cellStyle name="Percent 2 9 4 4" xfId="59238"/>
    <cellStyle name="Percent 2 9 4 5" xfId="59239"/>
    <cellStyle name="Percent 2 9 4 6" xfId="59240"/>
    <cellStyle name="Percent 2 9 4 7" xfId="59241"/>
    <cellStyle name="Percent 2 9 5" xfId="59242"/>
    <cellStyle name="Percent 2 9 5 2" xfId="59243"/>
    <cellStyle name="Percent 2 9 5 2 2" xfId="59244"/>
    <cellStyle name="Percent 2 9 5 2 3" xfId="59245"/>
    <cellStyle name="Percent 2 9 5 3" xfId="59246"/>
    <cellStyle name="Percent 2 9 5 4" xfId="59247"/>
    <cellStyle name="Percent 2 9 5 5" xfId="59248"/>
    <cellStyle name="Percent 2 9 5 6" xfId="59249"/>
    <cellStyle name="Percent 2 9 6" xfId="59250"/>
    <cellStyle name="Percent 2 9 6 2" xfId="59251"/>
    <cellStyle name="Percent 2 9 6 2 2" xfId="59252"/>
    <cellStyle name="Percent 2 9 6 2 3" xfId="59253"/>
    <cellStyle name="Percent 2 9 6 3" xfId="59254"/>
    <cellStyle name="Percent 2 9 6 4" xfId="59255"/>
    <cellStyle name="Percent 2 9 6 5" xfId="59256"/>
    <cellStyle name="Percent 2 9 6 6" xfId="59257"/>
    <cellStyle name="Percent 2 9 7" xfId="59258"/>
    <cellStyle name="Percent 2 9 7 2" xfId="59259"/>
    <cellStyle name="Percent 2 9 7 2 2" xfId="59260"/>
    <cellStyle name="Percent 2 9 7 2 3" xfId="59261"/>
    <cellStyle name="Percent 2 9 7 3" xfId="59262"/>
    <cellStyle name="Percent 2 9 7 4" xfId="59263"/>
    <cellStyle name="Percent 2 9 7 5" xfId="59264"/>
    <cellStyle name="Percent 2 9 7 6" xfId="59265"/>
    <cellStyle name="Percent 2 9 8" xfId="59266"/>
    <cellStyle name="Percent 2 9 8 2" xfId="59267"/>
    <cellStyle name="Percent 2 9 8 2 2" xfId="59268"/>
    <cellStyle name="Percent 2 9 8 2 3" xfId="59269"/>
    <cellStyle name="Percent 2 9 8 3" xfId="59270"/>
    <cellStyle name="Percent 2 9 8 4" xfId="59271"/>
    <cellStyle name="Percent 2 9 8 5" xfId="59272"/>
    <cellStyle name="Percent 2 9 8 6" xfId="59273"/>
    <cellStyle name="Percent 2 9 9" xfId="59274"/>
    <cellStyle name="Percent 2 9 9 2" xfId="59275"/>
    <cellStyle name="Percent 2 9 9 3" xfId="59276"/>
    <cellStyle name="Percent 3" xfId="168"/>
    <cellStyle name="Percent 3 10" xfId="59277"/>
    <cellStyle name="Percent 3 10 2" xfId="59278"/>
    <cellStyle name="Percent 3 10 2 2" xfId="59279"/>
    <cellStyle name="Percent 3 10 2 3" xfId="59280"/>
    <cellStyle name="Percent 3 10 3" xfId="59281"/>
    <cellStyle name="Percent 3 10 4" xfId="59282"/>
    <cellStyle name="Percent 3 10 5" xfId="59283"/>
    <cellStyle name="Percent 3 10 6" xfId="59284"/>
    <cellStyle name="Percent 3 11" xfId="59285"/>
    <cellStyle name="Percent 3 11 2" xfId="59286"/>
    <cellStyle name="Percent 3 11 2 2" xfId="59287"/>
    <cellStyle name="Percent 3 11 2 3" xfId="59288"/>
    <cellStyle name="Percent 3 11 3" xfId="59289"/>
    <cellStyle name="Percent 3 11 4" xfId="59290"/>
    <cellStyle name="Percent 3 11 5" xfId="59291"/>
    <cellStyle name="Percent 3 11 6" xfId="59292"/>
    <cellStyle name="Percent 3 2" xfId="560"/>
    <cellStyle name="Percent 3 2 2" xfId="561"/>
    <cellStyle name="Percent 3 2 2 2" xfId="562"/>
    <cellStyle name="Percent 3 2 3" xfId="563"/>
    <cellStyle name="Percent 3 3" xfId="564"/>
    <cellStyle name="Percent 3 3 10" xfId="59293"/>
    <cellStyle name="Percent 3 3 10 2" xfId="59294"/>
    <cellStyle name="Percent 3 3 10 2 2" xfId="59295"/>
    <cellStyle name="Percent 3 3 10 2 3" xfId="59296"/>
    <cellStyle name="Percent 3 3 10 3" xfId="59297"/>
    <cellStyle name="Percent 3 3 10 4" xfId="59298"/>
    <cellStyle name="Percent 3 3 10 5" xfId="59299"/>
    <cellStyle name="Percent 3 3 10 6" xfId="59300"/>
    <cellStyle name="Percent 3 3 11" xfId="59301"/>
    <cellStyle name="Percent 3 3 11 2" xfId="59302"/>
    <cellStyle name="Percent 3 3 11 2 2" xfId="59303"/>
    <cellStyle name="Percent 3 3 11 2 3" xfId="59304"/>
    <cellStyle name="Percent 3 3 11 3" xfId="59305"/>
    <cellStyle name="Percent 3 3 11 4" xfId="59306"/>
    <cellStyle name="Percent 3 3 11 5" xfId="59307"/>
    <cellStyle name="Percent 3 3 11 6" xfId="59308"/>
    <cellStyle name="Percent 3 3 12" xfId="59309"/>
    <cellStyle name="Percent 3 3 12 2" xfId="59310"/>
    <cellStyle name="Percent 3 3 12 3" xfId="59311"/>
    <cellStyle name="Percent 3 3 13" xfId="59312"/>
    <cellStyle name="Percent 3 3 14" xfId="59313"/>
    <cellStyle name="Percent 3 3 15" xfId="59314"/>
    <cellStyle name="Percent 3 3 16" xfId="59315"/>
    <cellStyle name="Percent 3 3 2" xfId="565"/>
    <cellStyle name="Percent 3 3 2 10" xfId="59316"/>
    <cellStyle name="Percent 3 3 2 10 2" xfId="59317"/>
    <cellStyle name="Percent 3 3 2 10 3" xfId="59318"/>
    <cellStyle name="Percent 3 3 2 11" xfId="59319"/>
    <cellStyle name="Percent 3 3 2 12" xfId="59320"/>
    <cellStyle name="Percent 3 3 2 13" xfId="59321"/>
    <cellStyle name="Percent 3 3 2 14" xfId="59322"/>
    <cellStyle name="Percent 3 3 2 2" xfId="566"/>
    <cellStyle name="Percent 3 3 2 2 10" xfId="59323"/>
    <cellStyle name="Percent 3 3 2 2 11" xfId="59324"/>
    <cellStyle name="Percent 3 3 2 2 12" xfId="59325"/>
    <cellStyle name="Percent 3 3 2 2 13" xfId="59326"/>
    <cellStyle name="Percent 3 3 2 2 2" xfId="59327"/>
    <cellStyle name="Percent 3 3 2 2 2 10" xfId="59328"/>
    <cellStyle name="Percent 3 3 2 2 2 2" xfId="59329"/>
    <cellStyle name="Percent 3 3 2 2 2 2 2" xfId="59330"/>
    <cellStyle name="Percent 3 3 2 2 2 2 2 2" xfId="59331"/>
    <cellStyle name="Percent 3 3 2 2 2 2 2 2 2" xfId="59332"/>
    <cellStyle name="Percent 3 3 2 2 2 2 2 2 3" xfId="59333"/>
    <cellStyle name="Percent 3 3 2 2 2 2 2 3" xfId="59334"/>
    <cellStyle name="Percent 3 3 2 2 2 2 2 4" xfId="59335"/>
    <cellStyle name="Percent 3 3 2 2 2 2 2 5" xfId="59336"/>
    <cellStyle name="Percent 3 3 2 2 2 2 2 6" xfId="59337"/>
    <cellStyle name="Percent 3 3 2 2 2 2 3" xfId="59338"/>
    <cellStyle name="Percent 3 3 2 2 2 2 3 2" xfId="59339"/>
    <cellStyle name="Percent 3 3 2 2 2 2 3 2 2" xfId="59340"/>
    <cellStyle name="Percent 3 3 2 2 2 2 3 2 3" xfId="59341"/>
    <cellStyle name="Percent 3 3 2 2 2 2 3 3" xfId="59342"/>
    <cellStyle name="Percent 3 3 2 2 2 2 3 4" xfId="59343"/>
    <cellStyle name="Percent 3 3 2 2 2 2 3 5" xfId="59344"/>
    <cellStyle name="Percent 3 3 2 2 2 2 3 6" xfId="59345"/>
    <cellStyle name="Percent 3 3 2 2 2 2 4" xfId="59346"/>
    <cellStyle name="Percent 3 3 2 2 2 2 4 2" xfId="59347"/>
    <cellStyle name="Percent 3 3 2 2 2 2 4 3" xfId="59348"/>
    <cellStyle name="Percent 3 3 2 2 2 2 5" xfId="59349"/>
    <cellStyle name="Percent 3 3 2 2 2 2 6" xfId="59350"/>
    <cellStyle name="Percent 3 3 2 2 2 2 7" xfId="59351"/>
    <cellStyle name="Percent 3 3 2 2 2 2 8" xfId="59352"/>
    <cellStyle name="Percent 3 3 2 2 2 3" xfId="59353"/>
    <cellStyle name="Percent 3 3 2 2 2 3 2" xfId="59354"/>
    <cellStyle name="Percent 3 3 2 2 2 3 2 2" xfId="59355"/>
    <cellStyle name="Percent 3 3 2 2 2 3 2 2 2" xfId="59356"/>
    <cellStyle name="Percent 3 3 2 2 2 3 2 2 3" xfId="59357"/>
    <cellStyle name="Percent 3 3 2 2 2 3 2 3" xfId="59358"/>
    <cellStyle name="Percent 3 3 2 2 2 3 2 4" xfId="59359"/>
    <cellStyle name="Percent 3 3 2 2 2 3 2 5" xfId="59360"/>
    <cellStyle name="Percent 3 3 2 2 2 3 2 6" xfId="59361"/>
    <cellStyle name="Percent 3 3 2 2 2 3 3" xfId="59362"/>
    <cellStyle name="Percent 3 3 2 2 2 3 3 2" xfId="59363"/>
    <cellStyle name="Percent 3 3 2 2 2 3 3 3" xfId="59364"/>
    <cellStyle name="Percent 3 3 2 2 2 3 4" xfId="59365"/>
    <cellStyle name="Percent 3 3 2 2 2 3 5" xfId="59366"/>
    <cellStyle name="Percent 3 3 2 2 2 3 6" xfId="59367"/>
    <cellStyle name="Percent 3 3 2 2 2 3 7" xfId="59368"/>
    <cellStyle name="Percent 3 3 2 2 2 4" xfId="59369"/>
    <cellStyle name="Percent 3 3 2 2 2 4 2" xfId="59370"/>
    <cellStyle name="Percent 3 3 2 2 2 4 2 2" xfId="59371"/>
    <cellStyle name="Percent 3 3 2 2 2 4 2 3" xfId="59372"/>
    <cellStyle name="Percent 3 3 2 2 2 4 3" xfId="59373"/>
    <cellStyle name="Percent 3 3 2 2 2 4 4" xfId="59374"/>
    <cellStyle name="Percent 3 3 2 2 2 4 5" xfId="59375"/>
    <cellStyle name="Percent 3 3 2 2 2 4 6" xfId="59376"/>
    <cellStyle name="Percent 3 3 2 2 2 5" xfId="59377"/>
    <cellStyle name="Percent 3 3 2 2 2 5 2" xfId="59378"/>
    <cellStyle name="Percent 3 3 2 2 2 5 2 2" xfId="59379"/>
    <cellStyle name="Percent 3 3 2 2 2 5 2 3" xfId="59380"/>
    <cellStyle name="Percent 3 3 2 2 2 5 3" xfId="59381"/>
    <cellStyle name="Percent 3 3 2 2 2 5 4" xfId="59382"/>
    <cellStyle name="Percent 3 3 2 2 2 5 5" xfId="59383"/>
    <cellStyle name="Percent 3 3 2 2 2 5 6" xfId="59384"/>
    <cellStyle name="Percent 3 3 2 2 2 6" xfId="59385"/>
    <cellStyle name="Percent 3 3 2 2 2 6 2" xfId="59386"/>
    <cellStyle name="Percent 3 3 2 2 2 6 3" xfId="59387"/>
    <cellStyle name="Percent 3 3 2 2 2 7" xfId="59388"/>
    <cellStyle name="Percent 3 3 2 2 2 8" xfId="59389"/>
    <cellStyle name="Percent 3 3 2 2 2 9" xfId="59390"/>
    <cellStyle name="Percent 3 3 2 2 3" xfId="59391"/>
    <cellStyle name="Percent 3 3 2 2 3 2" xfId="59392"/>
    <cellStyle name="Percent 3 3 2 2 3 2 2" xfId="59393"/>
    <cellStyle name="Percent 3 3 2 2 3 2 2 2" xfId="59394"/>
    <cellStyle name="Percent 3 3 2 2 3 2 2 2 2" xfId="59395"/>
    <cellStyle name="Percent 3 3 2 2 3 2 2 2 3" xfId="59396"/>
    <cellStyle name="Percent 3 3 2 2 3 2 2 3" xfId="59397"/>
    <cellStyle name="Percent 3 3 2 2 3 2 2 4" xfId="59398"/>
    <cellStyle name="Percent 3 3 2 2 3 2 2 5" xfId="59399"/>
    <cellStyle name="Percent 3 3 2 2 3 2 2 6" xfId="59400"/>
    <cellStyle name="Percent 3 3 2 2 3 2 3" xfId="59401"/>
    <cellStyle name="Percent 3 3 2 2 3 2 3 2" xfId="59402"/>
    <cellStyle name="Percent 3 3 2 2 3 2 3 3" xfId="59403"/>
    <cellStyle name="Percent 3 3 2 2 3 2 4" xfId="59404"/>
    <cellStyle name="Percent 3 3 2 2 3 2 5" xfId="59405"/>
    <cellStyle name="Percent 3 3 2 2 3 2 6" xfId="59406"/>
    <cellStyle name="Percent 3 3 2 2 3 2 7" xfId="59407"/>
    <cellStyle name="Percent 3 3 2 2 3 3" xfId="59408"/>
    <cellStyle name="Percent 3 3 2 2 3 3 2" xfId="59409"/>
    <cellStyle name="Percent 3 3 2 2 3 3 2 2" xfId="59410"/>
    <cellStyle name="Percent 3 3 2 2 3 3 2 3" xfId="59411"/>
    <cellStyle name="Percent 3 3 2 2 3 3 3" xfId="59412"/>
    <cellStyle name="Percent 3 3 2 2 3 3 4" xfId="59413"/>
    <cellStyle name="Percent 3 3 2 2 3 3 5" xfId="59414"/>
    <cellStyle name="Percent 3 3 2 2 3 3 6" xfId="59415"/>
    <cellStyle name="Percent 3 3 2 2 3 4" xfId="59416"/>
    <cellStyle name="Percent 3 3 2 2 3 4 2" xfId="59417"/>
    <cellStyle name="Percent 3 3 2 2 3 4 2 2" xfId="59418"/>
    <cellStyle name="Percent 3 3 2 2 3 4 2 3" xfId="59419"/>
    <cellStyle name="Percent 3 3 2 2 3 4 3" xfId="59420"/>
    <cellStyle name="Percent 3 3 2 2 3 4 4" xfId="59421"/>
    <cellStyle name="Percent 3 3 2 2 3 4 5" xfId="59422"/>
    <cellStyle name="Percent 3 3 2 2 3 4 6" xfId="59423"/>
    <cellStyle name="Percent 3 3 2 2 3 5" xfId="59424"/>
    <cellStyle name="Percent 3 3 2 2 3 5 2" xfId="59425"/>
    <cellStyle name="Percent 3 3 2 2 3 5 3" xfId="59426"/>
    <cellStyle name="Percent 3 3 2 2 3 6" xfId="59427"/>
    <cellStyle name="Percent 3 3 2 2 3 7" xfId="59428"/>
    <cellStyle name="Percent 3 3 2 2 3 8" xfId="59429"/>
    <cellStyle name="Percent 3 3 2 2 3 9" xfId="59430"/>
    <cellStyle name="Percent 3 3 2 2 4" xfId="59431"/>
    <cellStyle name="Percent 3 3 2 2 4 2" xfId="59432"/>
    <cellStyle name="Percent 3 3 2 2 4 2 2" xfId="59433"/>
    <cellStyle name="Percent 3 3 2 2 4 2 2 2" xfId="59434"/>
    <cellStyle name="Percent 3 3 2 2 4 2 2 3" xfId="59435"/>
    <cellStyle name="Percent 3 3 2 2 4 2 3" xfId="59436"/>
    <cellStyle name="Percent 3 3 2 2 4 2 4" xfId="59437"/>
    <cellStyle name="Percent 3 3 2 2 4 2 5" xfId="59438"/>
    <cellStyle name="Percent 3 3 2 2 4 2 6" xfId="59439"/>
    <cellStyle name="Percent 3 3 2 2 4 3" xfId="59440"/>
    <cellStyle name="Percent 3 3 2 2 4 3 2" xfId="59441"/>
    <cellStyle name="Percent 3 3 2 2 4 3 3" xfId="59442"/>
    <cellStyle name="Percent 3 3 2 2 4 4" xfId="59443"/>
    <cellStyle name="Percent 3 3 2 2 4 5" xfId="59444"/>
    <cellStyle name="Percent 3 3 2 2 4 6" xfId="59445"/>
    <cellStyle name="Percent 3 3 2 2 4 7" xfId="59446"/>
    <cellStyle name="Percent 3 3 2 2 5" xfId="59447"/>
    <cellStyle name="Percent 3 3 2 2 5 2" xfId="59448"/>
    <cellStyle name="Percent 3 3 2 2 5 2 2" xfId="59449"/>
    <cellStyle name="Percent 3 3 2 2 5 2 3" xfId="59450"/>
    <cellStyle name="Percent 3 3 2 2 5 3" xfId="59451"/>
    <cellStyle name="Percent 3 3 2 2 5 4" xfId="59452"/>
    <cellStyle name="Percent 3 3 2 2 5 5" xfId="59453"/>
    <cellStyle name="Percent 3 3 2 2 5 6" xfId="59454"/>
    <cellStyle name="Percent 3 3 2 2 6" xfId="59455"/>
    <cellStyle name="Percent 3 3 2 2 6 2" xfId="59456"/>
    <cellStyle name="Percent 3 3 2 2 6 2 2" xfId="59457"/>
    <cellStyle name="Percent 3 3 2 2 6 2 3" xfId="59458"/>
    <cellStyle name="Percent 3 3 2 2 6 3" xfId="59459"/>
    <cellStyle name="Percent 3 3 2 2 6 4" xfId="59460"/>
    <cellStyle name="Percent 3 3 2 2 6 5" xfId="59461"/>
    <cellStyle name="Percent 3 3 2 2 6 6" xfId="59462"/>
    <cellStyle name="Percent 3 3 2 2 7" xfId="59463"/>
    <cellStyle name="Percent 3 3 2 2 7 2" xfId="59464"/>
    <cellStyle name="Percent 3 3 2 2 7 2 2" xfId="59465"/>
    <cellStyle name="Percent 3 3 2 2 7 2 3" xfId="59466"/>
    <cellStyle name="Percent 3 3 2 2 7 3" xfId="59467"/>
    <cellStyle name="Percent 3 3 2 2 7 4" xfId="59468"/>
    <cellStyle name="Percent 3 3 2 2 7 5" xfId="59469"/>
    <cellStyle name="Percent 3 3 2 2 7 6" xfId="59470"/>
    <cellStyle name="Percent 3 3 2 2 8" xfId="59471"/>
    <cellStyle name="Percent 3 3 2 2 8 2" xfId="59472"/>
    <cellStyle name="Percent 3 3 2 2 8 2 2" xfId="59473"/>
    <cellStyle name="Percent 3 3 2 2 8 2 3" xfId="59474"/>
    <cellStyle name="Percent 3 3 2 2 8 3" xfId="59475"/>
    <cellStyle name="Percent 3 3 2 2 8 4" xfId="59476"/>
    <cellStyle name="Percent 3 3 2 2 8 5" xfId="59477"/>
    <cellStyle name="Percent 3 3 2 2 8 6" xfId="59478"/>
    <cellStyle name="Percent 3 3 2 2 9" xfId="59479"/>
    <cellStyle name="Percent 3 3 2 2 9 2" xfId="59480"/>
    <cellStyle name="Percent 3 3 2 2 9 3" xfId="59481"/>
    <cellStyle name="Percent 3 3 2 3" xfId="59482"/>
    <cellStyle name="Percent 3 3 2 3 10" xfId="59483"/>
    <cellStyle name="Percent 3 3 2 3 2" xfId="59484"/>
    <cellStyle name="Percent 3 3 2 3 2 2" xfId="59485"/>
    <cellStyle name="Percent 3 3 2 3 2 2 2" xfId="59486"/>
    <cellStyle name="Percent 3 3 2 3 2 2 2 2" xfId="59487"/>
    <cellStyle name="Percent 3 3 2 3 2 2 2 3" xfId="59488"/>
    <cellStyle name="Percent 3 3 2 3 2 2 3" xfId="59489"/>
    <cellStyle name="Percent 3 3 2 3 2 2 4" xfId="59490"/>
    <cellStyle name="Percent 3 3 2 3 2 2 5" xfId="59491"/>
    <cellStyle name="Percent 3 3 2 3 2 2 6" xfId="59492"/>
    <cellStyle name="Percent 3 3 2 3 2 3" xfId="59493"/>
    <cellStyle name="Percent 3 3 2 3 2 3 2" xfId="59494"/>
    <cellStyle name="Percent 3 3 2 3 2 3 2 2" xfId="59495"/>
    <cellStyle name="Percent 3 3 2 3 2 3 2 3" xfId="59496"/>
    <cellStyle name="Percent 3 3 2 3 2 3 3" xfId="59497"/>
    <cellStyle name="Percent 3 3 2 3 2 3 4" xfId="59498"/>
    <cellStyle name="Percent 3 3 2 3 2 3 5" xfId="59499"/>
    <cellStyle name="Percent 3 3 2 3 2 3 6" xfId="59500"/>
    <cellStyle name="Percent 3 3 2 3 2 4" xfId="59501"/>
    <cellStyle name="Percent 3 3 2 3 2 4 2" xfId="59502"/>
    <cellStyle name="Percent 3 3 2 3 2 4 3" xfId="59503"/>
    <cellStyle name="Percent 3 3 2 3 2 5" xfId="59504"/>
    <cellStyle name="Percent 3 3 2 3 2 6" xfId="59505"/>
    <cellStyle name="Percent 3 3 2 3 2 7" xfId="59506"/>
    <cellStyle name="Percent 3 3 2 3 2 8" xfId="59507"/>
    <cellStyle name="Percent 3 3 2 3 3" xfId="59508"/>
    <cellStyle name="Percent 3 3 2 3 3 2" xfId="59509"/>
    <cellStyle name="Percent 3 3 2 3 3 2 2" xfId="59510"/>
    <cellStyle name="Percent 3 3 2 3 3 2 2 2" xfId="59511"/>
    <cellStyle name="Percent 3 3 2 3 3 2 2 3" xfId="59512"/>
    <cellStyle name="Percent 3 3 2 3 3 2 3" xfId="59513"/>
    <cellStyle name="Percent 3 3 2 3 3 2 4" xfId="59514"/>
    <cellStyle name="Percent 3 3 2 3 3 2 5" xfId="59515"/>
    <cellStyle name="Percent 3 3 2 3 3 2 6" xfId="59516"/>
    <cellStyle name="Percent 3 3 2 3 3 3" xfId="59517"/>
    <cellStyle name="Percent 3 3 2 3 3 3 2" xfId="59518"/>
    <cellStyle name="Percent 3 3 2 3 3 3 3" xfId="59519"/>
    <cellStyle name="Percent 3 3 2 3 3 4" xfId="59520"/>
    <cellStyle name="Percent 3 3 2 3 3 5" xfId="59521"/>
    <cellStyle name="Percent 3 3 2 3 3 6" xfId="59522"/>
    <cellStyle name="Percent 3 3 2 3 3 7" xfId="59523"/>
    <cellStyle name="Percent 3 3 2 3 4" xfId="59524"/>
    <cellStyle name="Percent 3 3 2 3 4 2" xfId="59525"/>
    <cellStyle name="Percent 3 3 2 3 4 2 2" xfId="59526"/>
    <cellStyle name="Percent 3 3 2 3 4 2 3" xfId="59527"/>
    <cellStyle name="Percent 3 3 2 3 4 3" xfId="59528"/>
    <cellStyle name="Percent 3 3 2 3 4 4" xfId="59529"/>
    <cellStyle name="Percent 3 3 2 3 4 5" xfId="59530"/>
    <cellStyle name="Percent 3 3 2 3 4 6" xfId="59531"/>
    <cellStyle name="Percent 3 3 2 3 5" xfId="59532"/>
    <cellStyle name="Percent 3 3 2 3 5 2" xfId="59533"/>
    <cellStyle name="Percent 3 3 2 3 5 2 2" xfId="59534"/>
    <cellStyle name="Percent 3 3 2 3 5 2 3" xfId="59535"/>
    <cellStyle name="Percent 3 3 2 3 5 3" xfId="59536"/>
    <cellStyle name="Percent 3 3 2 3 5 4" xfId="59537"/>
    <cellStyle name="Percent 3 3 2 3 5 5" xfId="59538"/>
    <cellStyle name="Percent 3 3 2 3 5 6" xfId="59539"/>
    <cellStyle name="Percent 3 3 2 3 6" xfId="59540"/>
    <cellStyle name="Percent 3 3 2 3 6 2" xfId="59541"/>
    <cellStyle name="Percent 3 3 2 3 6 3" xfId="59542"/>
    <cellStyle name="Percent 3 3 2 3 7" xfId="59543"/>
    <cellStyle name="Percent 3 3 2 3 8" xfId="59544"/>
    <cellStyle name="Percent 3 3 2 3 9" xfId="59545"/>
    <cellStyle name="Percent 3 3 2 4" xfId="59546"/>
    <cellStyle name="Percent 3 3 2 4 2" xfId="59547"/>
    <cellStyle name="Percent 3 3 2 4 2 2" xfId="59548"/>
    <cellStyle name="Percent 3 3 2 4 2 2 2" xfId="59549"/>
    <cellStyle name="Percent 3 3 2 4 2 2 2 2" xfId="59550"/>
    <cellStyle name="Percent 3 3 2 4 2 2 2 3" xfId="59551"/>
    <cellStyle name="Percent 3 3 2 4 2 2 3" xfId="59552"/>
    <cellStyle name="Percent 3 3 2 4 2 2 4" xfId="59553"/>
    <cellStyle name="Percent 3 3 2 4 2 2 5" xfId="59554"/>
    <cellStyle name="Percent 3 3 2 4 2 2 6" xfId="59555"/>
    <cellStyle name="Percent 3 3 2 4 2 3" xfId="59556"/>
    <cellStyle name="Percent 3 3 2 4 2 3 2" xfId="59557"/>
    <cellStyle name="Percent 3 3 2 4 2 3 3" xfId="59558"/>
    <cellStyle name="Percent 3 3 2 4 2 4" xfId="59559"/>
    <cellStyle name="Percent 3 3 2 4 2 5" xfId="59560"/>
    <cellStyle name="Percent 3 3 2 4 2 6" xfId="59561"/>
    <cellStyle name="Percent 3 3 2 4 2 7" xfId="59562"/>
    <cellStyle name="Percent 3 3 2 4 3" xfId="59563"/>
    <cellStyle name="Percent 3 3 2 4 3 2" xfId="59564"/>
    <cellStyle name="Percent 3 3 2 4 3 2 2" xfId="59565"/>
    <cellStyle name="Percent 3 3 2 4 3 2 3" xfId="59566"/>
    <cellStyle name="Percent 3 3 2 4 3 3" xfId="59567"/>
    <cellStyle name="Percent 3 3 2 4 3 4" xfId="59568"/>
    <cellStyle name="Percent 3 3 2 4 3 5" xfId="59569"/>
    <cellStyle name="Percent 3 3 2 4 3 6" xfId="59570"/>
    <cellStyle name="Percent 3 3 2 4 4" xfId="59571"/>
    <cellStyle name="Percent 3 3 2 4 4 2" xfId="59572"/>
    <cellStyle name="Percent 3 3 2 4 4 2 2" xfId="59573"/>
    <cellStyle name="Percent 3 3 2 4 4 2 3" xfId="59574"/>
    <cellStyle name="Percent 3 3 2 4 4 3" xfId="59575"/>
    <cellStyle name="Percent 3 3 2 4 4 4" xfId="59576"/>
    <cellStyle name="Percent 3 3 2 4 4 5" xfId="59577"/>
    <cellStyle name="Percent 3 3 2 4 4 6" xfId="59578"/>
    <cellStyle name="Percent 3 3 2 4 5" xfId="59579"/>
    <cellStyle name="Percent 3 3 2 4 5 2" xfId="59580"/>
    <cellStyle name="Percent 3 3 2 4 5 3" xfId="59581"/>
    <cellStyle name="Percent 3 3 2 4 6" xfId="59582"/>
    <cellStyle name="Percent 3 3 2 4 7" xfId="59583"/>
    <cellStyle name="Percent 3 3 2 4 8" xfId="59584"/>
    <cellStyle name="Percent 3 3 2 4 9" xfId="59585"/>
    <cellStyle name="Percent 3 3 2 5" xfId="59586"/>
    <cellStyle name="Percent 3 3 2 5 2" xfId="59587"/>
    <cellStyle name="Percent 3 3 2 5 2 2" xfId="59588"/>
    <cellStyle name="Percent 3 3 2 5 2 2 2" xfId="59589"/>
    <cellStyle name="Percent 3 3 2 5 2 2 3" xfId="59590"/>
    <cellStyle name="Percent 3 3 2 5 2 3" xfId="59591"/>
    <cellStyle name="Percent 3 3 2 5 2 4" xfId="59592"/>
    <cellStyle name="Percent 3 3 2 5 2 5" xfId="59593"/>
    <cellStyle name="Percent 3 3 2 5 2 6" xfId="59594"/>
    <cellStyle name="Percent 3 3 2 5 3" xfId="59595"/>
    <cellStyle name="Percent 3 3 2 5 3 2" xfId="59596"/>
    <cellStyle name="Percent 3 3 2 5 3 3" xfId="59597"/>
    <cellStyle name="Percent 3 3 2 5 4" xfId="59598"/>
    <cellStyle name="Percent 3 3 2 5 5" xfId="59599"/>
    <cellStyle name="Percent 3 3 2 5 6" xfId="59600"/>
    <cellStyle name="Percent 3 3 2 5 7" xfId="59601"/>
    <cellStyle name="Percent 3 3 2 6" xfId="59602"/>
    <cellStyle name="Percent 3 3 2 6 2" xfId="59603"/>
    <cellStyle name="Percent 3 3 2 6 2 2" xfId="59604"/>
    <cellStyle name="Percent 3 3 2 6 2 3" xfId="59605"/>
    <cellStyle name="Percent 3 3 2 6 3" xfId="59606"/>
    <cellStyle name="Percent 3 3 2 6 4" xfId="59607"/>
    <cellStyle name="Percent 3 3 2 6 5" xfId="59608"/>
    <cellStyle name="Percent 3 3 2 6 6" xfId="59609"/>
    <cellStyle name="Percent 3 3 2 7" xfId="59610"/>
    <cellStyle name="Percent 3 3 2 7 2" xfId="59611"/>
    <cellStyle name="Percent 3 3 2 7 2 2" xfId="59612"/>
    <cellStyle name="Percent 3 3 2 7 2 3" xfId="59613"/>
    <cellStyle name="Percent 3 3 2 7 3" xfId="59614"/>
    <cellStyle name="Percent 3 3 2 7 4" xfId="59615"/>
    <cellStyle name="Percent 3 3 2 7 5" xfId="59616"/>
    <cellStyle name="Percent 3 3 2 7 6" xfId="59617"/>
    <cellStyle name="Percent 3 3 2 8" xfId="59618"/>
    <cellStyle name="Percent 3 3 2 8 2" xfId="59619"/>
    <cellStyle name="Percent 3 3 2 8 2 2" xfId="59620"/>
    <cellStyle name="Percent 3 3 2 8 2 3" xfId="59621"/>
    <cellStyle name="Percent 3 3 2 8 3" xfId="59622"/>
    <cellStyle name="Percent 3 3 2 8 4" xfId="59623"/>
    <cellStyle name="Percent 3 3 2 8 5" xfId="59624"/>
    <cellStyle name="Percent 3 3 2 8 6" xfId="59625"/>
    <cellStyle name="Percent 3 3 2 9" xfId="59626"/>
    <cellStyle name="Percent 3 3 2 9 2" xfId="59627"/>
    <cellStyle name="Percent 3 3 2 9 2 2" xfId="59628"/>
    <cellStyle name="Percent 3 3 2 9 2 3" xfId="59629"/>
    <cellStyle name="Percent 3 3 2 9 3" xfId="59630"/>
    <cellStyle name="Percent 3 3 2 9 4" xfId="59631"/>
    <cellStyle name="Percent 3 3 2 9 5" xfId="59632"/>
    <cellStyle name="Percent 3 3 2 9 6" xfId="59633"/>
    <cellStyle name="Percent 3 3 3" xfId="567"/>
    <cellStyle name="Percent 3 3 3 10" xfId="59634"/>
    <cellStyle name="Percent 3 3 3 10 2" xfId="59635"/>
    <cellStyle name="Percent 3 3 3 10 3" xfId="59636"/>
    <cellStyle name="Percent 3 3 3 11" xfId="59637"/>
    <cellStyle name="Percent 3 3 3 12" xfId="59638"/>
    <cellStyle name="Percent 3 3 3 13" xfId="59639"/>
    <cellStyle name="Percent 3 3 3 14" xfId="59640"/>
    <cellStyle name="Percent 3 3 3 2" xfId="59641"/>
    <cellStyle name="Percent 3 3 3 2 10" xfId="59642"/>
    <cellStyle name="Percent 3 3 3 2 11" xfId="59643"/>
    <cellStyle name="Percent 3 3 3 2 12" xfId="59644"/>
    <cellStyle name="Percent 3 3 3 2 13" xfId="59645"/>
    <cellStyle name="Percent 3 3 3 2 2" xfId="59646"/>
    <cellStyle name="Percent 3 3 3 2 2 10" xfId="59647"/>
    <cellStyle name="Percent 3 3 3 2 2 2" xfId="59648"/>
    <cellStyle name="Percent 3 3 3 2 2 2 2" xfId="59649"/>
    <cellStyle name="Percent 3 3 3 2 2 2 2 2" xfId="59650"/>
    <cellStyle name="Percent 3 3 3 2 2 2 2 2 2" xfId="59651"/>
    <cellStyle name="Percent 3 3 3 2 2 2 2 2 3" xfId="59652"/>
    <cellStyle name="Percent 3 3 3 2 2 2 2 3" xfId="59653"/>
    <cellStyle name="Percent 3 3 3 2 2 2 2 4" xfId="59654"/>
    <cellStyle name="Percent 3 3 3 2 2 2 2 5" xfId="59655"/>
    <cellStyle name="Percent 3 3 3 2 2 2 2 6" xfId="59656"/>
    <cellStyle name="Percent 3 3 3 2 2 2 3" xfId="59657"/>
    <cellStyle name="Percent 3 3 3 2 2 2 3 2" xfId="59658"/>
    <cellStyle name="Percent 3 3 3 2 2 2 3 2 2" xfId="59659"/>
    <cellStyle name="Percent 3 3 3 2 2 2 3 2 3" xfId="59660"/>
    <cellStyle name="Percent 3 3 3 2 2 2 3 3" xfId="59661"/>
    <cellStyle name="Percent 3 3 3 2 2 2 3 4" xfId="59662"/>
    <cellStyle name="Percent 3 3 3 2 2 2 3 5" xfId="59663"/>
    <cellStyle name="Percent 3 3 3 2 2 2 3 6" xfId="59664"/>
    <cellStyle name="Percent 3 3 3 2 2 2 4" xfId="59665"/>
    <cellStyle name="Percent 3 3 3 2 2 2 4 2" xfId="59666"/>
    <cellStyle name="Percent 3 3 3 2 2 2 4 3" xfId="59667"/>
    <cellStyle name="Percent 3 3 3 2 2 2 5" xfId="59668"/>
    <cellStyle name="Percent 3 3 3 2 2 2 6" xfId="59669"/>
    <cellStyle name="Percent 3 3 3 2 2 2 7" xfId="59670"/>
    <cellStyle name="Percent 3 3 3 2 2 2 8" xfId="59671"/>
    <cellStyle name="Percent 3 3 3 2 2 3" xfId="59672"/>
    <cellStyle name="Percent 3 3 3 2 2 3 2" xfId="59673"/>
    <cellStyle name="Percent 3 3 3 2 2 3 2 2" xfId="59674"/>
    <cellStyle name="Percent 3 3 3 2 2 3 2 2 2" xfId="59675"/>
    <cellStyle name="Percent 3 3 3 2 2 3 2 2 3" xfId="59676"/>
    <cellStyle name="Percent 3 3 3 2 2 3 2 3" xfId="59677"/>
    <cellStyle name="Percent 3 3 3 2 2 3 2 4" xfId="59678"/>
    <cellStyle name="Percent 3 3 3 2 2 3 2 5" xfId="59679"/>
    <cellStyle name="Percent 3 3 3 2 2 3 2 6" xfId="59680"/>
    <cellStyle name="Percent 3 3 3 2 2 3 3" xfId="59681"/>
    <cellStyle name="Percent 3 3 3 2 2 3 3 2" xfId="59682"/>
    <cellStyle name="Percent 3 3 3 2 2 3 3 3" xfId="59683"/>
    <cellStyle name="Percent 3 3 3 2 2 3 4" xfId="59684"/>
    <cellStyle name="Percent 3 3 3 2 2 3 5" xfId="59685"/>
    <cellStyle name="Percent 3 3 3 2 2 3 6" xfId="59686"/>
    <cellStyle name="Percent 3 3 3 2 2 3 7" xfId="59687"/>
    <cellStyle name="Percent 3 3 3 2 2 4" xfId="59688"/>
    <cellStyle name="Percent 3 3 3 2 2 4 2" xfId="59689"/>
    <cellStyle name="Percent 3 3 3 2 2 4 2 2" xfId="59690"/>
    <cellStyle name="Percent 3 3 3 2 2 4 2 3" xfId="59691"/>
    <cellStyle name="Percent 3 3 3 2 2 4 3" xfId="59692"/>
    <cellStyle name="Percent 3 3 3 2 2 4 4" xfId="59693"/>
    <cellStyle name="Percent 3 3 3 2 2 4 5" xfId="59694"/>
    <cellStyle name="Percent 3 3 3 2 2 4 6" xfId="59695"/>
    <cellStyle name="Percent 3 3 3 2 2 5" xfId="59696"/>
    <cellStyle name="Percent 3 3 3 2 2 5 2" xfId="59697"/>
    <cellStyle name="Percent 3 3 3 2 2 5 2 2" xfId="59698"/>
    <cellStyle name="Percent 3 3 3 2 2 5 2 3" xfId="59699"/>
    <cellStyle name="Percent 3 3 3 2 2 5 3" xfId="59700"/>
    <cellStyle name="Percent 3 3 3 2 2 5 4" xfId="59701"/>
    <cellStyle name="Percent 3 3 3 2 2 5 5" xfId="59702"/>
    <cellStyle name="Percent 3 3 3 2 2 5 6" xfId="59703"/>
    <cellStyle name="Percent 3 3 3 2 2 6" xfId="59704"/>
    <cellStyle name="Percent 3 3 3 2 2 6 2" xfId="59705"/>
    <cellStyle name="Percent 3 3 3 2 2 6 3" xfId="59706"/>
    <cellStyle name="Percent 3 3 3 2 2 7" xfId="59707"/>
    <cellStyle name="Percent 3 3 3 2 2 8" xfId="59708"/>
    <cellStyle name="Percent 3 3 3 2 2 9" xfId="59709"/>
    <cellStyle name="Percent 3 3 3 2 3" xfId="59710"/>
    <cellStyle name="Percent 3 3 3 2 3 2" xfId="59711"/>
    <cellStyle name="Percent 3 3 3 2 3 2 2" xfId="59712"/>
    <cellStyle name="Percent 3 3 3 2 3 2 2 2" xfId="59713"/>
    <cellStyle name="Percent 3 3 3 2 3 2 2 2 2" xfId="59714"/>
    <cellStyle name="Percent 3 3 3 2 3 2 2 2 3" xfId="59715"/>
    <cellStyle name="Percent 3 3 3 2 3 2 2 3" xfId="59716"/>
    <cellStyle name="Percent 3 3 3 2 3 2 2 4" xfId="59717"/>
    <cellStyle name="Percent 3 3 3 2 3 2 2 5" xfId="59718"/>
    <cellStyle name="Percent 3 3 3 2 3 2 2 6" xfId="59719"/>
    <cellStyle name="Percent 3 3 3 2 3 2 3" xfId="59720"/>
    <cellStyle name="Percent 3 3 3 2 3 2 3 2" xfId="59721"/>
    <cellStyle name="Percent 3 3 3 2 3 2 3 3" xfId="59722"/>
    <cellStyle name="Percent 3 3 3 2 3 2 4" xfId="59723"/>
    <cellStyle name="Percent 3 3 3 2 3 2 5" xfId="59724"/>
    <cellStyle name="Percent 3 3 3 2 3 2 6" xfId="59725"/>
    <cellStyle name="Percent 3 3 3 2 3 2 7" xfId="59726"/>
    <cellStyle name="Percent 3 3 3 2 3 3" xfId="59727"/>
    <cellStyle name="Percent 3 3 3 2 3 3 2" xfId="59728"/>
    <cellStyle name="Percent 3 3 3 2 3 3 2 2" xfId="59729"/>
    <cellStyle name="Percent 3 3 3 2 3 3 2 3" xfId="59730"/>
    <cellStyle name="Percent 3 3 3 2 3 3 3" xfId="59731"/>
    <cellStyle name="Percent 3 3 3 2 3 3 4" xfId="59732"/>
    <cellStyle name="Percent 3 3 3 2 3 3 5" xfId="59733"/>
    <cellStyle name="Percent 3 3 3 2 3 3 6" xfId="59734"/>
    <cellStyle name="Percent 3 3 3 2 3 4" xfId="59735"/>
    <cellStyle name="Percent 3 3 3 2 3 4 2" xfId="59736"/>
    <cellStyle name="Percent 3 3 3 2 3 4 2 2" xfId="59737"/>
    <cellStyle name="Percent 3 3 3 2 3 4 2 3" xfId="59738"/>
    <cellStyle name="Percent 3 3 3 2 3 4 3" xfId="59739"/>
    <cellStyle name="Percent 3 3 3 2 3 4 4" xfId="59740"/>
    <cellStyle name="Percent 3 3 3 2 3 4 5" xfId="59741"/>
    <cellStyle name="Percent 3 3 3 2 3 4 6" xfId="59742"/>
    <cellStyle name="Percent 3 3 3 2 3 5" xfId="59743"/>
    <cellStyle name="Percent 3 3 3 2 3 5 2" xfId="59744"/>
    <cellStyle name="Percent 3 3 3 2 3 5 3" xfId="59745"/>
    <cellStyle name="Percent 3 3 3 2 3 6" xfId="59746"/>
    <cellStyle name="Percent 3 3 3 2 3 7" xfId="59747"/>
    <cellStyle name="Percent 3 3 3 2 3 8" xfId="59748"/>
    <cellStyle name="Percent 3 3 3 2 3 9" xfId="59749"/>
    <cellStyle name="Percent 3 3 3 2 4" xfId="59750"/>
    <cellStyle name="Percent 3 3 3 2 4 2" xfId="59751"/>
    <cellStyle name="Percent 3 3 3 2 4 2 2" xfId="59752"/>
    <cellStyle name="Percent 3 3 3 2 4 2 2 2" xfId="59753"/>
    <cellStyle name="Percent 3 3 3 2 4 2 2 3" xfId="59754"/>
    <cellStyle name="Percent 3 3 3 2 4 2 3" xfId="59755"/>
    <cellStyle name="Percent 3 3 3 2 4 2 4" xfId="59756"/>
    <cellStyle name="Percent 3 3 3 2 4 2 5" xfId="59757"/>
    <cellStyle name="Percent 3 3 3 2 4 2 6" xfId="59758"/>
    <cellStyle name="Percent 3 3 3 2 4 3" xfId="59759"/>
    <cellStyle name="Percent 3 3 3 2 4 3 2" xfId="59760"/>
    <cellStyle name="Percent 3 3 3 2 4 3 3" xfId="59761"/>
    <cellStyle name="Percent 3 3 3 2 4 4" xfId="59762"/>
    <cellStyle name="Percent 3 3 3 2 4 5" xfId="59763"/>
    <cellStyle name="Percent 3 3 3 2 4 6" xfId="59764"/>
    <cellStyle name="Percent 3 3 3 2 4 7" xfId="59765"/>
    <cellStyle name="Percent 3 3 3 2 5" xfId="59766"/>
    <cellStyle name="Percent 3 3 3 2 5 2" xfId="59767"/>
    <cellStyle name="Percent 3 3 3 2 5 2 2" xfId="59768"/>
    <cellStyle name="Percent 3 3 3 2 5 2 3" xfId="59769"/>
    <cellStyle name="Percent 3 3 3 2 5 3" xfId="59770"/>
    <cellStyle name="Percent 3 3 3 2 5 4" xfId="59771"/>
    <cellStyle name="Percent 3 3 3 2 5 5" xfId="59772"/>
    <cellStyle name="Percent 3 3 3 2 5 6" xfId="59773"/>
    <cellStyle name="Percent 3 3 3 2 6" xfId="59774"/>
    <cellStyle name="Percent 3 3 3 2 6 2" xfId="59775"/>
    <cellStyle name="Percent 3 3 3 2 6 2 2" xfId="59776"/>
    <cellStyle name="Percent 3 3 3 2 6 2 3" xfId="59777"/>
    <cellStyle name="Percent 3 3 3 2 6 3" xfId="59778"/>
    <cellStyle name="Percent 3 3 3 2 6 4" xfId="59779"/>
    <cellStyle name="Percent 3 3 3 2 6 5" xfId="59780"/>
    <cellStyle name="Percent 3 3 3 2 6 6" xfId="59781"/>
    <cellStyle name="Percent 3 3 3 2 7" xfId="59782"/>
    <cellStyle name="Percent 3 3 3 2 7 2" xfId="59783"/>
    <cellStyle name="Percent 3 3 3 2 7 2 2" xfId="59784"/>
    <cellStyle name="Percent 3 3 3 2 7 2 3" xfId="59785"/>
    <cellStyle name="Percent 3 3 3 2 7 3" xfId="59786"/>
    <cellStyle name="Percent 3 3 3 2 7 4" xfId="59787"/>
    <cellStyle name="Percent 3 3 3 2 7 5" xfId="59788"/>
    <cellStyle name="Percent 3 3 3 2 7 6" xfId="59789"/>
    <cellStyle name="Percent 3 3 3 2 8" xfId="59790"/>
    <cellStyle name="Percent 3 3 3 2 8 2" xfId="59791"/>
    <cellStyle name="Percent 3 3 3 2 8 2 2" xfId="59792"/>
    <cellStyle name="Percent 3 3 3 2 8 2 3" xfId="59793"/>
    <cellStyle name="Percent 3 3 3 2 8 3" xfId="59794"/>
    <cellStyle name="Percent 3 3 3 2 8 4" xfId="59795"/>
    <cellStyle name="Percent 3 3 3 2 8 5" xfId="59796"/>
    <cellStyle name="Percent 3 3 3 2 8 6" xfId="59797"/>
    <cellStyle name="Percent 3 3 3 2 9" xfId="59798"/>
    <cellStyle name="Percent 3 3 3 2 9 2" xfId="59799"/>
    <cellStyle name="Percent 3 3 3 2 9 3" xfId="59800"/>
    <cellStyle name="Percent 3 3 3 3" xfId="59801"/>
    <cellStyle name="Percent 3 3 3 3 10" xfId="59802"/>
    <cellStyle name="Percent 3 3 3 3 2" xfId="59803"/>
    <cellStyle name="Percent 3 3 3 3 2 2" xfId="59804"/>
    <cellStyle name="Percent 3 3 3 3 2 2 2" xfId="59805"/>
    <cellStyle name="Percent 3 3 3 3 2 2 2 2" xfId="59806"/>
    <cellStyle name="Percent 3 3 3 3 2 2 2 3" xfId="59807"/>
    <cellStyle name="Percent 3 3 3 3 2 2 3" xfId="59808"/>
    <cellStyle name="Percent 3 3 3 3 2 2 4" xfId="59809"/>
    <cellStyle name="Percent 3 3 3 3 2 2 5" xfId="59810"/>
    <cellStyle name="Percent 3 3 3 3 2 2 6" xfId="59811"/>
    <cellStyle name="Percent 3 3 3 3 2 3" xfId="59812"/>
    <cellStyle name="Percent 3 3 3 3 2 3 2" xfId="59813"/>
    <cellStyle name="Percent 3 3 3 3 2 3 2 2" xfId="59814"/>
    <cellStyle name="Percent 3 3 3 3 2 3 2 3" xfId="59815"/>
    <cellStyle name="Percent 3 3 3 3 2 3 3" xfId="59816"/>
    <cellStyle name="Percent 3 3 3 3 2 3 4" xfId="59817"/>
    <cellStyle name="Percent 3 3 3 3 2 3 5" xfId="59818"/>
    <cellStyle name="Percent 3 3 3 3 2 3 6" xfId="59819"/>
    <cellStyle name="Percent 3 3 3 3 2 4" xfId="59820"/>
    <cellStyle name="Percent 3 3 3 3 2 4 2" xfId="59821"/>
    <cellStyle name="Percent 3 3 3 3 2 4 3" xfId="59822"/>
    <cellStyle name="Percent 3 3 3 3 2 5" xfId="59823"/>
    <cellStyle name="Percent 3 3 3 3 2 6" xfId="59824"/>
    <cellStyle name="Percent 3 3 3 3 2 7" xfId="59825"/>
    <cellStyle name="Percent 3 3 3 3 2 8" xfId="59826"/>
    <cellStyle name="Percent 3 3 3 3 3" xfId="59827"/>
    <cellStyle name="Percent 3 3 3 3 3 2" xfId="59828"/>
    <cellStyle name="Percent 3 3 3 3 3 2 2" xfId="59829"/>
    <cellStyle name="Percent 3 3 3 3 3 2 2 2" xfId="59830"/>
    <cellStyle name="Percent 3 3 3 3 3 2 2 3" xfId="59831"/>
    <cellStyle name="Percent 3 3 3 3 3 2 3" xfId="59832"/>
    <cellStyle name="Percent 3 3 3 3 3 2 4" xfId="59833"/>
    <cellStyle name="Percent 3 3 3 3 3 2 5" xfId="59834"/>
    <cellStyle name="Percent 3 3 3 3 3 2 6" xfId="59835"/>
    <cellStyle name="Percent 3 3 3 3 3 3" xfId="59836"/>
    <cellStyle name="Percent 3 3 3 3 3 3 2" xfId="59837"/>
    <cellStyle name="Percent 3 3 3 3 3 3 3" xfId="59838"/>
    <cellStyle name="Percent 3 3 3 3 3 4" xfId="59839"/>
    <cellStyle name="Percent 3 3 3 3 3 5" xfId="59840"/>
    <cellStyle name="Percent 3 3 3 3 3 6" xfId="59841"/>
    <cellStyle name="Percent 3 3 3 3 3 7" xfId="59842"/>
    <cellStyle name="Percent 3 3 3 3 4" xfId="59843"/>
    <cellStyle name="Percent 3 3 3 3 4 2" xfId="59844"/>
    <cellStyle name="Percent 3 3 3 3 4 2 2" xfId="59845"/>
    <cellStyle name="Percent 3 3 3 3 4 2 3" xfId="59846"/>
    <cellStyle name="Percent 3 3 3 3 4 3" xfId="59847"/>
    <cellStyle name="Percent 3 3 3 3 4 4" xfId="59848"/>
    <cellStyle name="Percent 3 3 3 3 4 5" xfId="59849"/>
    <cellStyle name="Percent 3 3 3 3 4 6" xfId="59850"/>
    <cellStyle name="Percent 3 3 3 3 5" xfId="59851"/>
    <cellStyle name="Percent 3 3 3 3 5 2" xfId="59852"/>
    <cellStyle name="Percent 3 3 3 3 5 2 2" xfId="59853"/>
    <cellStyle name="Percent 3 3 3 3 5 2 3" xfId="59854"/>
    <cellStyle name="Percent 3 3 3 3 5 3" xfId="59855"/>
    <cellStyle name="Percent 3 3 3 3 5 4" xfId="59856"/>
    <cellStyle name="Percent 3 3 3 3 5 5" xfId="59857"/>
    <cellStyle name="Percent 3 3 3 3 5 6" xfId="59858"/>
    <cellStyle name="Percent 3 3 3 3 6" xfId="59859"/>
    <cellStyle name="Percent 3 3 3 3 6 2" xfId="59860"/>
    <cellStyle name="Percent 3 3 3 3 6 3" xfId="59861"/>
    <cellStyle name="Percent 3 3 3 3 7" xfId="59862"/>
    <cellStyle name="Percent 3 3 3 3 8" xfId="59863"/>
    <cellStyle name="Percent 3 3 3 3 9" xfId="59864"/>
    <cellStyle name="Percent 3 3 3 4" xfId="59865"/>
    <cellStyle name="Percent 3 3 3 4 2" xfId="59866"/>
    <cellStyle name="Percent 3 3 3 4 2 2" xfId="59867"/>
    <cellStyle name="Percent 3 3 3 4 2 2 2" xfId="59868"/>
    <cellStyle name="Percent 3 3 3 4 2 2 2 2" xfId="59869"/>
    <cellStyle name="Percent 3 3 3 4 2 2 2 3" xfId="59870"/>
    <cellStyle name="Percent 3 3 3 4 2 2 3" xfId="59871"/>
    <cellStyle name="Percent 3 3 3 4 2 2 4" xfId="59872"/>
    <cellStyle name="Percent 3 3 3 4 2 2 5" xfId="59873"/>
    <cellStyle name="Percent 3 3 3 4 2 2 6" xfId="59874"/>
    <cellStyle name="Percent 3 3 3 4 2 3" xfId="59875"/>
    <cellStyle name="Percent 3 3 3 4 2 3 2" xfId="59876"/>
    <cellStyle name="Percent 3 3 3 4 2 3 3" xfId="59877"/>
    <cellStyle name="Percent 3 3 3 4 2 4" xfId="59878"/>
    <cellStyle name="Percent 3 3 3 4 2 5" xfId="59879"/>
    <cellStyle name="Percent 3 3 3 4 2 6" xfId="59880"/>
    <cellStyle name="Percent 3 3 3 4 2 7" xfId="59881"/>
    <cellStyle name="Percent 3 3 3 4 3" xfId="59882"/>
    <cellStyle name="Percent 3 3 3 4 3 2" xfId="59883"/>
    <cellStyle name="Percent 3 3 3 4 3 2 2" xfId="59884"/>
    <cellStyle name="Percent 3 3 3 4 3 2 3" xfId="59885"/>
    <cellStyle name="Percent 3 3 3 4 3 3" xfId="59886"/>
    <cellStyle name="Percent 3 3 3 4 3 4" xfId="59887"/>
    <cellStyle name="Percent 3 3 3 4 3 5" xfId="59888"/>
    <cellStyle name="Percent 3 3 3 4 3 6" xfId="59889"/>
    <cellStyle name="Percent 3 3 3 4 4" xfId="59890"/>
    <cellStyle name="Percent 3 3 3 4 4 2" xfId="59891"/>
    <cellStyle name="Percent 3 3 3 4 4 2 2" xfId="59892"/>
    <cellStyle name="Percent 3 3 3 4 4 2 3" xfId="59893"/>
    <cellStyle name="Percent 3 3 3 4 4 3" xfId="59894"/>
    <cellStyle name="Percent 3 3 3 4 4 4" xfId="59895"/>
    <cellStyle name="Percent 3 3 3 4 4 5" xfId="59896"/>
    <cellStyle name="Percent 3 3 3 4 4 6" xfId="59897"/>
    <cellStyle name="Percent 3 3 3 4 5" xfId="59898"/>
    <cellStyle name="Percent 3 3 3 4 5 2" xfId="59899"/>
    <cellStyle name="Percent 3 3 3 4 5 3" xfId="59900"/>
    <cellStyle name="Percent 3 3 3 4 6" xfId="59901"/>
    <cellStyle name="Percent 3 3 3 4 7" xfId="59902"/>
    <cellStyle name="Percent 3 3 3 4 8" xfId="59903"/>
    <cellStyle name="Percent 3 3 3 4 9" xfId="59904"/>
    <cellStyle name="Percent 3 3 3 5" xfId="59905"/>
    <cellStyle name="Percent 3 3 3 5 2" xfId="59906"/>
    <cellStyle name="Percent 3 3 3 5 2 2" xfId="59907"/>
    <cellStyle name="Percent 3 3 3 5 2 2 2" xfId="59908"/>
    <cellStyle name="Percent 3 3 3 5 2 2 3" xfId="59909"/>
    <cellStyle name="Percent 3 3 3 5 2 3" xfId="59910"/>
    <cellStyle name="Percent 3 3 3 5 2 4" xfId="59911"/>
    <cellStyle name="Percent 3 3 3 5 2 5" xfId="59912"/>
    <cellStyle name="Percent 3 3 3 5 2 6" xfId="59913"/>
    <cellStyle name="Percent 3 3 3 5 3" xfId="59914"/>
    <cellStyle name="Percent 3 3 3 5 3 2" xfId="59915"/>
    <cellStyle name="Percent 3 3 3 5 3 3" xfId="59916"/>
    <cellStyle name="Percent 3 3 3 5 4" xfId="59917"/>
    <cellStyle name="Percent 3 3 3 5 5" xfId="59918"/>
    <cellStyle name="Percent 3 3 3 5 6" xfId="59919"/>
    <cellStyle name="Percent 3 3 3 5 7" xfId="59920"/>
    <cellStyle name="Percent 3 3 3 6" xfId="59921"/>
    <cellStyle name="Percent 3 3 3 6 2" xfId="59922"/>
    <cellStyle name="Percent 3 3 3 6 2 2" xfId="59923"/>
    <cellStyle name="Percent 3 3 3 6 2 3" xfId="59924"/>
    <cellStyle name="Percent 3 3 3 6 3" xfId="59925"/>
    <cellStyle name="Percent 3 3 3 6 4" xfId="59926"/>
    <cellStyle name="Percent 3 3 3 6 5" xfId="59927"/>
    <cellStyle name="Percent 3 3 3 6 6" xfId="59928"/>
    <cellStyle name="Percent 3 3 3 7" xfId="59929"/>
    <cellStyle name="Percent 3 3 3 7 2" xfId="59930"/>
    <cellStyle name="Percent 3 3 3 7 2 2" xfId="59931"/>
    <cellStyle name="Percent 3 3 3 7 2 3" xfId="59932"/>
    <cellStyle name="Percent 3 3 3 7 3" xfId="59933"/>
    <cellStyle name="Percent 3 3 3 7 4" xfId="59934"/>
    <cellStyle name="Percent 3 3 3 7 5" xfId="59935"/>
    <cellStyle name="Percent 3 3 3 7 6" xfId="59936"/>
    <cellStyle name="Percent 3 3 3 8" xfId="59937"/>
    <cellStyle name="Percent 3 3 3 8 2" xfId="59938"/>
    <cellStyle name="Percent 3 3 3 8 2 2" xfId="59939"/>
    <cellStyle name="Percent 3 3 3 8 2 3" xfId="59940"/>
    <cellStyle name="Percent 3 3 3 8 3" xfId="59941"/>
    <cellStyle name="Percent 3 3 3 8 4" xfId="59942"/>
    <cellStyle name="Percent 3 3 3 8 5" xfId="59943"/>
    <cellStyle name="Percent 3 3 3 8 6" xfId="59944"/>
    <cellStyle name="Percent 3 3 3 9" xfId="59945"/>
    <cellStyle name="Percent 3 3 3 9 2" xfId="59946"/>
    <cellStyle name="Percent 3 3 3 9 2 2" xfId="59947"/>
    <cellStyle name="Percent 3 3 3 9 2 3" xfId="59948"/>
    <cellStyle name="Percent 3 3 3 9 3" xfId="59949"/>
    <cellStyle name="Percent 3 3 3 9 4" xfId="59950"/>
    <cellStyle name="Percent 3 3 3 9 5" xfId="59951"/>
    <cellStyle name="Percent 3 3 3 9 6" xfId="59952"/>
    <cellStyle name="Percent 3 3 4" xfId="59953"/>
    <cellStyle name="Percent 3 3 4 10" xfId="59954"/>
    <cellStyle name="Percent 3 3 4 11" xfId="59955"/>
    <cellStyle name="Percent 3 3 4 12" xfId="59956"/>
    <cellStyle name="Percent 3 3 4 13" xfId="59957"/>
    <cellStyle name="Percent 3 3 4 2" xfId="59958"/>
    <cellStyle name="Percent 3 3 4 2 10" xfId="59959"/>
    <cellStyle name="Percent 3 3 4 2 2" xfId="59960"/>
    <cellStyle name="Percent 3 3 4 2 2 2" xfId="59961"/>
    <cellStyle name="Percent 3 3 4 2 2 2 2" xfId="59962"/>
    <cellStyle name="Percent 3 3 4 2 2 2 2 2" xfId="59963"/>
    <cellStyle name="Percent 3 3 4 2 2 2 2 3" xfId="59964"/>
    <cellStyle name="Percent 3 3 4 2 2 2 3" xfId="59965"/>
    <cellStyle name="Percent 3 3 4 2 2 2 4" xfId="59966"/>
    <cellStyle name="Percent 3 3 4 2 2 2 5" xfId="59967"/>
    <cellStyle name="Percent 3 3 4 2 2 2 6" xfId="59968"/>
    <cellStyle name="Percent 3 3 4 2 2 3" xfId="59969"/>
    <cellStyle name="Percent 3 3 4 2 2 3 2" xfId="59970"/>
    <cellStyle name="Percent 3 3 4 2 2 3 2 2" xfId="59971"/>
    <cellStyle name="Percent 3 3 4 2 2 3 2 3" xfId="59972"/>
    <cellStyle name="Percent 3 3 4 2 2 3 3" xfId="59973"/>
    <cellStyle name="Percent 3 3 4 2 2 3 4" xfId="59974"/>
    <cellStyle name="Percent 3 3 4 2 2 3 5" xfId="59975"/>
    <cellStyle name="Percent 3 3 4 2 2 3 6" xfId="59976"/>
    <cellStyle name="Percent 3 3 4 2 2 4" xfId="59977"/>
    <cellStyle name="Percent 3 3 4 2 2 4 2" xfId="59978"/>
    <cellStyle name="Percent 3 3 4 2 2 4 3" xfId="59979"/>
    <cellStyle name="Percent 3 3 4 2 2 5" xfId="59980"/>
    <cellStyle name="Percent 3 3 4 2 2 6" xfId="59981"/>
    <cellStyle name="Percent 3 3 4 2 2 7" xfId="59982"/>
    <cellStyle name="Percent 3 3 4 2 2 8" xfId="59983"/>
    <cellStyle name="Percent 3 3 4 2 3" xfId="59984"/>
    <cellStyle name="Percent 3 3 4 2 3 2" xfId="59985"/>
    <cellStyle name="Percent 3 3 4 2 3 2 2" xfId="59986"/>
    <cellStyle name="Percent 3 3 4 2 3 2 2 2" xfId="59987"/>
    <cellStyle name="Percent 3 3 4 2 3 2 2 3" xfId="59988"/>
    <cellStyle name="Percent 3 3 4 2 3 2 3" xfId="59989"/>
    <cellStyle name="Percent 3 3 4 2 3 2 4" xfId="59990"/>
    <cellStyle name="Percent 3 3 4 2 3 2 5" xfId="59991"/>
    <cellStyle name="Percent 3 3 4 2 3 2 6" xfId="59992"/>
    <cellStyle name="Percent 3 3 4 2 3 3" xfId="59993"/>
    <cellStyle name="Percent 3 3 4 2 3 3 2" xfId="59994"/>
    <cellStyle name="Percent 3 3 4 2 3 3 3" xfId="59995"/>
    <cellStyle name="Percent 3 3 4 2 3 4" xfId="59996"/>
    <cellStyle name="Percent 3 3 4 2 3 5" xfId="59997"/>
    <cellStyle name="Percent 3 3 4 2 3 6" xfId="59998"/>
    <cellStyle name="Percent 3 3 4 2 3 7" xfId="59999"/>
    <cellStyle name="Percent 3 3 4 2 4" xfId="60000"/>
    <cellStyle name="Percent 3 3 4 2 4 2" xfId="60001"/>
    <cellStyle name="Percent 3 3 4 2 4 2 2" xfId="60002"/>
    <cellStyle name="Percent 3 3 4 2 4 2 3" xfId="60003"/>
    <cellStyle name="Percent 3 3 4 2 4 3" xfId="60004"/>
    <cellStyle name="Percent 3 3 4 2 4 4" xfId="60005"/>
    <cellStyle name="Percent 3 3 4 2 4 5" xfId="60006"/>
    <cellStyle name="Percent 3 3 4 2 4 6" xfId="60007"/>
    <cellStyle name="Percent 3 3 4 2 5" xfId="60008"/>
    <cellStyle name="Percent 3 3 4 2 5 2" xfId="60009"/>
    <cellStyle name="Percent 3 3 4 2 5 2 2" xfId="60010"/>
    <cellStyle name="Percent 3 3 4 2 5 2 3" xfId="60011"/>
    <cellStyle name="Percent 3 3 4 2 5 3" xfId="60012"/>
    <cellStyle name="Percent 3 3 4 2 5 4" xfId="60013"/>
    <cellStyle name="Percent 3 3 4 2 5 5" xfId="60014"/>
    <cellStyle name="Percent 3 3 4 2 5 6" xfId="60015"/>
    <cellStyle name="Percent 3 3 4 2 6" xfId="60016"/>
    <cellStyle name="Percent 3 3 4 2 6 2" xfId="60017"/>
    <cellStyle name="Percent 3 3 4 2 6 3" xfId="60018"/>
    <cellStyle name="Percent 3 3 4 2 7" xfId="60019"/>
    <cellStyle name="Percent 3 3 4 2 8" xfId="60020"/>
    <cellStyle name="Percent 3 3 4 2 9" xfId="60021"/>
    <cellStyle name="Percent 3 3 4 3" xfId="60022"/>
    <cellStyle name="Percent 3 3 4 3 2" xfId="60023"/>
    <cellStyle name="Percent 3 3 4 3 2 2" xfId="60024"/>
    <cellStyle name="Percent 3 3 4 3 2 2 2" xfId="60025"/>
    <cellStyle name="Percent 3 3 4 3 2 2 2 2" xfId="60026"/>
    <cellStyle name="Percent 3 3 4 3 2 2 2 3" xfId="60027"/>
    <cellStyle name="Percent 3 3 4 3 2 2 3" xfId="60028"/>
    <cellStyle name="Percent 3 3 4 3 2 2 4" xfId="60029"/>
    <cellStyle name="Percent 3 3 4 3 2 2 5" xfId="60030"/>
    <cellStyle name="Percent 3 3 4 3 2 2 6" xfId="60031"/>
    <cellStyle name="Percent 3 3 4 3 2 3" xfId="60032"/>
    <cellStyle name="Percent 3 3 4 3 2 3 2" xfId="60033"/>
    <cellStyle name="Percent 3 3 4 3 2 3 3" xfId="60034"/>
    <cellStyle name="Percent 3 3 4 3 2 4" xfId="60035"/>
    <cellStyle name="Percent 3 3 4 3 2 5" xfId="60036"/>
    <cellStyle name="Percent 3 3 4 3 2 6" xfId="60037"/>
    <cellStyle name="Percent 3 3 4 3 2 7" xfId="60038"/>
    <cellStyle name="Percent 3 3 4 3 3" xfId="60039"/>
    <cellStyle name="Percent 3 3 4 3 3 2" xfId="60040"/>
    <cellStyle name="Percent 3 3 4 3 3 2 2" xfId="60041"/>
    <cellStyle name="Percent 3 3 4 3 3 2 3" xfId="60042"/>
    <cellStyle name="Percent 3 3 4 3 3 3" xfId="60043"/>
    <cellStyle name="Percent 3 3 4 3 3 4" xfId="60044"/>
    <cellStyle name="Percent 3 3 4 3 3 5" xfId="60045"/>
    <cellStyle name="Percent 3 3 4 3 3 6" xfId="60046"/>
    <cellStyle name="Percent 3 3 4 3 4" xfId="60047"/>
    <cellStyle name="Percent 3 3 4 3 4 2" xfId="60048"/>
    <cellStyle name="Percent 3 3 4 3 4 2 2" xfId="60049"/>
    <cellStyle name="Percent 3 3 4 3 4 2 3" xfId="60050"/>
    <cellStyle name="Percent 3 3 4 3 4 3" xfId="60051"/>
    <cellStyle name="Percent 3 3 4 3 4 4" xfId="60052"/>
    <cellStyle name="Percent 3 3 4 3 4 5" xfId="60053"/>
    <cellStyle name="Percent 3 3 4 3 4 6" xfId="60054"/>
    <cellStyle name="Percent 3 3 4 3 5" xfId="60055"/>
    <cellStyle name="Percent 3 3 4 3 5 2" xfId="60056"/>
    <cellStyle name="Percent 3 3 4 3 5 3" xfId="60057"/>
    <cellStyle name="Percent 3 3 4 3 6" xfId="60058"/>
    <cellStyle name="Percent 3 3 4 3 7" xfId="60059"/>
    <cellStyle name="Percent 3 3 4 3 8" xfId="60060"/>
    <cellStyle name="Percent 3 3 4 3 9" xfId="60061"/>
    <cellStyle name="Percent 3 3 4 4" xfId="60062"/>
    <cellStyle name="Percent 3 3 4 4 2" xfId="60063"/>
    <cellStyle name="Percent 3 3 4 4 2 2" xfId="60064"/>
    <cellStyle name="Percent 3 3 4 4 2 2 2" xfId="60065"/>
    <cellStyle name="Percent 3 3 4 4 2 2 3" xfId="60066"/>
    <cellStyle name="Percent 3 3 4 4 2 3" xfId="60067"/>
    <cellStyle name="Percent 3 3 4 4 2 4" xfId="60068"/>
    <cellStyle name="Percent 3 3 4 4 2 5" xfId="60069"/>
    <cellStyle name="Percent 3 3 4 4 2 6" xfId="60070"/>
    <cellStyle name="Percent 3 3 4 4 3" xfId="60071"/>
    <cellStyle name="Percent 3 3 4 4 3 2" xfId="60072"/>
    <cellStyle name="Percent 3 3 4 4 3 3" xfId="60073"/>
    <cellStyle name="Percent 3 3 4 4 4" xfId="60074"/>
    <cellStyle name="Percent 3 3 4 4 5" xfId="60075"/>
    <cellStyle name="Percent 3 3 4 4 6" xfId="60076"/>
    <cellStyle name="Percent 3 3 4 4 7" xfId="60077"/>
    <cellStyle name="Percent 3 3 4 5" xfId="60078"/>
    <cellStyle name="Percent 3 3 4 5 2" xfId="60079"/>
    <cellStyle name="Percent 3 3 4 5 2 2" xfId="60080"/>
    <cellStyle name="Percent 3 3 4 5 2 3" xfId="60081"/>
    <cellStyle name="Percent 3 3 4 5 3" xfId="60082"/>
    <cellStyle name="Percent 3 3 4 5 4" xfId="60083"/>
    <cellStyle name="Percent 3 3 4 5 5" xfId="60084"/>
    <cellStyle name="Percent 3 3 4 5 6" xfId="60085"/>
    <cellStyle name="Percent 3 3 4 6" xfId="60086"/>
    <cellStyle name="Percent 3 3 4 6 2" xfId="60087"/>
    <cellStyle name="Percent 3 3 4 6 2 2" xfId="60088"/>
    <cellStyle name="Percent 3 3 4 6 2 3" xfId="60089"/>
    <cellStyle name="Percent 3 3 4 6 3" xfId="60090"/>
    <cellStyle name="Percent 3 3 4 6 4" xfId="60091"/>
    <cellStyle name="Percent 3 3 4 6 5" xfId="60092"/>
    <cellStyle name="Percent 3 3 4 6 6" xfId="60093"/>
    <cellStyle name="Percent 3 3 4 7" xfId="60094"/>
    <cellStyle name="Percent 3 3 4 7 2" xfId="60095"/>
    <cellStyle name="Percent 3 3 4 7 2 2" xfId="60096"/>
    <cellStyle name="Percent 3 3 4 7 2 3" xfId="60097"/>
    <cellStyle name="Percent 3 3 4 7 3" xfId="60098"/>
    <cellStyle name="Percent 3 3 4 7 4" xfId="60099"/>
    <cellStyle name="Percent 3 3 4 7 5" xfId="60100"/>
    <cellStyle name="Percent 3 3 4 7 6" xfId="60101"/>
    <cellStyle name="Percent 3 3 4 8" xfId="60102"/>
    <cellStyle name="Percent 3 3 4 8 2" xfId="60103"/>
    <cellStyle name="Percent 3 3 4 8 2 2" xfId="60104"/>
    <cellStyle name="Percent 3 3 4 8 2 3" xfId="60105"/>
    <cellStyle name="Percent 3 3 4 8 3" xfId="60106"/>
    <cellStyle name="Percent 3 3 4 8 4" xfId="60107"/>
    <cellStyle name="Percent 3 3 4 8 5" xfId="60108"/>
    <cellStyle name="Percent 3 3 4 8 6" xfId="60109"/>
    <cellStyle name="Percent 3 3 4 9" xfId="60110"/>
    <cellStyle name="Percent 3 3 4 9 2" xfId="60111"/>
    <cellStyle name="Percent 3 3 4 9 3" xfId="60112"/>
    <cellStyle name="Percent 3 3 5" xfId="60113"/>
    <cellStyle name="Percent 3 3 5 10" xfId="60114"/>
    <cellStyle name="Percent 3 3 5 2" xfId="60115"/>
    <cellStyle name="Percent 3 3 5 2 2" xfId="60116"/>
    <cellStyle name="Percent 3 3 5 2 2 2" xfId="60117"/>
    <cellStyle name="Percent 3 3 5 2 2 2 2" xfId="60118"/>
    <cellStyle name="Percent 3 3 5 2 2 2 3" xfId="60119"/>
    <cellStyle name="Percent 3 3 5 2 2 3" xfId="60120"/>
    <cellStyle name="Percent 3 3 5 2 2 4" xfId="60121"/>
    <cellStyle name="Percent 3 3 5 2 2 5" xfId="60122"/>
    <cellStyle name="Percent 3 3 5 2 2 6" xfId="60123"/>
    <cellStyle name="Percent 3 3 5 2 3" xfId="60124"/>
    <cellStyle name="Percent 3 3 5 2 3 2" xfId="60125"/>
    <cellStyle name="Percent 3 3 5 2 3 2 2" xfId="60126"/>
    <cellStyle name="Percent 3 3 5 2 3 2 3" xfId="60127"/>
    <cellStyle name="Percent 3 3 5 2 3 3" xfId="60128"/>
    <cellStyle name="Percent 3 3 5 2 3 4" xfId="60129"/>
    <cellStyle name="Percent 3 3 5 2 3 5" xfId="60130"/>
    <cellStyle name="Percent 3 3 5 2 3 6" xfId="60131"/>
    <cellStyle name="Percent 3 3 5 2 4" xfId="60132"/>
    <cellStyle name="Percent 3 3 5 2 4 2" xfId="60133"/>
    <cellStyle name="Percent 3 3 5 2 4 3" xfId="60134"/>
    <cellStyle name="Percent 3 3 5 2 5" xfId="60135"/>
    <cellStyle name="Percent 3 3 5 2 6" xfId="60136"/>
    <cellStyle name="Percent 3 3 5 2 7" xfId="60137"/>
    <cellStyle name="Percent 3 3 5 2 8" xfId="60138"/>
    <cellStyle name="Percent 3 3 5 3" xfId="60139"/>
    <cellStyle name="Percent 3 3 5 3 2" xfId="60140"/>
    <cellStyle name="Percent 3 3 5 3 2 2" xfId="60141"/>
    <cellStyle name="Percent 3 3 5 3 2 2 2" xfId="60142"/>
    <cellStyle name="Percent 3 3 5 3 2 2 3" xfId="60143"/>
    <cellStyle name="Percent 3 3 5 3 2 3" xfId="60144"/>
    <cellStyle name="Percent 3 3 5 3 2 4" xfId="60145"/>
    <cellStyle name="Percent 3 3 5 3 2 5" xfId="60146"/>
    <cellStyle name="Percent 3 3 5 3 2 6" xfId="60147"/>
    <cellStyle name="Percent 3 3 5 3 3" xfId="60148"/>
    <cellStyle name="Percent 3 3 5 3 3 2" xfId="60149"/>
    <cellStyle name="Percent 3 3 5 3 3 3" xfId="60150"/>
    <cellStyle name="Percent 3 3 5 3 4" xfId="60151"/>
    <cellStyle name="Percent 3 3 5 3 5" xfId="60152"/>
    <cellStyle name="Percent 3 3 5 3 6" xfId="60153"/>
    <cellStyle name="Percent 3 3 5 3 7" xfId="60154"/>
    <cellStyle name="Percent 3 3 5 4" xfId="60155"/>
    <cellStyle name="Percent 3 3 5 4 2" xfId="60156"/>
    <cellStyle name="Percent 3 3 5 4 2 2" xfId="60157"/>
    <cellStyle name="Percent 3 3 5 4 2 3" xfId="60158"/>
    <cellStyle name="Percent 3 3 5 4 3" xfId="60159"/>
    <cellStyle name="Percent 3 3 5 4 4" xfId="60160"/>
    <cellStyle name="Percent 3 3 5 4 5" xfId="60161"/>
    <cellStyle name="Percent 3 3 5 4 6" xfId="60162"/>
    <cellStyle name="Percent 3 3 5 5" xfId="60163"/>
    <cellStyle name="Percent 3 3 5 5 2" xfId="60164"/>
    <cellStyle name="Percent 3 3 5 5 2 2" xfId="60165"/>
    <cellStyle name="Percent 3 3 5 5 2 3" xfId="60166"/>
    <cellStyle name="Percent 3 3 5 5 3" xfId="60167"/>
    <cellStyle name="Percent 3 3 5 5 4" xfId="60168"/>
    <cellStyle name="Percent 3 3 5 5 5" xfId="60169"/>
    <cellStyle name="Percent 3 3 5 5 6" xfId="60170"/>
    <cellStyle name="Percent 3 3 5 6" xfId="60171"/>
    <cellStyle name="Percent 3 3 5 6 2" xfId="60172"/>
    <cellStyle name="Percent 3 3 5 6 3" xfId="60173"/>
    <cellStyle name="Percent 3 3 5 7" xfId="60174"/>
    <cellStyle name="Percent 3 3 5 8" xfId="60175"/>
    <cellStyle name="Percent 3 3 5 9" xfId="60176"/>
    <cellStyle name="Percent 3 3 6" xfId="60177"/>
    <cellStyle name="Percent 3 3 6 2" xfId="60178"/>
    <cellStyle name="Percent 3 3 6 2 2" xfId="60179"/>
    <cellStyle name="Percent 3 3 6 2 2 2" xfId="60180"/>
    <cellStyle name="Percent 3 3 6 2 2 2 2" xfId="60181"/>
    <cellStyle name="Percent 3 3 6 2 2 2 3" xfId="60182"/>
    <cellStyle name="Percent 3 3 6 2 2 3" xfId="60183"/>
    <cellStyle name="Percent 3 3 6 2 2 4" xfId="60184"/>
    <cellStyle name="Percent 3 3 6 2 2 5" xfId="60185"/>
    <cellStyle name="Percent 3 3 6 2 2 6" xfId="60186"/>
    <cellStyle name="Percent 3 3 6 2 3" xfId="60187"/>
    <cellStyle name="Percent 3 3 6 2 3 2" xfId="60188"/>
    <cellStyle name="Percent 3 3 6 2 3 3" xfId="60189"/>
    <cellStyle name="Percent 3 3 6 2 4" xfId="60190"/>
    <cellStyle name="Percent 3 3 6 2 5" xfId="60191"/>
    <cellStyle name="Percent 3 3 6 2 6" xfId="60192"/>
    <cellStyle name="Percent 3 3 6 2 7" xfId="60193"/>
    <cellStyle name="Percent 3 3 6 3" xfId="60194"/>
    <cellStyle name="Percent 3 3 6 3 2" xfId="60195"/>
    <cellStyle name="Percent 3 3 6 3 2 2" xfId="60196"/>
    <cellStyle name="Percent 3 3 6 3 2 3" xfId="60197"/>
    <cellStyle name="Percent 3 3 6 3 3" xfId="60198"/>
    <cellStyle name="Percent 3 3 6 3 4" xfId="60199"/>
    <cellStyle name="Percent 3 3 6 3 5" xfId="60200"/>
    <cellStyle name="Percent 3 3 6 3 6" xfId="60201"/>
    <cellStyle name="Percent 3 3 6 4" xfId="60202"/>
    <cellStyle name="Percent 3 3 6 4 2" xfId="60203"/>
    <cellStyle name="Percent 3 3 6 4 2 2" xfId="60204"/>
    <cellStyle name="Percent 3 3 6 4 2 3" xfId="60205"/>
    <cellStyle name="Percent 3 3 6 4 3" xfId="60206"/>
    <cellStyle name="Percent 3 3 6 4 4" xfId="60207"/>
    <cellStyle name="Percent 3 3 6 4 5" xfId="60208"/>
    <cellStyle name="Percent 3 3 6 4 6" xfId="60209"/>
    <cellStyle name="Percent 3 3 6 5" xfId="60210"/>
    <cellStyle name="Percent 3 3 6 5 2" xfId="60211"/>
    <cellStyle name="Percent 3 3 6 5 3" xfId="60212"/>
    <cellStyle name="Percent 3 3 6 6" xfId="60213"/>
    <cellStyle name="Percent 3 3 6 7" xfId="60214"/>
    <cellStyle name="Percent 3 3 6 8" xfId="60215"/>
    <cellStyle name="Percent 3 3 6 9" xfId="60216"/>
    <cellStyle name="Percent 3 3 7" xfId="60217"/>
    <cellStyle name="Percent 3 3 7 2" xfId="60218"/>
    <cellStyle name="Percent 3 3 7 2 2" xfId="60219"/>
    <cellStyle name="Percent 3 3 7 2 2 2" xfId="60220"/>
    <cellStyle name="Percent 3 3 7 2 2 3" xfId="60221"/>
    <cellStyle name="Percent 3 3 7 2 3" xfId="60222"/>
    <cellStyle name="Percent 3 3 7 2 4" xfId="60223"/>
    <cellStyle name="Percent 3 3 7 2 5" xfId="60224"/>
    <cellStyle name="Percent 3 3 7 2 6" xfId="60225"/>
    <cellStyle name="Percent 3 3 7 3" xfId="60226"/>
    <cellStyle name="Percent 3 3 7 3 2" xfId="60227"/>
    <cellStyle name="Percent 3 3 7 3 3" xfId="60228"/>
    <cellStyle name="Percent 3 3 7 4" xfId="60229"/>
    <cellStyle name="Percent 3 3 7 5" xfId="60230"/>
    <cellStyle name="Percent 3 3 7 6" xfId="60231"/>
    <cellStyle name="Percent 3 3 7 7" xfId="60232"/>
    <cellStyle name="Percent 3 3 8" xfId="60233"/>
    <cellStyle name="Percent 3 3 8 2" xfId="60234"/>
    <cellStyle name="Percent 3 3 8 2 2" xfId="60235"/>
    <cellStyle name="Percent 3 3 8 2 3" xfId="60236"/>
    <cellStyle name="Percent 3 3 8 3" xfId="60237"/>
    <cellStyle name="Percent 3 3 8 4" xfId="60238"/>
    <cellStyle name="Percent 3 3 8 5" xfId="60239"/>
    <cellStyle name="Percent 3 3 8 6" xfId="60240"/>
    <cellStyle name="Percent 3 3 9" xfId="60241"/>
    <cellStyle name="Percent 3 3 9 2" xfId="60242"/>
    <cellStyle name="Percent 3 3 9 2 2" xfId="60243"/>
    <cellStyle name="Percent 3 3 9 2 3" xfId="60244"/>
    <cellStyle name="Percent 3 3 9 3" xfId="60245"/>
    <cellStyle name="Percent 3 3 9 4" xfId="60246"/>
    <cellStyle name="Percent 3 3 9 5" xfId="60247"/>
    <cellStyle name="Percent 3 3 9 6" xfId="60248"/>
    <cellStyle name="Percent 3 4" xfId="568"/>
    <cellStyle name="Percent 3 4 2" xfId="569"/>
    <cellStyle name="Percent 3 5" xfId="570"/>
    <cellStyle name="Percent 3 5 10" xfId="60249"/>
    <cellStyle name="Percent 3 5 10 2" xfId="60250"/>
    <cellStyle name="Percent 3 5 10 3" xfId="60251"/>
    <cellStyle name="Percent 3 5 11" xfId="60252"/>
    <cellStyle name="Percent 3 5 12" xfId="60253"/>
    <cellStyle name="Percent 3 5 13" xfId="60254"/>
    <cellStyle name="Percent 3 5 14" xfId="60255"/>
    <cellStyle name="Percent 3 5 2" xfId="60256"/>
    <cellStyle name="Percent 3 5 2 10" xfId="60257"/>
    <cellStyle name="Percent 3 5 2 11" xfId="60258"/>
    <cellStyle name="Percent 3 5 2 12" xfId="60259"/>
    <cellStyle name="Percent 3 5 2 13" xfId="60260"/>
    <cellStyle name="Percent 3 5 2 2" xfId="60261"/>
    <cellStyle name="Percent 3 5 2 2 10" xfId="60262"/>
    <cellStyle name="Percent 3 5 2 2 2" xfId="60263"/>
    <cellStyle name="Percent 3 5 2 2 2 2" xfId="60264"/>
    <cellStyle name="Percent 3 5 2 2 2 2 2" xfId="60265"/>
    <cellStyle name="Percent 3 5 2 2 2 2 2 2" xfId="60266"/>
    <cellStyle name="Percent 3 5 2 2 2 2 2 3" xfId="60267"/>
    <cellStyle name="Percent 3 5 2 2 2 2 3" xfId="60268"/>
    <cellStyle name="Percent 3 5 2 2 2 2 4" xfId="60269"/>
    <cellStyle name="Percent 3 5 2 2 2 2 5" xfId="60270"/>
    <cellStyle name="Percent 3 5 2 2 2 2 6" xfId="60271"/>
    <cellStyle name="Percent 3 5 2 2 2 3" xfId="60272"/>
    <cellStyle name="Percent 3 5 2 2 2 3 2" xfId="60273"/>
    <cellStyle name="Percent 3 5 2 2 2 3 2 2" xfId="60274"/>
    <cellStyle name="Percent 3 5 2 2 2 3 2 3" xfId="60275"/>
    <cellStyle name="Percent 3 5 2 2 2 3 3" xfId="60276"/>
    <cellStyle name="Percent 3 5 2 2 2 3 4" xfId="60277"/>
    <cellStyle name="Percent 3 5 2 2 2 3 5" xfId="60278"/>
    <cellStyle name="Percent 3 5 2 2 2 3 6" xfId="60279"/>
    <cellStyle name="Percent 3 5 2 2 2 4" xfId="60280"/>
    <cellStyle name="Percent 3 5 2 2 2 4 2" xfId="60281"/>
    <cellStyle name="Percent 3 5 2 2 2 4 3" xfId="60282"/>
    <cellStyle name="Percent 3 5 2 2 2 5" xfId="60283"/>
    <cellStyle name="Percent 3 5 2 2 2 6" xfId="60284"/>
    <cellStyle name="Percent 3 5 2 2 2 7" xfId="60285"/>
    <cellStyle name="Percent 3 5 2 2 2 8" xfId="60286"/>
    <cellStyle name="Percent 3 5 2 2 3" xfId="60287"/>
    <cellStyle name="Percent 3 5 2 2 3 2" xfId="60288"/>
    <cellStyle name="Percent 3 5 2 2 3 2 2" xfId="60289"/>
    <cellStyle name="Percent 3 5 2 2 3 2 2 2" xfId="60290"/>
    <cellStyle name="Percent 3 5 2 2 3 2 2 3" xfId="60291"/>
    <cellStyle name="Percent 3 5 2 2 3 2 3" xfId="60292"/>
    <cellStyle name="Percent 3 5 2 2 3 2 4" xfId="60293"/>
    <cellStyle name="Percent 3 5 2 2 3 2 5" xfId="60294"/>
    <cellStyle name="Percent 3 5 2 2 3 2 6" xfId="60295"/>
    <cellStyle name="Percent 3 5 2 2 3 3" xfId="60296"/>
    <cellStyle name="Percent 3 5 2 2 3 3 2" xfId="60297"/>
    <cellStyle name="Percent 3 5 2 2 3 3 3" xfId="60298"/>
    <cellStyle name="Percent 3 5 2 2 3 4" xfId="60299"/>
    <cellStyle name="Percent 3 5 2 2 3 5" xfId="60300"/>
    <cellStyle name="Percent 3 5 2 2 3 6" xfId="60301"/>
    <cellStyle name="Percent 3 5 2 2 3 7" xfId="60302"/>
    <cellStyle name="Percent 3 5 2 2 4" xfId="60303"/>
    <cellStyle name="Percent 3 5 2 2 4 2" xfId="60304"/>
    <cellStyle name="Percent 3 5 2 2 4 2 2" xfId="60305"/>
    <cellStyle name="Percent 3 5 2 2 4 2 3" xfId="60306"/>
    <cellStyle name="Percent 3 5 2 2 4 3" xfId="60307"/>
    <cellStyle name="Percent 3 5 2 2 4 4" xfId="60308"/>
    <cellStyle name="Percent 3 5 2 2 4 5" xfId="60309"/>
    <cellStyle name="Percent 3 5 2 2 4 6" xfId="60310"/>
    <cellStyle name="Percent 3 5 2 2 5" xfId="60311"/>
    <cellStyle name="Percent 3 5 2 2 5 2" xfId="60312"/>
    <cellStyle name="Percent 3 5 2 2 5 2 2" xfId="60313"/>
    <cellStyle name="Percent 3 5 2 2 5 2 3" xfId="60314"/>
    <cellStyle name="Percent 3 5 2 2 5 3" xfId="60315"/>
    <cellStyle name="Percent 3 5 2 2 5 4" xfId="60316"/>
    <cellStyle name="Percent 3 5 2 2 5 5" xfId="60317"/>
    <cellStyle name="Percent 3 5 2 2 5 6" xfId="60318"/>
    <cellStyle name="Percent 3 5 2 2 6" xfId="60319"/>
    <cellStyle name="Percent 3 5 2 2 6 2" xfId="60320"/>
    <cellStyle name="Percent 3 5 2 2 6 3" xfId="60321"/>
    <cellStyle name="Percent 3 5 2 2 7" xfId="60322"/>
    <cellStyle name="Percent 3 5 2 2 8" xfId="60323"/>
    <cellStyle name="Percent 3 5 2 2 9" xfId="60324"/>
    <cellStyle name="Percent 3 5 2 3" xfId="60325"/>
    <cellStyle name="Percent 3 5 2 3 2" xfId="60326"/>
    <cellStyle name="Percent 3 5 2 3 2 2" xfId="60327"/>
    <cellStyle name="Percent 3 5 2 3 2 2 2" xfId="60328"/>
    <cellStyle name="Percent 3 5 2 3 2 2 2 2" xfId="60329"/>
    <cellStyle name="Percent 3 5 2 3 2 2 2 3" xfId="60330"/>
    <cellStyle name="Percent 3 5 2 3 2 2 3" xfId="60331"/>
    <cellStyle name="Percent 3 5 2 3 2 2 4" xfId="60332"/>
    <cellStyle name="Percent 3 5 2 3 2 2 5" xfId="60333"/>
    <cellStyle name="Percent 3 5 2 3 2 2 6" xfId="60334"/>
    <cellStyle name="Percent 3 5 2 3 2 3" xfId="60335"/>
    <cellStyle name="Percent 3 5 2 3 2 3 2" xfId="60336"/>
    <cellStyle name="Percent 3 5 2 3 2 3 3" xfId="60337"/>
    <cellStyle name="Percent 3 5 2 3 2 4" xfId="60338"/>
    <cellStyle name="Percent 3 5 2 3 2 5" xfId="60339"/>
    <cellStyle name="Percent 3 5 2 3 2 6" xfId="60340"/>
    <cellStyle name="Percent 3 5 2 3 2 7" xfId="60341"/>
    <cellStyle name="Percent 3 5 2 3 3" xfId="60342"/>
    <cellStyle name="Percent 3 5 2 3 3 2" xfId="60343"/>
    <cellStyle name="Percent 3 5 2 3 3 2 2" xfId="60344"/>
    <cellStyle name="Percent 3 5 2 3 3 2 3" xfId="60345"/>
    <cellStyle name="Percent 3 5 2 3 3 3" xfId="60346"/>
    <cellStyle name="Percent 3 5 2 3 3 4" xfId="60347"/>
    <cellStyle name="Percent 3 5 2 3 3 5" xfId="60348"/>
    <cellStyle name="Percent 3 5 2 3 3 6" xfId="60349"/>
    <cellStyle name="Percent 3 5 2 3 4" xfId="60350"/>
    <cellStyle name="Percent 3 5 2 3 4 2" xfId="60351"/>
    <cellStyle name="Percent 3 5 2 3 4 2 2" xfId="60352"/>
    <cellStyle name="Percent 3 5 2 3 4 2 3" xfId="60353"/>
    <cellStyle name="Percent 3 5 2 3 4 3" xfId="60354"/>
    <cellStyle name="Percent 3 5 2 3 4 4" xfId="60355"/>
    <cellStyle name="Percent 3 5 2 3 4 5" xfId="60356"/>
    <cellStyle name="Percent 3 5 2 3 4 6" xfId="60357"/>
    <cellStyle name="Percent 3 5 2 3 5" xfId="60358"/>
    <cellStyle name="Percent 3 5 2 3 5 2" xfId="60359"/>
    <cellStyle name="Percent 3 5 2 3 5 3" xfId="60360"/>
    <cellStyle name="Percent 3 5 2 3 6" xfId="60361"/>
    <cellStyle name="Percent 3 5 2 3 7" xfId="60362"/>
    <cellStyle name="Percent 3 5 2 3 8" xfId="60363"/>
    <cellStyle name="Percent 3 5 2 3 9" xfId="60364"/>
    <cellStyle name="Percent 3 5 2 4" xfId="60365"/>
    <cellStyle name="Percent 3 5 2 4 2" xfId="60366"/>
    <cellStyle name="Percent 3 5 2 4 2 2" xfId="60367"/>
    <cellStyle name="Percent 3 5 2 4 2 2 2" xfId="60368"/>
    <cellStyle name="Percent 3 5 2 4 2 2 3" xfId="60369"/>
    <cellStyle name="Percent 3 5 2 4 2 3" xfId="60370"/>
    <cellStyle name="Percent 3 5 2 4 2 4" xfId="60371"/>
    <cellStyle name="Percent 3 5 2 4 2 5" xfId="60372"/>
    <cellStyle name="Percent 3 5 2 4 2 6" xfId="60373"/>
    <cellStyle name="Percent 3 5 2 4 3" xfId="60374"/>
    <cellStyle name="Percent 3 5 2 4 3 2" xfId="60375"/>
    <cellStyle name="Percent 3 5 2 4 3 3" xfId="60376"/>
    <cellStyle name="Percent 3 5 2 4 4" xfId="60377"/>
    <cellStyle name="Percent 3 5 2 4 5" xfId="60378"/>
    <cellStyle name="Percent 3 5 2 4 6" xfId="60379"/>
    <cellStyle name="Percent 3 5 2 4 7" xfId="60380"/>
    <cellStyle name="Percent 3 5 2 5" xfId="60381"/>
    <cellStyle name="Percent 3 5 2 5 2" xfId="60382"/>
    <cellStyle name="Percent 3 5 2 5 2 2" xfId="60383"/>
    <cellStyle name="Percent 3 5 2 5 2 3" xfId="60384"/>
    <cellStyle name="Percent 3 5 2 5 3" xfId="60385"/>
    <cellStyle name="Percent 3 5 2 5 4" xfId="60386"/>
    <cellStyle name="Percent 3 5 2 5 5" xfId="60387"/>
    <cellStyle name="Percent 3 5 2 5 6" xfId="60388"/>
    <cellStyle name="Percent 3 5 2 6" xfId="60389"/>
    <cellStyle name="Percent 3 5 2 6 2" xfId="60390"/>
    <cellStyle name="Percent 3 5 2 6 2 2" xfId="60391"/>
    <cellStyle name="Percent 3 5 2 6 2 3" xfId="60392"/>
    <cellStyle name="Percent 3 5 2 6 3" xfId="60393"/>
    <cellStyle name="Percent 3 5 2 6 4" xfId="60394"/>
    <cellStyle name="Percent 3 5 2 6 5" xfId="60395"/>
    <cellStyle name="Percent 3 5 2 6 6" xfId="60396"/>
    <cellStyle name="Percent 3 5 2 7" xfId="60397"/>
    <cellStyle name="Percent 3 5 2 7 2" xfId="60398"/>
    <cellStyle name="Percent 3 5 2 7 2 2" xfId="60399"/>
    <cellStyle name="Percent 3 5 2 7 2 3" xfId="60400"/>
    <cellStyle name="Percent 3 5 2 7 3" xfId="60401"/>
    <cellStyle name="Percent 3 5 2 7 4" xfId="60402"/>
    <cellStyle name="Percent 3 5 2 7 5" xfId="60403"/>
    <cellStyle name="Percent 3 5 2 7 6" xfId="60404"/>
    <cellStyle name="Percent 3 5 2 8" xfId="60405"/>
    <cellStyle name="Percent 3 5 2 8 2" xfId="60406"/>
    <cellStyle name="Percent 3 5 2 8 2 2" xfId="60407"/>
    <cellStyle name="Percent 3 5 2 8 2 3" xfId="60408"/>
    <cellStyle name="Percent 3 5 2 8 3" xfId="60409"/>
    <cellStyle name="Percent 3 5 2 8 4" xfId="60410"/>
    <cellStyle name="Percent 3 5 2 8 5" xfId="60411"/>
    <cellStyle name="Percent 3 5 2 8 6" xfId="60412"/>
    <cellStyle name="Percent 3 5 2 9" xfId="60413"/>
    <cellStyle name="Percent 3 5 2 9 2" xfId="60414"/>
    <cellStyle name="Percent 3 5 2 9 3" xfId="60415"/>
    <cellStyle name="Percent 3 5 3" xfId="60416"/>
    <cellStyle name="Percent 3 5 3 10" xfId="60417"/>
    <cellStyle name="Percent 3 5 3 2" xfId="60418"/>
    <cellStyle name="Percent 3 5 3 2 2" xfId="60419"/>
    <cellStyle name="Percent 3 5 3 2 2 2" xfId="60420"/>
    <cellStyle name="Percent 3 5 3 2 2 2 2" xfId="60421"/>
    <cellStyle name="Percent 3 5 3 2 2 2 3" xfId="60422"/>
    <cellStyle name="Percent 3 5 3 2 2 3" xfId="60423"/>
    <cellStyle name="Percent 3 5 3 2 2 4" xfId="60424"/>
    <cellStyle name="Percent 3 5 3 2 2 5" xfId="60425"/>
    <cellStyle name="Percent 3 5 3 2 2 6" xfId="60426"/>
    <cellStyle name="Percent 3 5 3 2 3" xfId="60427"/>
    <cellStyle name="Percent 3 5 3 2 3 2" xfId="60428"/>
    <cellStyle name="Percent 3 5 3 2 3 2 2" xfId="60429"/>
    <cellStyle name="Percent 3 5 3 2 3 2 3" xfId="60430"/>
    <cellStyle name="Percent 3 5 3 2 3 3" xfId="60431"/>
    <cellStyle name="Percent 3 5 3 2 3 4" xfId="60432"/>
    <cellStyle name="Percent 3 5 3 2 3 5" xfId="60433"/>
    <cellStyle name="Percent 3 5 3 2 3 6" xfId="60434"/>
    <cellStyle name="Percent 3 5 3 2 4" xfId="60435"/>
    <cellStyle name="Percent 3 5 3 2 4 2" xfId="60436"/>
    <cellStyle name="Percent 3 5 3 2 4 3" xfId="60437"/>
    <cellStyle name="Percent 3 5 3 2 5" xfId="60438"/>
    <cellStyle name="Percent 3 5 3 2 6" xfId="60439"/>
    <cellStyle name="Percent 3 5 3 2 7" xfId="60440"/>
    <cellStyle name="Percent 3 5 3 2 8" xfId="60441"/>
    <cellStyle name="Percent 3 5 3 3" xfId="60442"/>
    <cellStyle name="Percent 3 5 3 3 2" xfId="60443"/>
    <cellStyle name="Percent 3 5 3 3 2 2" xfId="60444"/>
    <cellStyle name="Percent 3 5 3 3 2 2 2" xfId="60445"/>
    <cellStyle name="Percent 3 5 3 3 2 2 3" xfId="60446"/>
    <cellStyle name="Percent 3 5 3 3 2 3" xfId="60447"/>
    <cellStyle name="Percent 3 5 3 3 2 4" xfId="60448"/>
    <cellStyle name="Percent 3 5 3 3 2 5" xfId="60449"/>
    <cellStyle name="Percent 3 5 3 3 2 6" xfId="60450"/>
    <cellStyle name="Percent 3 5 3 3 3" xfId="60451"/>
    <cellStyle name="Percent 3 5 3 3 3 2" xfId="60452"/>
    <cellStyle name="Percent 3 5 3 3 3 3" xfId="60453"/>
    <cellStyle name="Percent 3 5 3 3 4" xfId="60454"/>
    <cellStyle name="Percent 3 5 3 3 5" xfId="60455"/>
    <cellStyle name="Percent 3 5 3 3 6" xfId="60456"/>
    <cellStyle name="Percent 3 5 3 3 7" xfId="60457"/>
    <cellStyle name="Percent 3 5 3 4" xfId="60458"/>
    <cellStyle name="Percent 3 5 3 4 2" xfId="60459"/>
    <cellStyle name="Percent 3 5 3 4 2 2" xfId="60460"/>
    <cellStyle name="Percent 3 5 3 4 2 3" xfId="60461"/>
    <cellStyle name="Percent 3 5 3 4 3" xfId="60462"/>
    <cellStyle name="Percent 3 5 3 4 4" xfId="60463"/>
    <cellStyle name="Percent 3 5 3 4 5" xfId="60464"/>
    <cellStyle name="Percent 3 5 3 4 6" xfId="60465"/>
    <cellStyle name="Percent 3 5 3 5" xfId="60466"/>
    <cellStyle name="Percent 3 5 3 5 2" xfId="60467"/>
    <cellStyle name="Percent 3 5 3 5 2 2" xfId="60468"/>
    <cellStyle name="Percent 3 5 3 5 2 3" xfId="60469"/>
    <cellStyle name="Percent 3 5 3 5 3" xfId="60470"/>
    <cellStyle name="Percent 3 5 3 5 4" xfId="60471"/>
    <cellStyle name="Percent 3 5 3 5 5" xfId="60472"/>
    <cellStyle name="Percent 3 5 3 5 6" xfId="60473"/>
    <cellStyle name="Percent 3 5 3 6" xfId="60474"/>
    <cellStyle name="Percent 3 5 3 6 2" xfId="60475"/>
    <cellStyle name="Percent 3 5 3 6 3" xfId="60476"/>
    <cellStyle name="Percent 3 5 3 7" xfId="60477"/>
    <cellStyle name="Percent 3 5 3 8" xfId="60478"/>
    <cellStyle name="Percent 3 5 3 9" xfId="60479"/>
    <cellStyle name="Percent 3 5 4" xfId="60480"/>
    <cellStyle name="Percent 3 5 4 2" xfId="60481"/>
    <cellStyle name="Percent 3 5 4 2 2" xfId="60482"/>
    <cellStyle name="Percent 3 5 4 2 2 2" xfId="60483"/>
    <cellStyle name="Percent 3 5 4 2 2 2 2" xfId="60484"/>
    <cellStyle name="Percent 3 5 4 2 2 2 3" xfId="60485"/>
    <cellStyle name="Percent 3 5 4 2 2 3" xfId="60486"/>
    <cellStyle name="Percent 3 5 4 2 2 4" xfId="60487"/>
    <cellStyle name="Percent 3 5 4 2 2 5" xfId="60488"/>
    <cellStyle name="Percent 3 5 4 2 2 6" xfId="60489"/>
    <cellStyle name="Percent 3 5 4 2 3" xfId="60490"/>
    <cellStyle name="Percent 3 5 4 2 3 2" xfId="60491"/>
    <cellStyle name="Percent 3 5 4 2 3 3" xfId="60492"/>
    <cellStyle name="Percent 3 5 4 2 4" xfId="60493"/>
    <cellStyle name="Percent 3 5 4 2 5" xfId="60494"/>
    <cellStyle name="Percent 3 5 4 2 6" xfId="60495"/>
    <cellStyle name="Percent 3 5 4 2 7" xfId="60496"/>
    <cellStyle name="Percent 3 5 4 3" xfId="60497"/>
    <cellStyle name="Percent 3 5 4 3 2" xfId="60498"/>
    <cellStyle name="Percent 3 5 4 3 2 2" xfId="60499"/>
    <cellStyle name="Percent 3 5 4 3 2 3" xfId="60500"/>
    <cellStyle name="Percent 3 5 4 3 3" xfId="60501"/>
    <cellStyle name="Percent 3 5 4 3 4" xfId="60502"/>
    <cellStyle name="Percent 3 5 4 3 5" xfId="60503"/>
    <cellStyle name="Percent 3 5 4 3 6" xfId="60504"/>
    <cellStyle name="Percent 3 5 4 4" xfId="60505"/>
    <cellStyle name="Percent 3 5 4 4 2" xfId="60506"/>
    <cellStyle name="Percent 3 5 4 4 2 2" xfId="60507"/>
    <cellStyle name="Percent 3 5 4 4 2 3" xfId="60508"/>
    <cellStyle name="Percent 3 5 4 4 3" xfId="60509"/>
    <cellStyle name="Percent 3 5 4 4 4" xfId="60510"/>
    <cellStyle name="Percent 3 5 4 4 5" xfId="60511"/>
    <cellStyle name="Percent 3 5 4 4 6" xfId="60512"/>
    <cellStyle name="Percent 3 5 4 5" xfId="60513"/>
    <cellStyle name="Percent 3 5 4 5 2" xfId="60514"/>
    <cellStyle name="Percent 3 5 4 5 3" xfId="60515"/>
    <cellStyle name="Percent 3 5 4 6" xfId="60516"/>
    <cellStyle name="Percent 3 5 4 7" xfId="60517"/>
    <cellStyle name="Percent 3 5 4 8" xfId="60518"/>
    <cellStyle name="Percent 3 5 4 9" xfId="60519"/>
    <cellStyle name="Percent 3 5 5" xfId="60520"/>
    <cellStyle name="Percent 3 5 5 2" xfId="60521"/>
    <cellStyle name="Percent 3 5 5 2 2" xfId="60522"/>
    <cellStyle name="Percent 3 5 5 2 2 2" xfId="60523"/>
    <cellStyle name="Percent 3 5 5 2 2 3" xfId="60524"/>
    <cellStyle name="Percent 3 5 5 2 3" xfId="60525"/>
    <cellStyle name="Percent 3 5 5 2 4" xfId="60526"/>
    <cellStyle name="Percent 3 5 5 2 5" xfId="60527"/>
    <cellStyle name="Percent 3 5 5 2 6" xfId="60528"/>
    <cellStyle name="Percent 3 5 5 3" xfId="60529"/>
    <cellStyle name="Percent 3 5 5 3 2" xfId="60530"/>
    <cellStyle name="Percent 3 5 5 3 3" xfId="60531"/>
    <cellStyle name="Percent 3 5 5 4" xfId="60532"/>
    <cellStyle name="Percent 3 5 5 5" xfId="60533"/>
    <cellStyle name="Percent 3 5 5 6" xfId="60534"/>
    <cellStyle name="Percent 3 5 5 7" xfId="60535"/>
    <cellStyle name="Percent 3 5 6" xfId="60536"/>
    <cellStyle name="Percent 3 5 6 2" xfId="60537"/>
    <cellStyle name="Percent 3 5 6 2 2" xfId="60538"/>
    <cellStyle name="Percent 3 5 6 2 3" xfId="60539"/>
    <cellStyle name="Percent 3 5 6 3" xfId="60540"/>
    <cellStyle name="Percent 3 5 6 4" xfId="60541"/>
    <cellStyle name="Percent 3 5 6 5" xfId="60542"/>
    <cellStyle name="Percent 3 5 6 6" xfId="60543"/>
    <cellStyle name="Percent 3 5 7" xfId="60544"/>
    <cellStyle name="Percent 3 5 7 2" xfId="60545"/>
    <cellStyle name="Percent 3 5 7 2 2" xfId="60546"/>
    <cellStyle name="Percent 3 5 7 2 3" xfId="60547"/>
    <cellStyle name="Percent 3 5 7 3" xfId="60548"/>
    <cellStyle name="Percent 3 5 7 4" xfId="60549"/>
    <cellStyle name="Percent 3 5 7 5" xfId="60550"/>
    <cellStyle name="Percent 3 5 7 6" xfId="60551"/>
    <cellStyle name="Percent 3 5 8" xfId="60552"/>
    <cellStyle name="Percent 3 5 8 2" xfId="60553"/>
    <cellStyle name="Percent 3 5 8 2 2" xfId="60554"/>
    <cellStyle name="Percent 3 5 8 2 3" xfId="60555"/>
    <cellStyle name="Percent 3 5 8 3" xfId="60556"/>
    <cellStyle name="Percent 3 5 8 4" xfId="60557"/>
    <cellStyle name="Percent 3 5 8 5" xfId="60558"/>
    <cellStyle name="Percent 3 5 8 6" xfId="60559"/>
    <cellStyle name="Percent 3 5 9" xfId="60560"/>
    <cellStyle name="Percent 3 5 9 2" xfId="60561"/>
    <cellStyle name="Percent 3 5 9 2 2" xfId="60562"/>
    <cellStyle name="Percent 3 5 9 2 3" xfId="60563"/>
    <cellStyle name="Percent 3 5 9 3" xfId="60564"/>
    <cellStyle name="Percent 3 5 9 4" xfId="60565"/>
    <cellStyle name="Percent 3 5 9 5" xfId="60566"/>
    <cellStyle name="Percent 3 5 9 6" xfId="60567"/>
    <cellStyle name="Percent 3 6" xfId="571"/>
    <cellStyle name="Percent 3 6 10" xfId="60568"/>
    <cellStyle name="Percent 3 6 10 2" xfId="60569"/>
    <cellStyle name="Percent 3 6 10 3" xfId="60570"/>
    <cellStyle name="Percent 3 6 11" xfId="60571"/>
    <cellStyle name="Percent 3 6 12" xfId="60572"/>
    <cellStyle name="Percent 3 6 13" xfId="60573"/>
    <cellStyle name="Percent 3 6 14" xfId="60574"/>
    <cellStyle name="Percent 3 6 2" xfId="60575"/>
    <cellStyle name="Percent 3 6 2 10" xfId="60576"/>
    <cellStyle name="Percent 3 6 2 11" xfId="60577"/>
    <cellStyle name="Percent 3 6 2 12" xfId="60578"/>
    <cellStyle name="Percent 3 6 2 13" xfId="60579"/>
    <cellStyle name="Percent 3 6 2 2" xfId="60580"/>
    <cellStyle name="Percent 3 6 2 2 10" xfId="60581"/>
    <cellStyle name="Percent 3 6 2 2 2" xfId="60582"/>
    <cellStyle name="Percent 3 6 2 2 2 2" xfId="60583"/>
    <cellStyle name="Percent 3 6 2 2 2 2 2" xfId="60584"/>
    <cellStyle name="Percent 3 6 2 2 2 2 2 2" xfId="60585"/>
    <cellStyle name="Percent 3 6 2 2 2 2 2 3" xfId="60586"/>
    <cellStyle name="Percent 3 6 2 2 2 2 3" xfId="60587"/>
    <cellStyle name="Percent 3 6 2 2 2 2 4" xfId="60588"/>
    <cellStyle name="Percent 3 6 2 2 2 2 5" xfId="60589"/>
    <cellStyle name="Percent 3 6 2 2 2 2 6" xfId="60590"/>
    <cellStyle name="Percent 3 6 2 2 2 3" xfId="60591"/>
    <cellStyle name="Percent 3 6 2 2 2 3 2" xfId="60592"/>
    <cellStyle name="Percent 3 6 2 2 2 3 2 2" xfId="60593"/>
    <cellStyle name="Percent 3 6 2 2 2 3 2 3" xfId="60594"/>
    <cellStyle name="Percent 3 6 2 2 2 3 3" xfId="60595"/>
    <cellStyle name="Percent 3 6 2 2 2 3 4" xfId="60596"/>
    <cellStyle name="Percent 3 6 2 2 2 3 5" xfId="60597"/>
    <cellStyle name="Percent 3 6 2 2 2 3 6" xfId="60598"/>
    <cellStyle name="Percent 3 6 2 2 2 4" xfId="60599"/>
    <cellStyle name="Percent 3 6 2 2 2 4 2" xfId="60600"/>
    <cellStyle name="Percent 3 6 2 2 2 4 3" xfId="60601"/>
    <cellStyle name="Percent 3 6 2 2 2 5" xfId="60602"/>
    <cellStyle name="Percent 3 6 2 2 2 6" xfId="60603"/>
    <cellStyle name="Percent 3 6 2 2 2 7" xfId="60604"/>
    <cellStyle name="Percent 3 6 2 2 2 8" xfId="60605"/>
    <cellStyle name="Percent 3 6 2 2 3" xfId="60606"/>
    <cellStyle name="Percent 3 6 2 2 3 2" xfId="60607"/>
    <cellStyle name="Percent 3 6 2 2 3 2 2" xfId="60608"/>
    <cellStyle name="Percent 3 6 2 2 3 2 2 2" xfId="60609"/>
    <cellStyle name="Percent 3 6 2 2 3 2 2 3" xfId="60610"/>
    <cellStyle name="Percent 3 6 2 2 3 2 3" xfId="60611"/>
    <cellStyle name="Percent 3 6 2 2 3 2 4" xfId="60612"/>
    <cellStyle name="Percent 3 6 2 2 3 2 5" xfId="60613"/>
    <cellStyle name="Percent 3 6 2 2 3 2 6" xfId="60614"/>
    <cellStyle name="Percent 3 6 2 2 3 3" xfId="60615"/>
    <cellStyle name="Percent 3 6 2 2 3 3 2" xfId="60616"/>
    <cellStyle name="Percent 3 6 2 2 3 3 3" xfId="60617"/>
    <cellStyle name="Percent 3 6 2 2 3 4" xfId="60618"/>
    <cellStyle name="Percent 3 6 2 2 3 5" xfId="60619"/>
    <cellStyle name="Percent 3 6 2 2 3 6" xfId="60620"/>
    <cellStyle name="Percent 3 6 2 2 3 7" xfId="60621"/>
    <cellStyle name="Percent 3 6 2 2 4" xfId="60622"/>
    <cellStyle name="Percent 3 6 2 2 4 2" xfId="60623"/>
    <cellStyle name="Percent 3 6 2 2 4 2 2" xfId="60624"/>
    <cellStyle name="Percent 3 6 2 2 4 2 3" xfId="60625"/>
    <cellStyle name="Percent 3 6 2 2 4 3" xfId="60626"/>
    <cellStyle name="Percent 3 6 2 2 4 4" xfId="60627"/>
    <cellStyle name="Percent 3 6 2 2 4 5" xfId="60628"/>
    <cellStyle name="Percent 3 6 2 2 4 6" xfId="60629"/>
    <cellStyle name="Percent 3 6 2 2 5" xfId="60630"/>
    <cellStyle name="Percent 3 6 2 2 5 2" xfId="60631"/>
    <cellStyle name="Percent 3 6 2 2 5 2 2" xfId="60632"/>
    <cellStyle name="Percent 3 6 2 2 5 2 3" xfId="60633"/>
    <cellStyle name="Percent 3 6 2 2 5 3" xfId="60634"/>
    <cellStyle name="Percent 3 6 2 2 5 4" xfId="60635"/>
    <cellStyle name="Percent 3 6 2 2 5 5" xfId="60636"/>
    <cellStyle name="Percent 3 6 2 2 5 6" xfId="60637"/>
    <cellStyle name="Percent 3 6 2 2 6" xfId="60638"/>
    <cellStyle name="Percent 3 6 2 2 6 2" xfId="60639"/>
    <cellStyle name="Percent 3 6 2 2 6 3" xfId="60640"/>
    <cellStyle name="Percent 3 6 2 2 7" xfId="60641"/>
    <cellStyle name="Percent 3 6 2 2 8" xfId="60642"/>
    <cellStyle name="Percent 3 6 2 2 9" xfId="60643"/>
    <cellStyle name="Percent 3 6 2 3" xfId="60644"/>
    <cellStyle name="Percent 3 6 2 3 2" xfId="60645"/>
    <cellStyle name="Percent 3 6 2 3 2 2" xfId="60646"/>
    <cellStyle name="Percent 3 6 2 3 2 2 2" xfId="60647"/>
    <cellStyle name="Percent 3 6 2 3 2 2 2 2" xfId="60648"/>
    <cellStyle name="Percent 3 6 2 3 2 2 2 3" xfId="60649"/>
    <cellStyle name="Percent 3 6 2 3 2 2 3" xfId="60650"/>
    <cellStyle name="Percent 3 6 2 3 2 2 4" xfId="60651"/>
    <cellStyle name="Percent 3 6 2 3 2 2 5" xfId="60652"/>
    <cellStyle name="Percent 3 6 2 3 2 2 6" xfId="60653"/>
    <cellStyle name="Percent 3 6 2 3 2 3" xfId="60654"/>
    <cellStyle name="Percent 3 6 2 3 2 3 2" xfId="60655"/>
    <cellStyle name="Percent 3 6 2 3 2 3 3" xfId="60656"/>
    <cellStyle name="Percent 3 6 2 3 2 4" xfId="60657"/>
    <cellStyle name="Percent 3 6 2 3 2 5" xfId="60658"/>
    <cellStyle name="Percent 3 6 2 3 2 6" xfId="60659"/>
    <cellStyle name="Percent 3 6 2 3 2 7" xfId="60660"/>
    <cellStyle name="Percent 3 6 2 3 3" xfId="60661"/>
    <cellStyle name="Percent 3 6 2 3 3 2" xfId="60662"/>
    <cellStyle name="Percent 3 6 2 3 3 2 2" xfId="60663"/>
    <cellStyle name="Percent 3 6 2 3 3 2 3" xfId="60664"/>
    <cellStyle name="Percent 3 6 2 3 3 3" xfId="60665"/>
    <cellStyle name="Percent 3 6 2 3 3 4" xfId="60666"/>
    <cellStyle name="Percent 3 6 2 3 3 5" xfId="60667"/>
    <cellStyle name="Percent 3 6 2 3 3 6" xfId="60668"/>
    <cellStyle name="Percent 3 6 2 3 4" xfId="60669"/>
    <cellStyle name="Percent 3 6 2 3 4 2" xfId="60670"/>
    <cellStyle name="Percent 3 6 2 3 4 2 2" xfId="60671"/>
    <cellStyle name="Percent 3 6 2 3 4 2 3" xfId="60672"/>
    <cellStyle name="Percent 3 6 2 3 4 3" xfId="60673"/>
    <cellStyle name="Percent 3 6 2 3 4 4" xfId="60674"/>
    <cellStyle name="Percent 3 6 2 3 4 5" xfId="60675"/>
    <cellStyle name="Percent 3 6 2 3 4 6" xfId="60676"/>
    <cellStyle name="Percent 3 6 2 3 5" xfId="60677"/>
    <cellStyle name="Percent 3 6 2 3 5 2" xfId="60678"/>
    <cellStyle name="Percent 3 6 2 3 5 3" xfId="60679"/>
    <cellStyle name="Percent 3 6 2 3 6" xfId="60680"/>
    <cellStyle name="Percent 3 6 2 3 7" xfId="60681"/>
    <cellStyle name="Percent 3 6 2 3 8" xfId="60682"/>
    <cellStyle name="Percent 3 6 2 3 9" xfId="60683"/>
    <cellStyle name="Percent 3 6 2 4" xfId="60684"/>
    <cellStyle name="Percent 3 6 2 4 2" xfId="60685"/>
    <cellStyle name="Percent 3 6 2 4 2 2" xfId="60686"/>
    <cellStyle name="Percent 3 6 2 4 2 2 2" xfId="60687"/>
    <cellStyle name="Percent 3 6 2 4 2 2 3" xfId="60688"/>
    <cellStyle name="Percent 3 6 2 4 2 3" xfId="60689"/>
    <cellStyle name="Percent 3 6 2 4 2 4" xfId="60690"/>
    <cellStyle name="Percent 3 6 2 4 2 5" xfId="60691"/>
    <cellStyle name="Percent 3 6 2 4 2 6" xfId="60692"/>
    <cellStyle name="Percent 3 6 2 4 3" xfId="60693"/>
    <cellStyle name="Percent 3 6 2 4 3 2" xfId="60694"/>
    <cellStyle name="Percent 3 6 2 4 3 3" xfId="60695"/>
    <cellStyle name="Percent 3 6 2 4 4" xfId="60696"/>
    <cellStyle name="Percent 3 6 2 4 5" xfId="60697"/>
    <cellStyle name="Percent 3 6 2 4 6" xfId="60698"/>
    <cellStyle name="Percent 3 6 2 4 7" xfId="60699"/>
    <cellStyle name="Percent 3 6 2 5" xfId="60700"/>
    <cellStyle name="Percent 3 6 2 5 2" xfId="60701"/>
    <cellStyle name="Percent 3 6 2 5 2 2" xfId="60702"/>
    <cellStyle name="Percent 3 6 2 5 2 3" xfId="60703"/>
    <cellStyle name="Percent 3 6 2 5 3" xfId="60704"/>
    <cellStyle name="Percent 3 6 2 5 4" xfId="60705"/>
    <cellStyle name="Percent 3 6 2 5 5" xfId="60706"/>
    <cellStyle name="Percent 3 6 2 5 6" xfId="60707"/>
    <cellStyle name="Percent 3 6 2 6" xfId="60708"/>
    <cellStyle name="Percent 3 6 2 6 2" xfId="60709"/>
    <cellStyle name="Percent 3 6 2 6 2 2" xfId="60710"/>
    <cellStyle name="Percent 3 6 2 6 2 3" xfId="60711"/>
    <cellStyle name="Percent 3 6 2 6 3" xfId="60712"/>
    <cellStyle name="Percent 3 6 2 6 4" xfId="60713"/>
    <cellStyle name="Percent 3 6 2 6 5" xfId="60714"/>
    <cellStyle name="Percent 3 6 2 6 6" xfId="60715"/>
    <cellStyle name="Percent 3 6 2 7" xfId="60716"/>
    <cellStyle name="Percent 3 6 2 7 2" xfId="60717"/>
    <cellStyle name="Percent 3 6 2 7 2 2" xfId="60718"/>
    <cellStyle name="Percent 3 6 2 7 2 3" xfId="60719"/>
    <cellStyle name="Percent 3 6 2 7 3" xfId="60720"/>
    <cellStyle name="Percent 3 6 2 7 4" xfId="60721"/>
    <cellStyle name="Percent 3 6 2 7 5" xfId="60722"/>
    <cellStyle name="Percent 3 6 2 7 6" xfId="60723"/>
    <cellStyle name="Percent 3 6 2 8" xfId="60724"/>
    <cellStyle name="Percent 3 6 2 8 2" xfId="60725"/>
    <cellStyle name="Percent 3 6 2 8 2 2" xfId="60726"/>
    <cellStyle name="Percent 3 6 2 8 2 3" xfId="60727"/>
    <cellStyle name="Percent 3 6 2 8 3" xfId="60728"/>
    <cellStyle name="Percent 3 6 2 8 4" xfId="60729"/>
    <cellStyle name="Percent 3 6 2 8 5" xfId="60730"/>
    <cellStyle name="Percent 3 6 2 8 6" xfId="60731"/>
    <cellStyle name="Percent 3 6 2 9" xfId="60732"/>
    <cellStyle name="Percent 3 6 2 9 2" xfId="60733"/>
    <cellStyle name="Percent 3 6 2 9 3" xfId="60734"/>
    <cellStyle name="Percent 3 6 3" xfId="60735"/>
    <cellStyle name="Percent 3 6 3 10" xfId="60736"/>
    <cellStyle name="Percent 3 6 3 2" xfId="60737"/>
    <cellStyle name="Percent 3 6 3 2 2" xfId="60738"/>
    <cellStyle name="Percent 3 6 3 2 2 2" xfId="60739"/>
    <cellStyle name="Percent 3 6 3 2 2 2 2" xfId="60740"/>
    <cellStyle name="Percent 3 6 3 2 2 2 3" xfId="60741"/>
    <cellStyle name="Percent 3 6 3 2 2 3" xfId="60742"/>
    <cellStyle name="Percent 3 6 3 2 2 4" xfId="60743"/>
    <cellStyle name="Percent 3 6 3 2 2 5" xfId="60744"/>
    <cellStyle name="Percent 3 6 3 2 2 6" xfId="60745"/>
    <cellStyle name="Percent 3 6 3 2 3" xfId="60746"/>
    <cellStyle name="Percent 3 6 3 2 3 2" xfId="60747"/>
    <cellStyle name="Percent 3 6 3 2 3 2 2" xfId="60748"/>
    <cellStyle name="Percent 3 6 3 2 3 2 3" xfId="60749"/>
    <cellStyle name="Percent 3 6 3 2 3 3" xfId="60750"/>
    <cellStyle name="Percent 3 6 3 2 3 4" xfId="60751"/>
    <cellStyle name="Percent 3 6 3 2 3 5" xfId="60752"/>
    <cellStyle name="Percent 3 6 3 2 3 6" xfId="60753"/>
    <cellStyle name="Percent 3 6 3 2 4" xfId="60754"/>
    <cellStyle name="Percent 3 6 3 2 4 2" xfId="60755"/>
    <cellStyle name="Percent 3 6 3 2 4 3" xfId="60756"/>
    <cellStyle name="Percent 3 6 3 2 5" xfId="60757"/>
    <cellStyle name="Percent 3 6 3 2 6" xfId="60758"/>
    <cellStyle name="Percent 3 6 3 2 7" xfId="60759"/>
    <cellStyle name="Percent 3 6 3 2 8" xfId="60760"/>
    <cellStyle name="Percent 3 6 3 3" xfId="60761"/>
    <cellStyle name="Percent 3 6 3 3 2" xfId="60762"/>
    <cellStyle name="Percent 3 6 3 3 2 2" xfId="60763"/>
    <cellStyle name="Percent 3 6 3 3 2 2 2" xfId="60764"/>
    <cellStyle name="Percent 3 6 3 3 2 2 3" xfId="60765"/>
    <cellStyle name="Percent 3 6 3 3 2 3" xfId="60766"/>
    <cellStyle name="Percent 3 6 3 3 2 4" xfId="60767"/>
    <cellStyle name="Percent 3 6 3 3 2 5" xfId="60768"/>
    <cellStyle name="Percent 3 6 3 3 2 6" xfId="60769"/>
    <cellStyle name="Percent 3 6 3 3 3" xfId="60770"/>
    <cellStyle name="Percent 3 6 3 3 3 2" xfId="60771"/>
    <cellStyle name="Percent 3 6 3 3 3 3" xfId="60772"/>
    <cellStyle name="Percent 3 6 3 3 4" xfId="60773"/>
    <cellStyle name="Percent 3 6 3 3 5" xfId="60774"/>
    <cellStyle name="Percent 3 6 3 3 6" xfId="60775"/>
    <cellStyle name="Percent 3 6 3 3 7" xfId="60776"/>
    <cellStyle name="Percent 3 6 3 4" xfId="60777"/>
    <cellStyle name="Percent 3 6 3 4 2" xfId="60778"/>
    <cellStyle name="Percent 3 6 3 4 2 2" xfId="60779"/>
    <cellStyle name="Percent 3 6 3 4 2 3" xfId="60780"/>
    <cellStyle name="Percent 3 6 3 4 3" xfId="60781"/>
    <cellStyle name="Percent 3 6 3 4 4" xfId="60782"/>
    <cellStyle name="Percent 3 6 3 4 5" xfId="60783"/>
    <cellStyle name="Percent 3 6 3 4 6" xfId="60784"/>
    <cellStyle name="Percent 3 6 3 5" xfId="60785"/>
    <cellStyle name="Percent 3 6 3 5 2" xfId="60786"/>
    <cellStyle name="Percent 3 6 3 5 2 2" xfId="60787"/>
    <cellStyle name="Percent 3 6 3 5 2 3" xfId="60788"/>
    <cellStyle name="Percent 3 6 3 5 3" xfId="60789"/>
    <cellStyle name="Percent 3 6 3 5 4" xfId="60790"/>
    <cellStyle name="Percent 3 6 3 5 5" xfId="60791"/>
    <cellStyle name="Percent 3 6 3 5 6" xfId="60792"/>
    <cellStyle name="Percent 3 6 3 6" xfId="60793"/>
    <cellStyle name="Percent 3 6 3 6 2" xfId="60794"/>
    <cellStyle name="Percent 3 6 3 6 3" xfId="60795"/>
    <cellStyle name="Percent 3 6 3 7" xfId="60796"/>
    <cellStyle name="Percent 3 6 3 8" xfId="60797"/>
    <cellStyle name="Percent 3 6 3 9" xfId="60798"/>
    <cellStyle name="Percent 3 6 4" xfId="60799"/>
    <cellStyle name="Percent 3 6 4 2" xfId="60800"/>
    <cellStyle name="Percent 3 6 4 2 2" xfId="60801"/>
    <cellStyle name="Percent 3 6 4 2 2 2" xfId="60802"/>
    <cellStyle name="Percent 3 6 4 2 2 2 2" xfId="60803"/>
    <cellStyle name="Percent 3 6 4 2 2 2 3" xfId="60804"/>
    <cellStyle name="Percent 3 6 4 2 2 3" xfId="60805"/>
    <cellStyle name="Percent 3 6 4 2 2 4" xfId="60806"/>
    <cellStyle name="Percent 3 6 4 2 2 5" xfId="60807"/>
    <cellStyle name="Percent 3 6 4 2 2 6" xfId="60808"/>
    <cellStyle name="Percent 3 6 4 2 3" xfId="60809"/>
    <cellStyle name="Percent 3 6 4 2 3 2" xfId="60810"/>
    <cellStyle name="Percent 3 6 4 2 3 3" xfId="60811"/>
    <cellStyle name="Percent 3 6 4 2 4" xfId="60812"/>
    <cellStyle name="Percent 3 6 4 2 5" xfId="60813"/>
    <cellStyle name="Percent 3 6 4 2 6" xfId="60814"/>
    <cellStyle name="Percent 3 6 4 2 7" xfId="60815"/>
    <cellStyle name="Percent 3 6 4 3" xfId="60816"/>
    <cellStyle name="Percent 3 6 4 3 2" xfId="60817"/>
    <cellStyle name="Percent 3 6 4 3 2 2" xfId="60818"/>
    <cellStyle name="Percent 3 6 4 3 2 3" xfId="60819"/>
    <cellStyle name="Percent 3 6 4 3 3" xfId="60820"/>
    <cellStyle name="Percent 3 6 4 3 4" xfId="60821"/>
    <cellStyle name="Percent 3 6 4 3 5" xfId="60822"/>
    <cellStyle name="Percent 3 6 4 3 6" xfId="60823"/>
    <cellStyle name="Percent 3 6 4 4" xfId="60824"/>
    <cellStyle name="Percent 3 6 4 4 2" xfId="60825"/>
    <cellStyle name="Percent 3 6 4 4 2 2" xfId="60826"/>
    <cellStyle name="Percent 3 6 4 4 2 3" xfId="60827"/>
    <cellStyle name="Percent 3 6 4 4 3" xfId="60828"/>
    <cellStyle name="Percent 3 6 4 4 4" xfId="60829"/>
    <cellStyle name="Percent 3 6 4 4 5" xfId="60830"/>
    <cellStyle name="Percent 3 6 4 4 6" xfId="60831"/>
    <cellStyle name="Percent 3 6 4 5" xfId="60832"/>
    <cellStyle name="Percent 3 6 4 5 2" xfId="60833"/>
    <cellStyle name="Percent 3 6 4 5 3" xfId="60834"/>
    <cellStyle name="Percent 3 6 4 6" xfId="60835"/>
    <cellStyle name="Percent 3 6 4 7" xfId="60836"/>
    <cellStyle name="Percent 3 6 4 8" xfId="60837"/>
    <cellStyle name="Percent 3 6 4 9" xfId="60838"/>
    <cellStyle name="Percent 3 6 5" xfId="60839"/>
    <cellStyle name="Percent 3 6 5 2" xfId="60840"/>
    <cellStyle name="Percent 3 6 5 2 2" xfId="60841"/>
    <cellStyle name="Percent 3 6 5 2 2 2" xfId="60842"/>
    <cellStyle name="Percent 3 6 5 2 2 3" xfId="60843"/>
    <cellStyle name="Percent 3 6 5 2 3" xfId="60844"/>
    <cellStyle name="Percent 3 6 5 2 4" xfId="60845"/>
    <cellStyle name="Percent 3 6 5 2 5" xfId="60846"/>
    <cellStyle name="Percent 3 6 5 2 6" xfId="60847"/>
    <cellStyle name="Percent 3 6 5 3" xfId="60848"/>
    <cellStyle name="Percent 3 6 5 3 2" xfId="60849"/>
    <cellStyle name="Percent 3 6 5 3 3" xfId="60850"/>
    <cellStyle name="Percent 3 6 5 4" xfId="60851"/>
    <cellStyle name="Percent 3 6 5 5" xfId="60852"/>
    <cellStyle name="Percent 3 6 5 6" xfId="60853"/>
    <cellStyle name="Percent 3 6 5 7" xfId="60854"/>
    <cellStyle name="Percent 3 6 6" xfId="60855"/>
    <cellStyle name="Percent 3 6 6 2" xfId="60856"/>
    <cellStyle name="Percent 3 6 6 2 2" xfId="60857"/>
    <cellStyle name="Percent 3 6 6 2 3" xfId="60858"/>
    <cellStyle name="Percent 3 6 6 3" xfId="60859"/>
    <cellStyle name="Percent 3 6 6 4" xfId="60860"/>
    <cellStyle name="Percent 3 6 6 5" xfId="60861"/>
    <cellStyle name="Percent 3 6 6 6" xfId="60862"/>
    <cellStyle name="Percent 3 6 7" xfId="60863"/>
    <cellStyle name="Percent 3 6 7 2" xfId="60864"/>
    <cellStyle name="Percent 3 6 7 2 2" xfId="60865"/>
    <cellStyle name="Percent 3 6 7 2 3" xfId="60866"/>
    <cellStyle name="Percent 3 6 7 3" xfId="60867"/>
    <cellStyle name="Percent 3 6 7 4" xfId="60868"/>
    <cellStyle name="Percent 3 6 7 5" xfId="60869"/>
    <cellStyle name="Percent 3 6 7 6" xfId="60870"/>
    <cellStyle name="Percent 3 6 8" xfId="60871"/>
    <cellStyle name="Percent 3 6 8 2" xfId="60872"/>
    <cellStyle name="Percent 3 6 8 2 2" xfId="60873"/>
    <cellStyle name="Percent 3 6 8 2 3" xfId="60874"/>
    <cellStyle name="Percent 3 6 8 3" xfId="60875"/>
    <cellStyle name="Percent 3 6 8 4" xfId="60876"/>
    <cellStyle name="Percent 3 6 8 5" xfId="60877"/>
    <cellStyle name="Percent 3 6 8 6" xfId="60878"/>
    <cellStyle name="Percent 3 6 9" xfId="60879"/>
    <cellStyle name="Percent 3 6 9 2" xfId="60880"/>
    <cellStyle name="Percent 3 6 9 2 2" xfId="60881"/>
    <cellStyle name="Percent 3 6 9 2 3" xfId="60882"/>
    <cellStyle name="Percent 3 6 9 3" xfId="60883"/>
    <cellStyle name="Percent 3 6 9 4" xfId="60884"/>
    <cellStyle name="Percent 3 6 9 5" xfId="60885"/>
    <cellStyle name="Percent 3 6 9 6" xfId="60886"/>
    <cellStyle name="Percent 3 7" xfId="612"/>
    <cellStyle name="Percent 3 8" xfId="60887"/>
    <cellStyle name="Percent 3 8 2" xfId="60888"/>
    <cellStyle name="Percent 3 8 2 2" xfId="60889"/>
    <cellStyle name="Percent 3 8 2 2 2" xfId="60890"/>
    <cellStyle name="Percent 3 8 2 2 2 2" xfId="60891"/>
    <cellStyle name="Percent 3 8 2 2 2 3" xfId="60892"/>
    <cellStyle name="Percent 3 8 2 2 3" xfId="60893"/>
    <cellStyle name="Percent 3 8 2 2 4" xfId="60894"/>
    <cellStyle name="Percent 3 8 2 2 5" xfId="60895"/>
    <cellStyle name="Percent 3 8 2 2 6" xfId="60896"/>
    <cellStyle name="Percent 3 8 2 3" xfId="60897"/>
    <cellStyle name="Percent 3 8 2 3 2" xfId="60898"/>
    <cellStyle name="Percent 3 8 2 3 3" xfId="60899"/>
    <cellStyle name="Percent 3 8 2 4" xfId="60900"/>
    <cellStyle name="Percent 3 8 2 5" xfId="60901"/>
    <cellStyle name="Percent 3 8 2 6" xfId="60902"/>
    <cellStyle name="Percent 3 8 2 7" xfId="60903"/>
    <cellStyle name="Percent 3 8 3" xfId="60904"/>
    <cellStyle name="Percent 3 8 3 2" xfId="60905"/>
    <cellStyle name="Percent 3 8 3 2 2" xfId="60906"/>
    <cellStyle name="Percent 3 8 3 2 3" xfId="60907"/>
    <cellStyle name="Percent 3 8 3 3" xfId="60908"/>
    <cellStyle name="Percent 3 8 3 4" xfId="60909"/>
    <cellStyle name="Percent 3 8 3 5" xfId="60910"/>
    <cellStyle name="Percent 3 8 3 6" xfId="60911"/>
    <cellStyle name="Percent 3 8 4" xfId="60912"/>
    <cellStyle name="Percent 3 8 4 2" xfId="60913"/>
    <cellStyle name="Percent 3 8 4 2 2" xfId="60914"/>
    <cellStyle name="Percent 3 8 4 2 3" xfId="60915"/>
    <cellStyle name="Percent 3 8 4 3" xfId="60916"/>
    <cellStyle name="Percent 3 8 4 4" xfId="60917"/>
    <cellStyle name="Percent 3 8 4 5" xfId="60918"/>
    <cellStyle name="Percent 3 8 4 6" xfId="60919"/>
    <cellStyle name="Percent 3 8 5" xfId="60920"/>
    <cellStyle name="Percent 3 8 5 2" xfId="60921"/>
    <cellStyle name="Percent 3 8 5 3" xfId="60922"/>
    <cellStyle name="Percent 3 8 6" xfId="60923"/>
    <cellStyle name="Percent 3 8 7" xfId="60924"/>
    <cellStyle name="Percent 3 8 8" xfId="60925"/>
    <cellStyle name="Percent 3 8 9" xfId="60926"/>
    <cellStyle name="Percent 3 9" xfId="60927"/>
    <cellStyle name="Percent 3 9 2" xfId="60928"/>
    <cellStyle name="Percent 3 9 2 2" xfId="60929"/>
    <cellStyle name="Percent 3 9 2 2 2" xfId="60930"/>
    <cellStyle name="Percent 3 9 2 2 3" xfId="60931"/>
    <cellStyle name="Percent 3 9 2 3" xfId="60932"/>
    <cellStyle name="Percent 3 9 2 4" xfId="60933"/>
    <cellStyle name="Percent 3 9 2 5" xfId="60934"/>
    <cellStyle name="Percent 3 9 2 6" xfId="60935"/>
    <cellStyle name="Percent 3 9 3" xfId="60936"/>
    <cellStyle name="Percent 3 9 3 2" xfId="60937"/>
    <cellStyle name="Percent 3 9 3 3" xfId="60938"/>
    <cellStyle name="Percent 3 9 4" xfId="60939"/>
    <cellStyle name="Percent 3 9 5" xfId="60940"/>
    <cellStyle name="Percent 3 9 6" xfId="60941"/>
    <cellStyle name="Percent 3 9 7" xfId="60942"/>
    <cellStyle name="Percent 4" xfId="169"/>
    <cellStyle name="Percent 4 2" xfId="572"/>
    <cellStyle name="Percent 4 2 2" xfId="573"/>
    <cellStyle name="Percent 4 2 2 2" xfId="574"/>
    <cellStyle name="Percent 4 2 3" xfId="575"/>
    <cellStyle name="Percent 4 3" xfId="576"/>
    <cellStyle name="Percent 4 3 2" xfId="577"/>
    <cellStyle name="Percent 4 3 2 2" xfId="578"/>
    <cellStyle name="Percent 4 3 3" xfId="579"/>
    <cellStyle name="Percent 4 4" xfId="580"/>
    <cellStyle name="Percent 4 4 2" xfId="581"/>
    <cellStyle name="Percent 4 5" xfId="582"/>
    <cellStyle name="Percent 4 6" xfId="583"/>
    <cellStyle name="Percent 5" xfId="276"/>
    <cellStyle name="Percent 5 2" xfId="278"/>
    <cellStyle name="Percent 6" xfId="584"/>
    <cellStyle name="Percent 6 2" xfId="60943"/>
    <cellStyle name="Percent 6 3" xfId="60944"/>
    <cellStyle name="Percent 6 3 2" xfId="60945"/>
    <cellStyle name="Percent 6 4" xfId="60946"/>
    <cellStyle name="Percent 6 4 2" xfId="60947"/>
    <cellStyle name="Percent 6 4 2 2" xfId="60948"/>
    <cellStyle name="Percent 6 4 3" xfId="60949"/>
    <cellStyle name="Percent 6 5" xfId="60950"/>
    <cellStyle name="Percent 6 6" xfId="60951"/>
    <cellStyle name="Percent 6 6 2" xfId="60952"/>
    <cellStyle name="Percent 7" xfId="585"/>
    <cellStyle name="Percent 7 2" xfId="586"/>
    <cellStyle name="Percent 7 2 2" xfId="587"/>
    <cellStyle name="Percent 7 3" xfId="588"/>
    <cellStyle name="Percent 8" xfId="589"/>
    <cellStyle name="Percent 8 2" xfId="590"/>
    <cellStyle name="Percent 8 2 2" xfId="591"/>
    <cellStyle name="Percent 8 3" xfId="592"/>
    <cellStyle name="Percent 9" xfId="593"/>
    <cellStyle name="Percent(0)" xfId="60953"/>
    <cellStyle name="Percent(0) 2" xfId="60954"/>
    <cellStyle name="Percent(0) 3" xfId="60955"/>
    <cellStyle name="Percent(0) 4" xfId="60956"/>
    <cellStyle name="Percent(1)" xfId="60957"/>
    <cellStyle name="Percent(1) 2" xfId="60958"/>
    <cellStyle name="Percent(1) 3" xfId="60959"/>
    <cellStyle name="Percent(1) 4" xfId="60960"/>
    <cellStyle name="Pourcentage 2" xfId="170"/>
    <cellStyle name="ProgramVariable" xfId="60961"/>
    <cellStyle name="PSChar" xfId="60962"/>
    <cellStyle name="PSDate" xfId="60963"/>
    <cellStyle name="PSDec" xfId="60964"/>
    <cellStyle name="PSHeading" xfId="60965"/>
    <cellStyle name="PSInt" xfId="60966"/>
    <cellStyle name="PSSpacer" xfId="60967"/>
    <cellStyle name="Reference" xfId="60968"/>
    <cellStyle name="Report" xfId="60969"/>
    <cellStyle name="RHlayer1" xfId="60970"/>
    <cellStyle name="RHlayer2" xfId="60971"/>
    <cellStyle name="RHlayer3" xfId="60972"/>
    <cellStyle name="RHlayer4" xfId="60973"/>
    <cellStyle name="RHlayer5" xfId="60974"/>
    <cellStyle name="RHlayer6" xfId="60975"/>
    <cellStyle name="RHlevel1" xfId="60976"/>
    <cellStyle name="RHlevel2" xfId="60977"/>
    <cellStyle name="RHlevel3" xfId="60978"/>
    <cellStyle name="RHlevel4" xfId="60979"/>
    <cellStyle name="RHlevel5" xfId="60980"/>
    <cellStyle name="Row heading" xfId="60981"/>
    <cellStyle name="SAPBEXaggData" xfId="171"/>
    <cellStyle name="SAPBEXaggData 2" xfId="60982"/>
    <cellStyle name="SAPBEXaggDataEmph" xfId="172"/>
    <cellStyle name="SAPBEXaggDataEmph 2" xfId="60983"/>
    <cellStyle name="SAPBEXaggItem" xfId="173"/>
    <cellStyle name="SAPBEXaggItem 2" xfId="60984"/>
    <cellStyle name="SAPBEXaggItemX" xfId="174"/>
    <cellStyle name="SAPBEXaggItemX 2" xfId="60985"/>
    <cellStyle name="SAPBEXchaText" xfId="175"/>
    <cellStyle name="SAPBEXexcBad7" xfId="176"/>
    <cellStyle name="SAPBEXexcBad7 2" xfId="60986"/>
    <cellStyle name="SAPBEXexcBad8" xfId="177"/>
    <cellStyle name="SAPBEXexcBad8 2" xfId="60987"/>
    <cellStyle name="SAPBEXexcBad9" xfId="178"/>
    <cellStyle name="SAPBEXexcBad9 2" xfId="60988"/>
    <cellStyle name="SAPBEXexcCritical4" xfId="179"/>
    <cellStyle name="SAPBEXexcCritical4 2" xfId="60989"/>
    <cellStyle name="SAPBEXexcCritical5" xfId="180"/>
    <cellStyle name="SAPBEXexcCritical5 2" xfId="60990"/>
    <cellStyle name="SAPBEXexcCritical6" xfId="181"/>
    <cellStyle name="SAPBEXexcCritical6 2" xfId="60991"/>
    <cellStyle name="SAPBEXexcGood1" xfId="182"/>
    <cellStyle name="SAPBEXexcGood1 2" xfId="60992"/>
    <cellStyle name="SAPBEXexcGood2" xfId="183"/>
    <cellStyle name="SAPBEXexcGood2 2" xfId="60993"/>
    <cellStyle name="SAPBEXexcGood3" xfId="184"/>
    <cellStyle name="SAPBEXexcGood3 2" xfId="60994"/>
    <cellStyle name="SAPBEXfilterDrill" xfId="185"/>
    <cellStyle name="SAPBEXfilterItem" xfId="186"/>
    <cellStyle name="SAPBEXfilterText" xfId="187"/>
    <cellStyle name="SAPBEXformats" xfId="188"/>
    <cellStyle name="SAPBEXformats 2" xfId="60995"/>
    <cellStyle name="SAPBEXheaderItem" xfId="189"/>
    <cellStyle name="SAPBEXheaderText" xfId="190"/>
    <cellStyle name="SAPBEXHLevel0" xfId="191"/>
    <cellStyle name="SAPBEXHLevel0 2" xfId="60996"/>
    <cellStyle name="SAPBEXHLevel0X" xfId="192"/>
    <cellStyle name="SAPBEXHLevel0X 2" xfId="60997"/>
    <cellStyle name="SAPBEXHLevel1" xfId="193"/>
    <cellStyle name="SAPBEXHLevel1 2" xfId="60998"/>
    <cellStyle name="SAPBEXHLevel1X" xfId="194"/>
    <cellStyle name="SAPBEXHLevel1X 2" xfId="60999"/>
    <cellStyle name="SAPBEXHLevel2" xfId="195"/>
    <cellStyle name="SAPBEXHLevel2 2" xfId="61000"/>
    <cellStyle name="SAPBEXHLevel2X" xfId="196"/>
    <cellStyle name="SAPBEXHLevel2X 2" xfId="61001"/>
    <cellStyle name="SAPBEXHLevel3" xfId="197"/>
    <cellStyle name="SAPBEXHLevel3 2" xfId="61002"/>
    <cellStyle name="SAPBEXHLevel3X" xfId="198"/>
    <cellStyle name="SAPBEXHLevel3X 2" xfId="61003"/>
    <cellStyle name="SAPBEXinputData" xfId="199"/>
    <cellStyle name="SAPBEXinputData 2" xfId="61004"/>
    <cellStyle name="SAPBEXItemHeader" xfId="200"/>
    <cellStyle name="SAPBEXItemHeader 2" xfId="61005"/>
    <cellStyle name="SAPBEXresData" xfId="201"/>
    <cellStyle name="SAPBEXresData 2" xfId="61006"/>
    <cellStyle name="SAPBEXresDataEmph" xfId="202"/>
    <cellStyle name="SAPBEXresDataEmph 2" xfId="61007"/>
    <cellStyle name="SAPBEXresItem" xfId="203"/>
    <cellStyle name="SAPBEXresItem 2" xfId="61008"/>
    <cellStyle name="SAPBEXresItemX" xfId="204"/>
    <cellStyle name="SAPBEXresItemX 2" xfId="61009"/>
    <cellStyle name="SAPBEXstdData" xfId="205"/>
    <cellStyle name="SAPBEXstdData 2" xfId="61010"/>
    <cellStyle name="SAPBEXstdDataEmph" xfId="206"/>
    <cellStyle name="SAPBEXstdDataEmph 2" xfId="61011"/>
    <cellStyle name="SAPBEXstdItem" xfId="207"/>
    <cellStyle name="SAPBEXstdItem 2" xfId="61012"/>
    <cellStyle name="SAPBEXstdItemX" xfId="208"/>
    <cellStyle name="SAPBEXstdItemX 2" xfId="61013"/>
    <cellStyle name="SAPBEXtitle" xfId="209"/>
    <cellStyle name="SAPBEXunassignedItem" xfId="210"/>
    <cellStyle name="SAPBEXunassignedItem 2" xfId="61014"/>
    <cellStyle name="SAPBEXundefined" xfId="211"/>
    <cellStyle name="SAPBEXundefined 2" xfId="61015"/>
    <cellStyle name="Sheet Title" xfId="212"/>
    <cellStyle name="Source Hed" xfId="61016"/>
    <cellStyle name="Source Letter" xfId="61017"/>
    <cellStyle name="Source Superscript" xfId="61018"/>
    <cellStyle name="Source Text" xfId="213"/>
    <cellStyle name="State" xfId="61019"/>
    <cellStyle name="Style 33" xfId="61020"/>
    <cellStyle name="Style 33 2" xfId="61021"/>
    <cellStyle name="Style 34" xfId="61022"/>
    <cellStyle name="Style 34 2" xfId="61023"/>
    <cellStyle name="Style 35" xfId="61024"/>
    <cellStyle name="Style 35 2" xfId="61025"/>
    <cellStyle name="Style 36" xfId="61026"/>
    <cellStyle name="Style 36 2" xfId="61027"/>
    <cellStyle name="Style 37" xfId="61028"/>
    <cellStyle name="Superscript" xfId="61029"/>
    <cellStyle name="Superscript- regular" xfId="61030"/>
    <cellStyle name="Superscript_1-1A-Regular" xfId="61031"/>
    <cellStyle name="Table Data" xfId="61032"/>
    <cellStyle name="Table Head Top" xfId="61033"/>
    <cellStyle name="Table Hed Side" xfId="61034"/>
    <cellStyle name="Table Title" xfId="61035"/>
    <cellStyle name="Title" xfId="3" builtinId="15" customBuiltin="1"/>
    <cellStyle name="Title 2" xfId="268"/>
    <cellStyle name="Title 3" xfId="61036"/>
    <cellStyle name="Title 4" xfId="61037"/>
    <cellStyle name="Title 5" xfId="61038"/>
    <cellStyle name="Title Text" xfId="61039"/>
    <cellStyle name="Title Text 1" xfId="61040"/>
    <cellStyle name="Title Text 2" xfId="61041"/>
    <cellStyle name="Title-1" xfId="61042"/>
    <cellStyle name="Title-2" xfId="61043"/>
    <cellStyle name="Title-3" xfId="61044"/>
    <cellStyle name="TitleBar" xfId="61045"/>
    <cellStyle name="Total" xfId="19" builtinId="25" customBuiltin="1"/>
    <cellStyle name="Total 2" xfId="269"/>
    <cellStyle name="Total 2 2" xfId="270"/>
    <cellStyle name="Total 2 2 2" xfId="594"/>
    <cellStyle name="Total 2 2 3" xfId="595"/>
    <cellStyle name="Total 2 3" xfId="596"/>
    <cellStyle name="Total 2 3 2" xfId="597"/>
    <cellStyle name="Total 2 3 3" xfId="598"/>
    <cellStyle name="Total 2 4" xfId="599"/>
    <cellStyle name="Total 2 4 2" xfId="600"/>
    <cellStyle name="Total 2 4 3" xfId="601"/>
    <cellStyle name="Total 2 4 4" xfId="602"/>
    <cellStyle name="Total 2 5" xfId="603"/>
    <cellStyle name="Total 2 6" xfId="604"/>
    <cellStyle name="Total 2 7" xfId="605"/>
    <cellStyle name="Total 2 8" xfId="606"/>
    <cellStyle name="Total 3" xfId="61046"/>
    <cellStyle name="Total 4" xfId="61047"/>
    <cellStyle name="Total 5" xfId="61048"/>
    <cellStyle name="Valuta (0)_Foglio1" xfId="61049"/>
    <cellStyle name="Warning Text" xfId="16" builtinId="11" customBuiltin="1"/>
    <cellStyle name="Warning Text 2" xfId="271"/>
    <cellStyle name="Warning Text 3" xfId="61050"/>
    <cellStyle name="Warning Text 4" xfId="61051"/>
    <cellStyle name="Warning Text 5" xfId="61052"/>
    <cellStyle name="Wrap" xfId="61053"/>
    <cellStyle name="Wrap Bold" xfId="61054"/>
    <cellStyle name="Wrap Title" xfId="61055"/>
    <cellStyle name="Wrap_NTS99-~11" xfId="61056"/>
    <cellStyle name="Y.check" xfId="214"/>
    <cellStyle name="桁区切り [0.00]_results" xfId="61057"/>
    <cellStyle name="桁区切り_results" xfId="61058"/>
    <cellStyle name="標準_results" xfId="61059"/>
    <cellStyle name="通貨 [0.00]_results" xfId="61060"/>
    <cellStyle name="通貨_results" xfId="6106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27</xdr:col>
      <xdr:colOff>268970</xdr:colOff>
      <xdr:row>69</xdr:row>
      <xdr:rowOff>0</xdr:rowOff>
    </xdr:from>
    <xdr:to>
      <xdr:col>35</xdr:col>
      <xdr:colOff>340688</xdr:colOff>
      <xdr:row>87</xdr:row>
      <xdr:rowOff>137160</xdr:rowOff>
    </xdr:to>
    <xdr:pic>
      <xdr:nvPicPr>
        <xdr:cNvPr id="2" name="Picture 1" descr="NC DOT posts detour to avoid the Carolin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70852" y="17032941"/>
          <a:ext cx="4948518" cy="3364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286872</xdr:colOff>
      <xdr:row>68</xdr:row>
      <xdr:rowOff>26895</xdr:rowOff>
    </xdr:from>
    <xdr:to>
      <xdr:col>19</xdr:col>
      <xdr:colOff>460558</xdr:colOff>
      <xdr:row>97</xdr:row>
      <xdr:rowOff>143436</xdr:rowOff>
    </xdr:to>
    <xdr:pic>
      <xdr:nvPicPr>
        <xdr:cNvPr id="3" name="Picture 2"/>
        <xdr:cNvPicPr>
          <a:picLocks noChangeAspect="1"/>
        </xdr:cNvPicPr>
      </xdr:nvPicPr>
      <xdr:blipFill>
        <a:blip xmlns:r="http://schemas.openxmlformats.org/officeDocument/2006/relationships" r:embed="rId2"/>
        <a:stretch>
          <a:fillRect/>
        </a:stretch>
      </xdr:blipFill>
      <xdr:spPr>
        <a:xfrm>
          <a:off x="9663954" y="12218895"/>
          <a:ext cx="3867145" cy="5316070"/>
        </a:xfrm>
        <a:prstGeom prst="rect">
          <a:avLst/>
        </a:prstGeom>
      </xdr:spPr>
    </xdr:pic>
    <xdr:clientData/>
  </xdr:twoCellAnchor>
  <xdr:twoCellAnchor editAs="oneCell">
    <xdr:from>
      <xdr:col>0</xdr:col>
      <xdr:colOff>53736</xdr:colOff>
      <xdr:row>68</xdr:row>
      <xdr:rowOff>35860</xdr:rowOff>
    </xdr:from>
    <xdr:to>
      <xdr:col>9</xdr:col>
      <xdr:colOff>184571</xdr:colOff>
      <xdr:row>98</xdr:row>
      <xdr:rowOff>44824</xdr:rowOff>
    </xdr:to>
    <xdr:pic>
      <xdr:nvPicPr>
        <xdr:cNvPr id="4" name="Picture 3"/>
        <xdr:cNvPicPr>
          <a:picLocks noChangeAspect="1"/>
        </xdr:cNvPicPr>
      </xdr:nvPicPr>
      <xdr:blipFill>
        <a:blip xmlns:r="http://schemas.openxmlformats.org/officeDocument/2006/relationships" r:embed="rId3"/>
        <a:stretch>
          <a:fillRect/>
        </a:stretch>
      </xdr:blipFill>
      <xdr:spPr>
        <a:xfrm>
          <a:off x="53736" y="12227860"/>
          <a:ext cx="6728859" cy="5387788"/>
        </a:xfrm>
        <a:prstGeom prst="rect">
          <a:avLst/>
        </a:prstGeom>
      </xdr:spPr>
    </xdr:pic>
    <xdr:clientData/>
  </xdr:twoCellAnchor>
  <xdr:twoCellAnchor editAs="oneCell">
    <xdr:from>
      <xdr:col>0</xdr:col>
      <xdr:colOff>0</xdr:colOff>
      <xdr:row>14</xdr:row>
      <xdr:rowOff>0</xdr:rowOff>
    </xdr:from>
    <xdr:to>
      <xdr:col>5</xdr:col>
      <xdr:colOff>505955</xdr:colOff>
      <xdr:row>37</xdr:row>
      <xdr:rowOff>29496</xdr:rowOff>
    </xdr:to>
    <xdr:pic>
      <xdr:nvPicPr>
        <xdr:cNvPr id="5" name="Picture 4"/>
        <xdr:cNvPicPr>
          <a:picLocks noChangeAspect="1"/>
        </xdr:cNvPicPr>
      </xdr:nvPicPr>
      <xdr:blipFill>
        <a:blip xmlns:r="http://schemas.openxmlformats.org/officeDocument/2006/relationships" r:embed="rId4"/>
        <a:stretch>
          <a:fillRect/>
        </a:stretch>
      </xdr:blipFill>
      <xdr:spPr>
        <a:xfrm>
          <a:off x="8157882" y="15248965"/>
          <a:ext cx="3993226" cy="4153260"/>
        </a:xfrm>
        <a:prstGeom prst="rect">
          <a:avLst/>
        </a:prstGeom>
      </xdr:spPr>
    </xdr:pic>
    <xdr:clientData/>
  </xdr:twoCellAnchor>
  <xdr:twoCellAnchor editAs="oneCell">
    <xdr:from>
      <xdr:col>9</xdr:col>
      <xdr:colOff>277875</xdr:colOff>
      <xdr:row>14</xdr:row>
      <xdr:rowOff>0</xdr:rowOff>
    </xdr:from>
    <xdr:to>
      <xdr:col>14</xdr:col>
      <xdr:colOff>70648</xdr:colOff>
      <xdr:row>36</xdr:row>
      <xdr:rowOff>155446</xdr:rowOff>
    </xdr:to>
    <xdr:pic>
      <xdr:nvPicPr>
        <xdr:cNvPr id="6" name="Picture 5"/>
        <xdr:cNvPicPr>
          <a:picLocks noChangeAspect="1"/>
        </xdr:cNvPicPr>
      </xdr:nvPicPr>
      <xdr:blipFill>
        <a:blip xmlns:r="http://schemas.openxmlformats.org/officeDocument/2006/relationships" r:embed="rId5"/>
        <a:stretch>
          <a:fillRect/>
        </a:stretch>
      </xdr:blipFill>
      <xdr:spPr>
        <a:xfrm>
          <a:off x="6606957" y="2868706"/>
          <a:ext cx="3513125" cy="4099916"/>
        </a:xfrm>
        <a:prstGeom prst="rect">
          <a:avLst/>
        </a:prstGeom>
      </xdr:spPr>
    </xdr:pic>
    <xdr:clientData/>
  </xdr:twoCellAnchor>
  <xdr:twoCellAnchor editAs="oneCell">
    <xdr:from>
      <xdr:col>9</xdr:col>
      <xdr:colOff>188265</xdr:colOff>
      <xdr:row>41</xdr:row>
      <xdr:rowOff>0</xdr:rowOff>
    </xdr:from>
    <xdr:to>
      <xdr:col>14</xdr:col>
      <xdr:colOff>453519</xdr:colOff>
      <xdr:row>63</xdr:row>
      <xdr:rowOff>79239</xdr:rowOff>
    </xdr:to>
    <xdr:pic>
      <xdr:nvPicPr>
        <xdr:cNvPr id="8" name="Picture 7"/>
        <xdr:cNvPicPr>
          <a:picLocks noChangeAspect="1"/>
        </xdr:cNvPicPr>
      </xdr:nvPicPr>
      <xdr:blipFill>
        <a:blip xmlns:r="http://schemas.openxmlformats.org/officeDocument/2006/relationships" r:embed="rId6"/>
        <a:stretch>
          <a:fillRect/>
        </a:stretch>
      </xdr:blipFill>
      <xdr:spPr>
        <a:xfrm>
          <a:off x="6517347" y="7351059"/>
          <a:ext cx="3985606" cy="4023709"/>
        </a:xfrm>
        <a:prstGeom prst="rect">
          <a:avLst/>
        </a:prstGeom>
      </xdr:spPr>
    </xdr:pic>
    <xdr:clientData/>
  </xdr:twoCellAnchor>
  <xdr:twoCellAnchor editAs="oneCell">
    <xdr:from>
      <xdr:col>0</xdr:col>
      <xdr:colOff>0</xdr:colOff>
      <xdr:row>42</xdr:row>
      <xdr:rowOff>0</xdr:rowOff>
    </xdr:from>
    <xdr:to>
      <xdr:col>5</xdr:col>
      <xdr:colOff>533545</xdr:colOff>
      <xdr:row>65</xdr:row>
      <xdr:rowOff>17929</xdr:rowOff>
    </xdr:to>
    <xdr:pic>
      <xdr:nvPicPr>
        <xdr:cNvPr id="9" name="Picture 8"/>
        <xdr:cNvPicPr>
          <a:picLocks noChangeAspect="1"/>
        </xdr:cNvPicPr>
      </xdr:nvPicPr>
      <xdr:blipFill>
        <a:blip xmlns:r="http://schemas.openxmlformats.org/officeDocument/2006/relationships" r:embed="rId7"/>
        <a:stretch>
          <a:fillRect/>
        </a:stretch>
      </xdr:blipFill>
      <xdr:spPr>
        <a:xfrm>
          <a:off x="0" y="7530353"/>
          <a:ext cx="4020816" cy="4141694"/>
        </a:xfrm>
        <a:prstGeom prst="rect">
          <a:avLst/>
        </a:prstGeom>
      </xdr:spPr>
    </xdr:pic>
    <xdr:clientData/>
  </xdr:twoCellAnchor>
  <xdr:twoCellAnchor editAs="oneCell">
    <xdr:from>
      <xdr:col>0</xdr:col>
      <xdr:colOff>358590</xdr:colOff>
      <xdr:row>42</xdr:row>
      <xdr:rowOff>116540</xdr:rowOff>
    </xdr:from>
    <xdr:to>
      <xdr:col>2</xdr:col>
      <xdr:colOff>53789</xdr:colOff>
      <xdr:row>44</xdr:row>
      <xdr:rowOff>98611</xdr:rowOff>
    </xdr:to>
    <xdr:pic>
      <xdr:nvPicPr>
        <xdr:cNvPr id="10" name="Picture 9"/>
        <xdr:cNvPicPr>
          <a:picLocks noChangeAspect="1"/>
        </xdr:cNvPicPr>
      </xdr:nvPicPr>
      <xdr:blipFill rotWithShape="1">
        <a:blip xmlns:r="http://schemas.openxmlformats.org/officeDocument/2006/relationships" r:embed="rId8"/>
        <a:srcRect t="13890" r="13051" b="33333"/>
        <a:stretch/>
      </xdr:blipFill>
      <xdr:spPr>
        <a:xfrm>
          <a:off x="358590" y="7646893"/>
          <a:ext cx="914399" cy="3406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ARL2FP005\ACI_Projects\Documents%20and%20Settings\b145489\Local%20Settings\Temporary%20Internet%20Files\OLKB2\Purchase%20Accounting%20Run%20Off%2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b145489/Local%20Settings/Temporary%20Internet%20Files/OLKB2/Purchase%20Accounting%20Run%20Off%2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ARL2FP005\ACI_Projects\WINNT\Loco%20Depr%20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WINNT/Loco%20Depr%20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ARL2FP005\ACI_Projects\CONTROLLER\Plan\Debt1\Debt\Other\UAM_2750%20FY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ARL2FP005\ACI_Projects\MN\MN%20-%20BNSF%20TIGER%202014\400-Technical\402%20BCA\New%20Analysis%20Network%20Grade%20Crossings\MGCAM12032009%20-%20Test42614_Staples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N/MN%20-%20BNSF%20TIGER%202014/400-Technical/402%20BCA/New%20Analysis%20Network%20Grade%20Crossings/MGCAM12032009%20-%20Test42614_Staples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NCDOT%20INFRA%202019\O&amp;M\I-95%20Maintenance%20Cost%20I-95%20Exit%2013%20to%20Exit%2019%20existing%20(0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ARL2FP005\ACI_Projects\CONTROLLER\Property%20Accounting\Reporting%20&amp;%20Analysis\Annual%20Reports\2006\R-1\330\Diverted%20W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ONTROLLER/Property%20Accounting/Reporting%20&amp;%20Analysis/Annual%20Reports/2006/R-1/330/Diverted%20W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Inputs"/>
      <sheetName val="Maintenance Calculations"/>
      <sheetName val="Roadway Maintenance (M)"/>
      <sheetName val="Renewal &amp; Replacement (R&amp;R)"/>
      <sheetName val="Summary "/>
      <sheetName val="bridge"/>
      <sheetName val="Ramp"/>
    </sheetNames>
    <sheetDataSet>
      <sheetData sheetId="0" refreshError="1"/>
      <sheetData sheetId="1">
        <row r="5">
          <cell r="C5">
            <v>2019</v>
          </cell>
        </row>
        <row r="6">
          <cell r="C6">
            <v>2020</v>
          </cell>
        </row>
        <row r="32">
          <cell r="B32">
            <v>2018</v>
          </cell>
          <cell r="C32">
            <v>0</v>
          </cell>
        </row>
        <row r="33">
          <cell r="B33">
            <v>2019</v>
          </cell>
          <cell r="C33">
            <v>0</v>
          </cell>
        </row>
        <row r="34">
          <cell r="B34">
            <v>2020</v>
          </cell>
          <cell r="C34">
            <v>0</v>
          </cell>
        </row>
        <row r="35">
          <cell r="B35">
            <v>2021</v>
          </cell>
          <cell r="C35">
            <v>0</v>
          </cell>
        </row>
        <row r="36">
          <cell r="B36">
            <v>2022</v>
          </cell>
          <cell r="C36">
            <v>0</v>
          </cell>
        </row>
        <row r="37">
          <cell r="B37">
            <v>2023</v>
          </cell>
          <cell r="C37">
            <v>0</v>
          </cell>
        </row>
        <row r="38">
          <cell r="B38">
            <v>2024</v>
          </cell>
          <cell r="C38">
            <v>0</v>
          </cell>
        </row>
        <row r="39">
          <cell r="B39">
            <v>2025</v>
          </cell>
          <cell r="C39">
            <v>0</v>
          </cell>
        </row>
        <row r="40">
          <cell r="B40">
            <v>2026</v>
          </cell>
          <cell r="C40">
            <v>0</v>
          </cell>
        </row>
        <row r="41">
          <cell r="B41">
            <v>2027</v>
          </cell>
          <cell r="C41">
            <v>0</v>
          </cell>
        </row>
        <row r="42">
          <cell r="B42">
            <v>2028</v>
          </cell>
          <cell r="C42">
            <v>0</v>
          </cell>
        </row>
        <row r="43">
          <cell r="B43">
            <v>2029</v>
          </cell>
          <cell r="C43">
            <v>0</v>
          </cell>
        </row>
        <row r="44">
          <cell r="B44">
            <v>2030</v>
          </cell>
          <cell r="C44">
            <v>0</v>
          </cell>
        </row>
        <row r="45">
          <cell r="B45">
            <v>2031</v>
          </cell>
          <cell r="C45">
            <v>0</v>
          </cell>
        </row>
        <row r="46">
          <cell r="B46">
            <v>2032</v>
          </cell>
          <cell r="C46">
            <v>0</v>
          </cell>
        </row>
        <row r="47">
          <cell r="B47">
            <v>2033</v>
          </cell>
          <cell r="C47">
            <v>0</v>
          </cell>
        </row>
        <row r="48">
          <cell r="B48">
            <v>2034</v>
          </cell>
          <cell r="C48">
            <v>0</v>
          </cell>
        </row>
        <row r="49">
          <cell r="B49">
            <v>2035</v>
          </cell>
          <cell r="C49">
            <v>0</v>
          </cell>
        </row>
        <row r="50">
          <cell r="B50">
            <v>2036</v>
          </cell>
          <cell r="C50">
            <v>0</v>
          </cell>
        </row>
        <row r="51">
          <cell r="B51">
            <v>2037</v>
          </cell>
          <cell r="C51">
            <v>0</v>
          </cell>
        </row>
        <row r="52">
          <cell r="B52">
            <v>2038</v>
          </cell>
          <cell r="C52">
            <v>0</v>
          </cell>
        </row>
        <row r="53">
          <cell r="B53">
            <v>2039</v>
          </cell>
          <cell r="C53">
            <v>0</v>
          </cell>
        </row>
        <row r="54">
          <cell r="B54">
            <v>2040</v>
          </cell>
          <cell r="C54">
            <v>0</v>
          </cell>
        </row>
        <row r="55">
          <cell r="B55">
            <v>2041</v>
          </cell>
          <cell r="C55">
            <v>0</v>
          </cell>
        </row>
        <row r="56">
          <cell r="B56">
            <v>2042</v>
          </cell>
          <cell r="C56">
            <v>0</v>
          </cell>
        </row>
        <row r="57">
          <cell r="B57">
            <v>2043</v>
          </cell>
          <cell r="C57">
            <v>0</v>
          </cell>
        </row>
        <row r="58">
          <cell r="B58">
            <v>2044</v>
          </cell>
          <cell r="C58">
            <v>0</v>
          </cell>
        </row>
        <row r="59">
          <cell r="B59">
            <v>2045</v>
          </cell>
          <cell r="C59">
            <v>0</v>
          </cell>
        </row>
        <row r="60">
          <cell r="B60">
            <v>2046</v>
          </cell>
          <cell r="C60">
            <v>0</v>
          </cell>
        </row>
        <row r="61">
          <cell r="B61">
            <v>2047</v>
          </cell>
          <cell r="C61">
            <v>0</v>
          </cell>
        </row>
        <row r="62">
          <cell r="B62">
            <v>2048</v>
          </cell>
          <cell r="C62">
            <v>0</v>
          </cell>
        </row>
        <row r="63">
          <cell r="B63">
            <v>2049</v>
          </cell>
          <cell r="C63">
            <v>0</v>
          </cell>
        </row>
        <row r="64">
          <cell r="B64">
            <v>2050</v>
          </cell>
          <cell r="C64">
            <v>0</v>
          </cell>
        </row>
        <row r="65">
          <cell r="B65">
            <v>2051</v>
          </cell>
          <cell r="C65">
            <v>0</v>
          </cell>
        </row>
        <row r="66">
          <cell r="B66">
            <v>2052</v>
          </cell>
          <cell r="C66">
            <v>0</v>
          </cell>
        </row>
        <row r="67">
          <cell r="B67">
            <v>2053</v>
          </cell>
          <cell r="C67">
            <v>0</v>
          </cell>
        </row>
        <row r="68">
          <cell r="B68">
            <v>2054</v>
          </cell>
          <cell r="C68">
            <v>0</v>
          </cell>
        </row>
        <row r="69">
          <cell r="B69">
            <v>2055</v>
          </cell>
          <cell r="C69">
            <v>0</v>
          </cell>
        </row>
        <row r="70">
          <cell r="B70">
            <v>2056</v>
          </cell>
          <cell r="C70">
            <v>0</v>
          </cell>
        </row>
        <row r="71">
          <cell r="B71">
            <v>2057</v>
          </cell>
          <cell r="C71">
            <v>0</v>
          </cell>
        </row>
        <row r="72">
          <cell r="B72">
            <v>2058</v>
          </cell>
          <cell r="C72">
            <v>0</v>
          </cell>
        </row>
        <row r="73">
          <cell r="B73">
            <v>2059</v>
          </cell>
          <cell r="C73">
            <v>0</v>
          </cell>
        </row>
        <row r="74">
          <cell r="B74">
            <v>2060</v>
          </cell>
          <cell r="C74">
            <v>0</v>
          </cell>
        </row>
        <row r="75">
          <cell r="B75">
            <v>2061</v>
          </cell>
          <cell r="C75">
            <v>0</v>
          </cell>
        </row>
        <row r="76">
          <cell r="B76">
            <v>2062</v>
          </cell>
          <cell r="C76">
            <v>0</v>
          </cell>
        </row>
        <row r="77">
          <cell r="B77">
            <v>2063</v>
          </cell>
          <cell r="C77">
            <v>0</v>
          </cell>
        </row>
        <row r="78">
          <cell r="B78">
            <v>2064</v>
          </cell>
          <cell r="C78">
            <v>0</v>
          </cell>
        </row>
        <row r="79">
          <cell r="B79">
            <v>2065</v>
          </cell>
          <cell r="C79">
            <v>0</v>
          </cell>
        </row>
        <row r="80">
          <cell r="B80">
            <v>2066</v>
          </cell>
          <cell r="C80">
            <v>0</v>
          </cell>
        </row>
        <row r="81">
          <cell r="B81">
            <v>2067</v>
          </cell>
          <cell r="C81">
            <v>0</v>
          </cell>
        </row>
      </sheetData>
      <sheetData sheetId="2" refreshError="1"/>
      <sheetData sheetId="3">
        <row r="5">
          <cell r="C5">
            <v>2020</v>
          </cell>
        </row>
      </sheetData>
      <sheetData sheetId="4">
        <row r="11">
          <cell r="C11">
            <v>2020</v>
          </cell>
        </row>
      </sheetData>
      <sheetData sheetId="5"/>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bea.gov/scb/account_articles/national/wlth2594/tableC.ht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42"/>
  <sheetViews>
    <sheetView tabSelected="1" topLeftCell="A16" zoomScale="85" zoomScaleNormal="85" workbookViewId="0"/>
  </sheetViews>
  <sheetFormatPr defaultRowHeight="14.4"/>
  <cols>
    <col min="1" max="1" width="43.33203125" style="2" bestFit="1" customWidth="1"/>
    <col min="2" max="2" width="23.33203125" style="49" customWidth="1"/>
    <col min="3" max="3" width="15.77734375" style="49" customWidth="1"/>
    <col min="4" max="4" width="16" customWidth="1"/>
    <col min="7" max="7" width="3.44140625" customWidth="1"/>
  </cols>
  <sheetData>
    <row r="1" spans="1:9">
      <c r="A1" s="72" t="s">
        <v>564</v>
      </c>
      <c r="B1" s="417" t="s">
        <v>252</v>
      </c>
      <c r="C1" s="417"/>
    </row>
    <row r="2" spans="1:9" ht="14.4" customHeight="1">
      <c r="A2" s="23"/>
      <c r="B2" s="417" t="s">
        <v>536</v>
      </c>
      <c r="C2" s="417"/>
    </row>
    <row r="3" spans="1:9">
      <c r="A3" s="23"/>
      <c r="B3" s="417" t="s">
        <v>68</v>
      </c>
      <c r="C3" s="417"/>
    </row>
    <row r="4" spans="1:9">
      <c r="A4" s="24"/>
      <c r="B4" s="69" t="s">
        <v>20</v>
      </c>
      <c r="C4" s="130" t="s">
        <v>21</v>
      </c>
    </row>
    <row r="5" spans="1:9">
      <c r="A5" s="73" t="s">
        <v>22</v>
      </c>
      <c r="B5" s="74"/>
      <c r="C5" s="74"/>
    </row>
    <row r="6" spans="1:9" s="5" customFormat="1">
      <c r="A6" s="183" t="s">
        <v>23</v>
      </c>
      <c r="B6" s="58">
        <f>Costs!G48/10^6</f>
        <v>501.45544464626283</v>
      </c>
      <c r="C6" s="58">
        <f>Costs!H48/10^6</f>
        <v>585.00660304689131</v>
      </c>
    </row>
    <row r="7" spans="1:9">
      <c r="A7" s="75" t="s">
        <v>24</v>
      </c>
      <c r="B7" s="59">
        <f>B6</f>
        <v>501.45544464626283</v>
      </c>
      <c r="C7" s="59">
        <f>C6</f>
        <v>585.00660304689131</v>
      </c>
      <c r="D7" s="5"/>
      <c r="F7" s="5"/>
      <c r="G7" s="5"/>
      <c r="H7" s="5"/>
      <c r="I7" s="5"/>
    </row>
    <row r="8" spans="1:9">
      <c r="A8" s="23"/>
      <c r="B8" s="23"/>
      <c r="C8" s="23"/>
      <c r="D8" s="5"/>
      <c r="F8" s="5"/>
      <c r="G8" s="5"/>
      <c r="H8" s="5"/>
      <c r="I8" s="5"/>
    </row>
    <row r="9" spans="1:9">
      <c r="A9" s="73" t="s">
        <v>25</v>
      </c>
      <c r="B9" s="74"/>
      <c r="C9" s="74"/>
      <c r="D9" s="5"/>
      <c r="F9" s="5"/>
      <c r="G9" s="5"/>
      <c r="H9" s="5"/>
      <c r="I9" s="5"/>
    </row>
    <row r="10" spans="1:9">
      <c r="A10" s="73" t="s">
        <v>16</v>
      </c>
      <c r="B10" s="74"/>
      <c r="C10" s="74"/>
      <c r="D10" s="5"/>
      <c r="F10" s="5"/>
      <c r="G10" s="5"/>
      <c r="H10" s="5"/>
      <c r="I10" s="5"/>
    </row>
    <row r="11" spans="1:9" s="91" customFormat="1">
      <c r="A11" s="222" t="s">
        <v>210</v>
      </c>
      <c r="B11" s="83">
        <f>'Reduced Crashes'!H46/10^6</f>
        <v>87.197007901040081</v>
      </c>
      <c r="C11" s="83">
        <f>'Reduced Crashes'!I46/10^6</f>
        <v>54.519217579908364</v>
      </c>
      <c r="D11" s="5"/>
      <c r="F11" s="5"/>
      <c r="G11" s="5"/>
      <c r="H11" s="5"/>
      <c r="I11" s="5"/>
    </row>
    <row r="12" spans="1:9" s="86" customFormat="1">
      <c r="A12" s="198" t="s">
        <v>431</v>
      </c>
      <c r="B12" s="83">
        <f>'I-95 DetourSavings'!J87/10^6+'I-95 DetourSavings'!V87/10^6</f>
        <v>30.413158094954561</v>
      </c>
      <c r="C12" s="83">
        <f>'I-95 DetourSavings'!K87/10^6+'I-95 DetourSavings'!W87/10^6</f>
        <v>66.384515762564831</v>
      </c>
      <c r="D12" s="5"/>
      <c r="F12" s="5"/>
      <c r="G12" s="5"/>
      <c r="H12" s="5"/>
      <c r="I12" s="5"/>
    </row>
    <row r="13" spans="1:9">
      <c r="A13" s="77" t="s">
        <v>580</v>
      </c>
      <c r="B13" s="59">
        <f>SUM(B11:B12)</f>
        <v>117.61016599599463</v>
      </c>
      <c r="C13" s="59">
        <f>SUM(C11:C12)</f>
        <v>120.9037333424732</v>
      </c>
      <c r="D13" s="5"/>
      <c r="F13" s="5"/>
      <c r="G13" s="5"/>
      <c r="H13" s="5"/>
      <c r="I13" s="5"/>
    </row>
    <row r="14" spans="1:9">
      <c r="A14" s="73" t="s">
        <v>572</v>
      </c>
      <c r="B14" s="74"/>
      <c r="C14" s="74"/>
      <c r="D14" s="5"/>
      <c r="F14" s="5"/>
      <c r="G14" s="5"/>
      <c r="H14" s="5"/>
      <c r="I14" s="5"/>
    </row>
    <row r="15" spans="1:9" s="86" customFormat="1">
      <c r="A15" s="83" t="s">
        <v>169</v>
      </c>
      <c r="B15" s="83">
        <f>'Travel Time Savings'!F40/10^6</f>
        <v>1316.6815849837965</v>
      </c>
      <c r="C15" s="83">
        <f>'Travel Time Savings'!G40/10^6</f>
        <v>2852.590316657665</v>
      </c>
      <c r="D15" s="5"/>
      <c r="F15" s="5"/>
      <c r="G15" s="5"/>
      <c r="H15" s="5"/>
      <c r="I15" s="5"/>
    </row>
    <row r="16" spans="1:9" s="303" customFormat="1">
      <c r="A16" s="83" t="s">
        <v>554</v>
      </c>
      <c r="B16" s="83">
        <f>-ConstructionDelay!L16/10^6</f>
        <v>-15.340112032549133</v>
      </c>
      <c r="C16" s="83">
        <f>-ConstructionDelay!M16/10^6</f>
        <v>-18.197275683856471</v>
      </c>
      <c r="D16" s="178"/>
      <c r="F16" s="178"/>
      <c r="G16" s="178"/>
      <c r="H16" s="178"/>
      <c r="I16" s="178"/>
    </row>
    <row r="17" spans="1:9" s="49" customFormat="1">
      <c r="A17" s="58" t="s">
        <v>218</v>
      </c>
      <c r="B17" s="58">
        <f>TruckOpsSavings!D38/10^6</f>
        <v>451.59400153262675</v>
      </c>
      <c r="C17" s="58">
        <f>TruckOpsSavings!E38/10^6</f>
        <v>978.37828866461314</v>
      </c>
      <c r="D17" s="5"/>
      <c r="F17" s="5"/>
      <c r="G17" s="5"/>
      <c r="H17" s="5"/>
      <c r="I17" s="5"/>
    </row>
    <row r="18" spans="1:9" s="86" customFormat="1">
      <c r="A18" s="83" t="s">
        <v>428</v>
      </c>
      <c r="B18" s="83">
        <f>'I-95 DetourSavings'!E122/10^6+'I-95 DetourSavings'!U122/10^6</f>
        <v>51.376927513296238</v>
      </c>
      <c r="C18" s="83">
        <f>'I-95 DetourSavings'!F122/10^6+'I-95 DetourSavings'!V122/10^6</f>
        <v>112.14331782612138</v>
      </c>
      <c r="D18" s="178"/>
      <c r="E18" s="303"/>
      <c r="F18" s="178"/>
      <c r="G18" s="178"/>
      <c r="H18" s="178"/>
      <c r="I18" s="178"/>
    </row>
    <row r="19" spans="1:9" s="86" customFormat="1">
      <c r="A19" s="83" t="s">
        <v>429</v>
      </c>
      <c r="B19" s="83">
        <f>'I-95 DetourSavings'!D157/10^6+'I-95 DetourSavings'!J157/10^6</f>
        <v>17.621202078607851</v>
      </c>
      <c r="C19" s="83">
        <f>'I-95 DetourSavings'!E157/10^6+'I-95 DetourSavings'!K157/10^6</f>
        <v>38.462791778823672</v>
      </c>
      <c r="D19" s="178"/>
      <c r="E19" s="303"/>
      <c r="F19" s="178"/>
      <c r="G19" s="178"/>
      <c r="H19" s="178"/>
      <c r="I19" s="178"/>
    </row>
    <row r="20" spans="1:9" s="177" customFormat="1">
      <c r="A20" s="83" t="s">
        <v>430</v>
      </c>
      <c r="B20" s="83">
        <f>'I-95 DetourSavings'!N122/10^6+'I-95 DetourSavings'!AD122/10^6</f>
        <v>212.53601751054421</v>
      </c>
      <c r="C20" s="83">
        <f>'I-95 DetourSavings'!O122/10^6+'I-95 DetourSavings'!AE122/10^6</f>
        <v>463.91435445443381</v>
      </c>
      <c r="D20" s="178"/>
      <c r="E20" s="303"/>
      <c r="F20" s="178"/>
      <c r="G20" s="178"/>
      <c r="H20" s="178"/>
      <c r="I20" s="178"/>
    </row>
    <row r="21" spans="1:9" s="212" customFormat="1">
      <c r="A21" s="83" t="s">
        <v>476</v>
      </c>
      <c r="B21" s="83">
        <f>'I-95 DetourSavings'!D192/10^6+'I-95 DetourSavings'!J192/10^6</f>
        <v>36.357080072594485</v>
      </c>
      <c r="C21" s="83">
        <f>'I-95 DetourSavings'!E192/10^6+'I-95 DetourSavings'!K192/10^6</f>
        <v>79.358649556370125</v>
      </c>
      <c r="D21" s="178"/>
      <c r="E21" s="303"/>
      <c r="F21" s="178"/>
      <c r="G21" s="178"/>
      <c r="H21" s="178"/>
      <c r="I21" s="178"/>
    </row>
    <row r="22" spans="1:9">
      <c r="A22" s="79" t="s">
        <v>577</v>
      </c>
      <c r="B22" s="78">
        <f>SUM(B15:B21)</f>
        <v>2070.826701658917</v>
      </c>
      <c r="C22" s="78">
        <f>SUM(C15:C21)</f>
        <v>4506.6504432541715</v>
      </c>
      <c r="D22" s="5"/>
      <c r="F22" s="5"/>
      <c r="G22" s="5"/>
      <c r="H22" s="5"/>
      <c r="I22" s="5"/>
    </row>
    <row r="23" spans="1:9" s="303" customFormat="1">
      <c r="A23" s="73" t="s">
        <v>573</v>
      </c>
      <c r="B23" s="74"/>
      <c r="C23" s="74"/>
      <c r="D23" s="178"/>
      <c r="F23" s="178"/>
      <c r="G23" s="178"/>
      <c r="H23" s="178"/>
      <c r="I23" s="178"/>
    </row>
    <row r="24" spans="1:9" s="5" customFormat="1">
      <c r="A24" s="58" t="s">
        <v>26</v>
      </c>
      <c r="B24" s="60">
        <f>Residual!C29</f>
        <v>24.964161875172692</v>
      </c>
      <c r="C24" s="60">
        <f>Residual!C28</f>
        <v>98.399501280412423</v>
      </c>
    </row>
    <row r="25" spans="1:9" s="303" customFormat="1">
      <c r="A25" s="83" t="s">
        <v>363</v>
      </c>
      <c r="B25" s="83">
        <f>RepairCostSavings!E42/10^6</f>
        <v>0.50745843910710198</v>
      </c>
      <c r="C25" s="83">
        <f>RepairCostSavings!F42/10^6</f>
        <v>1.007412700819124</v>
      </c>
      <c r="D25" s="178"/>
      <c r="F25" s="178"/>
      <c r="G25" s="178"/>
      <c r="H25" s="178"/>
      <c r="I25" s="178"/>
    </row>
    <row r="26" spans="1:9" s="303" customFormat="1">
      <c r="A26" s="79" t="s">
        <v>576</v>
      </c>
      <c r="B26" s="78">
        <f>SUM(B24:B25)</f>
        <v>25.471620314279793</v>
      </c>
      <c r="C26" s="78">
        <f>SUM(C24:C25)</f>
        <v>99.406913981231554</v>
      </c>
      <c r="D26" s="178"/>
      <c r="F26" s="178"/>
      <c r="G26" s="178"/>
      <c r="H26" s="178"/>
      <c r="I26" s="178"/>
    </row>
    <row r="27" spans="1:9">
      <c r="A27" s="73" t="s">
        <v>574</v>
      </c>
      <c r="B27" s="74"/>
      <c r="C27" s="74"/>
      <c r="D27" s="5"/>
      <c r="F27" s="5"/>
      <c r="G27" s="5"/>
      <c r="H27" s="5"/>
      <c r="I27" s="5"/>
    </row>
    <row r="28" spans="1:9">
      <c r="A28" s="175" t="s">
        <v>508</v>
      </c>
      <c r="B28" s="83">
        <f>'Reduced Auto Emissions'!K42/10^6+('Reduced Auto Emissions'!W42+'Reduced Auto Emissions'!AI42)/10^6</f>
        <v>1.4822765708604031</v>
      </c>
      <c r="C28" s="83">
        <f>'Reduced Auto Emissions'!L42/10^6+('Reduced Auto Emissions'!X42+'Reduced Auto Emissions'!AJ42)/10^6</f>
        <v>3.212256760287119</v>
      </c>
      <c r="D28" s="5"/>
      <c r="F28" s="5"/>
      <c r="G28" s="5"/>
      <c r="H28" s="5"/>
      <c r="I28" s="5"/>
    </row>
    <row r="29" spans="1:9" s="91" customFormat="1">
      <c r="A29" s="175" t="s">
        <v>509</v>
      </c>
      <c r="B29" s="58">
        <f>'Reduced Truck Emissions'!N42/10^6+('Reduced Truck Emissions'!AC42+'Reduced Truck Emissions'!AR42)/10^6</f>
        <v>9.0104679745874723</v>
      </c>
      <c r="C29" s="58">
        <f>'Reduced Truck Emissions'!O42/10^6+('Reduced Truck Emissions'!AD42+'Reduced Truck Emissions'!AS42)/10^6</f>
        <v>19.526677567276387</v>
      </c>
      <c r="D29" s="5"/>
      <c r="F29" s="5"/>
      <c r="G29" s="5"/>
      <c r="H29" s="5"/>
      <c r="I29" s="5"/>
    </row>
    <row r="30" spans="1:9">
      <c r="A30" s="80" t="s">
        <v>579</v>
      </c>
      <c r="B30" s="59">
        <f>SUM(B28:B29)</f>
        <v>10.492744545447875</v>
      </c>
      <c r="C30" s="59">
        <f>SUM(C28:C29)</f>
        <v>22.738934327563506</v>
      </c>
      <c r="D30" s="5"/>
      <c r="F30" s="5"/>
      <c r="G30" s="5"/>
      <c r="H30" s="5"/>
      <c r="I30" s="5"/>
    </row>
    <row r="31" spans="1:9" s="303" customFormat="1">
      <c r="A31" s="73" t="s">
        <v>575</v>
      </c>
      <c r="B31" s="74"/>
      <c r="C31" s="74"/>
      <c r="D31" s="178"/>
      <c r="F31" s="178"/>
      <c r="G31" s="178"/>
      <c r="H31" s="178"/>
      <c r="I31" s="178"/>
    </row>
    <row r="32" spans="1:9" s="2" customFormat="1">
      <c r="A32" s="80" t="s">
        <v>578</v>
      </c>
      <c r="B32" s="59">
        <v>0</v>
      </c>
      <c r="C32" s="59">
        <v>0</v>
      </c>
      <c r="D32" s="5"/>
      <c r="F32" s="5"/>
      <c r="G32" s="5"/>
      <c r="H32" s="5"/>
      <c r="I32" s="5"/>
    </row>
    <row r="33" spans="1:9">
      <c r="A33" s="187" t="s">
        <v>159</v>
      </c>
      <c r="B33" s="60">
        <f>-Costs!N48/10^6</f>
        <v>-14.936374140562194</v>
      </c>
      <c r="C33" s="60">
        <f>-Costs!O48/10^6</f>
        <v>-29.378538985311828</v>
      </c>
      <c r="D33" s="5"/>
      <c r="F33" s="5"/>
      <c r="G33" s="5"/>
      <c r="H33" s="5"/>
      <c r="I33" s="5"/>
    </row>
    <row r="34" spans="1:9" s="36" customFormat="1">
      <c r="A34" s="76" t="s">
        <v>155</v>
      </c>
      <c r="B34" s="59">
        <f>B33</f>
        <v>-14.936374140562194</v>
      </c>
      <c r="C34" s="59">
        <f>C33</f>
        <v>-29.378538985311828</v>
      </c>
      <c r="D34" s="5"/>
      <c r="F34" s="5"/>
      <c r="G34" s="5"/>
      <c r="H34" s="5"/>
      <c r="I34" s="5"/>
    </row>
    <row r="35" spans="1:9">
      <c r="A35" s="6"/>
      <c r="B35" s="6"/>
      <c r="C35" s="6"/>
      <c r="D35" s="5"/>
      <c r="F35" s="5"/>
      <c r="G35" s="5"/>
      <c r="H35" s="5"/>
      <c r="I35" s="5"/>
    </row>
    <row r="36" spans="1:9">
      <c r="A36" s="81" t="s">
        <v>5</v>
      </c>
      <c r="B36" s="59">
        <f>SUM(B30,B22,B13,B34,B26)</f>
        <v>2209.4648583740768</v>
      </c>
      <c r="C36" s="59">
        <f>SUM(C30,C22,C13,C34,C26)</f>
        <v>4720.321485920128</v>
      </c>
      <c r="D36" s="5"/>
      <c r="F36" s="5"/>
      <c r="G36" s="5"/>
      <c r="H36" s="5"/>
      <c r="I36" s="5"/>
    </row>
    <row r="37" spans="1:9">
      <c r="A37" s="23"/>
      <c r="B37" s="23"/>
      <c r="C37" s="23"/>
      <c r="D37" s="5"/>
      <c r="F37" s="5"/>
      <c r="G37" s="5"/>
      <c r="H37" s="5"/>
      <c r="I37" s="5"/>
    </row>
    <row r="38" spans="1:9">
      <c r="A38" s="73" t="s">
        <v>27</v>
      </c>
      <c r="B38" s="67">
        <f>B36/B7</f>
        <v>4.4061040356889123</v>
      </c>
      <c r="C38" s="67">
        <f>C36/C7</f>
        <v>8.0688345419269911</v>
      </c>
      <c r="D38" s="86"/>
      <c r="F38" s="5"/>
      <c r="G38" s="5"/>
      <c r="H38" s="5"/>
      <c r="I38" s="5"/>
    </row>
    <row r="39" spans="1:9" s="2" customFormat="1">
      <c r="A39" s="74" t="s">
        <v>154</v>
      </c>
      <c r="B39" s="65">
        <f>B36-B7</f>
        <v>1708.009413727814</v>
      </c>
      <c r="C39" s="65">
        <f>C36-C7</f>
        <v>4135.3148828732365</v>
      </c>
    </row>
    <row r="40" spans="1:9">
      <c r="A40" s="2" t="s">
        <v>495</v>
      </c>
    </row>
    <row r="42" spans="1:9">
      <c r="B42" s="239"/>
    </row>
  </sheetData>
  <sheetProtection password="90DC" sheet="1" objects="1" scenarios="1"/>
  <mergeCells count="3">
    <mergeCell ref="B1:C1"/>
    <mergeCell ref="B2:C2"/>
    <mergeCell ref="B3:C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tint="0.59999389629810485"/>
  </sheetPr>
  <dimension ref="A1:AJ42"/>
  <sheetViews>
    <sheetView zoomScale="85" zoomScaleNormal="85" workbookViewId="0">
      <selection activeCell="B1" sqref="B1"/>
    </sheetView>
  </sheetViews>
  <sheetFormatPr defaultRowHeight="14.4"/>
  <cols>
    <col min="1" max="1" width="9.109375" style="169"/>
    <col min="2" max="2" width="9.109375" style="172"/>
    <col min="3" max="3" width="12.6640625" style="4" customWidth="1"/>
    <col min="4" max="4" width="10.6640625" customWidth="1"/>
    <col min="5" max="5" width="9.44140625" customWidth="1"/>
    <col min="6" max="6" width="11.21875" style="171" customWidth="1"/>
    <col min="7" max="7" width="11" style="171" customWidth="1"/>
    <col min="8" max="11" width="12.6640625" style="6" customWidth="1"/>
    <col min="12" max="12" width="13.33203125" customWidth="1"/>
    <col min="15" max="15" width="10.44140625" customWidth="1"/>
    <col min="20" max="24" width="10.88671875" customWidth="1"/>
    <col min="27" max="27" width="10.33203125" customWidth="1"/>
    <col min="34" max="34" width="11.21875" customWidth="1"/>
    <col min="35" max="35" width="10.88671875" customWidth="1"/>
    <col min="36" max="36" width="11.109375" customWidth="1"/>
  </cols>
  <sheetData>
    <row r="1" spans="1:36" s="2" customFormat="1">
      <c r="A1" s="169"/>
      <c r="B1" s="1" t="s">
        <v>214</v>
      </c>
      <c r="C1" s="4"/>
      <c r="F1" s="171"/>
      <c r="G1" s="171"/>
      <c r="H1" s="6"/>
      <c r="I1" s="6"/>
      <c r="J1" s="6"/>
      <c r="K1" s="6"/>
    </row>
    <row r="2" spans="1:36" s="91" customFormat="1">
      <c r="A2" s="169"/>
      <c r="C2" s="4"/>
      <c r="F2" s="171"/>
      <c r="G2" s="171"/>
      <c r="H2" s="6"/>
      <c r="I2" s="6"/>
      <c r="J2" s="6"/>
      <c r="K2" s="6"/>
    </row>
    <row r="3" spans="1:36" s="91" customFormat="1">
      <c r="A3" s="169"/>
      <c r="C3" s="6">
        <f>Inputs!B45</f>
        <v>2000</v>
      </c>
      <c r="D3" s="4" t="str">
        <f>Inputs!A45</f>
        <v>VOC Value of Emissions (2017$) per short ton</v>
      </c>
      <c r="F3" s="171"/>
      <c r="G3" s="171"/>
      <c r="K3" s="6"/>
    </row>
    <row r="4" spans="1:36" s="2" customFormat="1">
      <c r="A4" s="169"/>
      <c r="C4" s="6">
        <f>Inputs!B46</f>
        <v>8300</v>
      </c>
      <c r="D4" s="4" t="str">
        <f>Inputs!A46</f>
        <v>NOx Value of Emissions (2017$) per short ton</v>
      </c>
      <c r="F4" s="171"/>
      <c r="G4" s="171"/>
      <c r="K4" s="6"/>
    </row>
    <row r="5" spans="1:36">
      <c r="B5"/>
      <c r="C5" s="6">
        <f>Inputs!B47</f>
        <v>377800</v>
      </c>
      <c r="D5" s="4" t="str">
        <f>Inputs!A47</f>
        <v>PM2.5 Value of Emissions (2017$) per short ton</v>
      </c>
    </row>
    <row r="6" spans="1:36" s="86" customFormat="1">
      <c r="A6" s="169"/>
      <c r="C6" s="6">
        <f>Inputs!B48</f>
        <v>48900</v>
      </c>
      <c r="D6" s="4" t="str">
        <f>Inputs!A48</f>
        <v>SOx Value of Emissions (2017$) per short ton</v>
      </c>
      <c r="F6" s="171"/>
      <c r="G6" s="171"/>
      <c r="K6" s="6"/>
    </row>
    <row r="7" spans="1:36" s="91" customFormat="1">
      <c r="A7" s="169"/>
      <c r="C7" s="4"/>
      <c r="F7" s="171"/>
      <c r="G7" s="171"/>
      <c r="H7" s="6"/>
      <c r="I7" s="6"/>
      <c r="J7" s="6"/>
      <c r="K7" s="6"/>
    </row>
    <row r="8" spans="1:36">
      <c r="C8" s="149"/>
    </row>
    <row r="9" spans="1:36" s="91" customFormat="1">
      <c r="A9" s="169"/>
      <c r="B9" s="177" t="s">
        <v>175</v>
      </c>
      <c r="C9" s="4"/>
      <c r="F9" s="171"/>
      <c r="G9" s="171"/>
      <c r="H9" s="6"/>
      <c r="I9" s="6"/>
      <c r="J9" s="6"/>
      <c r="K9" s="6"/>
    </row>
    <row r="10" spans="1:36" s="169" customFormat="1">
      <c r="B10" s="428" t="s">
        <v>1</v>
      </c>
      <c r="C10" s="429" t="s">
        <v>204</v>
      </c>
      <c r="D10" s="430" t="s">
        <v>203</v>
      </c>
      <c r="E10" s="430"/>
      <c r="F10" s="431" t="s">
        <v>323</v>
      </c>
      <c r="G10" s="431"/>
      <c r="H10" s="427" t="s">
        <v>7</v>
      </c>
      <c r="I10" s="427"/>
      <c r="J10" s="427"/>
      <c r="K10" s="427"/>
      <c r="L10" s="427"/>
      <c r="N10" s="432" t="s">
        <v>1</v>
      </c>
      <c r="O10" s="433" t="s">
        <v>204</v>
      </c>
      <c r="P10" s="434" t="s">
        <v>203</v>
      </c>
      <c r="Q10" s="434"/>
      <c r="R10" s="435" t="s">
        <v>323</v>
      </c>
      <c r="S10" s="435"/>
      <c r="T10" s="436" t="s">
        <v>7</v>
      </c>
      <c r="U10" s="436"/>
      <c r="V10" s="436"/>
      <c r="W10" s="436"/>
      <c r="X10" s="436"/>
      <c r="Y10" s="86"/>
      <c r="Z10" s="437" t="s">
        <v>1</v>
      </c>
      <c r="AA10" s="438" t="s">
        <v>204</v>
      </c>
      <c r="AB10" s="439" t="s">
        <v>203</v>
      </c>
      <c r="AC10" s="439"/>
      <c r="AD10" s="440" t="s">
        <v>323</v>
      </c>
      <c r="AE10" s="440"/>
      <c r="AF10" s="441" t="s">
        <v>7</v>
      </c>
      <c r="AG10" s="441"/>
      <c r="AH10" s="441"/>
      <c r="AI10" s="441"/>
      <c r="AJ10" s="441"/>
    </row>
    <row r="11" spans="1:36" s="169" customFormat="1" ht="43.2">
      <c r="B11" s="428"/>
      <c r="C11" s="429"/>
      <c r="D11" s="105" t="s">
        <v>6</v>
      </c>
      <c r="E11" s="105" t="s">
        <v>18</v>
      </c>
      <c r="F11" s="202" t="s">
        <v>324</v>
      </c>
      <c r="G11" s="202" t="s">
        <v>325</v>
      </c>
      <c r="H11" s="203" t="s">
        <v>8</v>
      </c>
      <c r="I11" s="203" t="s">
        <v>18</v>
      </c>
      <c r="J11" s="203" t="s">
        <v>163</v>
      </c>
      <c r="K11" s="203" t="s">
        <v>40</v>
      </c>
      <c r="L11" s="203" t="s">
        <v>41</v>
      </c>
      <c r="N11" s="432"/>
      <c r="O11" s="433"/>
      <c r="P11" s="229" t="s">
        <v>6</v>
      </c>
      <c r="Q11" s="229" t="s">
        <v>18</v>
      </c>
      <c r="R11" s="280" t="s">
        <v>324</v>
      </c>
      <c r="S11" s="280" t="s">
        <v>325</v>
      </c>
      <c r="T11" s="281" t="s">
        <v>8</v>
      </c>
      <c r="U11" s="281" t="s">
        <v>18</v>
      </c>
      <c r="V11" s="281" t="s">
        <v>163</v>
      </c>
      <c r="W11" s="281" t="s">
        <v>40</v>
      </c>
      <c r="X11" s="281" t="s">
        <v>41</v>
      </c>
      <c r="Y11" s="86"/>
      <c r="Z11" s="437"/>
      <c r="AA11" s="438"/>
      <c r="AB11" s="231" t="s">
        <v>6</v>
      </c>
      <c r="AC11" s="231" t="s">
        <v>18</v>
      </c>
      <c r="AD11" s="283" t="s">
        <v>324</v>
      </c>
      <c r="AE11" s="283" t="s">
        <v>325</v>
      </c>
      <c r="AF11" s="284" t="s">
        <v>8</v>
      </c>
      <c r="AG11" s="284" t="s">
        <v>18</v>
      </c>
      <c r="AH11" s="284" t="s">
        <v>163</v>
      </c>
      <c r="AI11" s="284" t="s">
        <v>40</v>
      </c>
      <c r="AJ11" s="284" t="s">
        <v>41</v>
      </c>
    </row>
    <row r="12" spans="1:36" s="91" customFormat="1">
      <c r="A12" s="169"/>
      <c r="B12" s="208">
        <v>2026</v>
      </c>
      <c r="C12" s="8">
        <f>('Travel Time Savings'!B10*(1-'Travel Time Savings'!$E$3))</f>
        <v>3198259.0717611113</v>
      </c>
      <c r="D12" s="3">
        <f>Inputs!$B$63</f>
        <v>2.6829999999999998</v>
      </c>
      <c r="E12" s="3">
        <f>Inputs!$B$64</f>
        <v>3.5150000000000001</v>
      </c>
      <c r="F12" s="12">
        <f>((C12*D12)/1000000)*Inputs!$B$62</f>
        <v>9.4518933921228694</v>
      </c>
      <c r="G12" s="12">
        <f>((C12*E12)/1000000)*Inputs!$B$62</f>
        <v>12.382931521920197</v>
      </c>
      <c r="H12" s="11">
        <f t="shared" ref="H12:H30" si="0">F12*$C$3</f>
        <v>18903.786784245738</v>
      </c>
      <c r="I12" s="11">
        <f t="shared" ref="I12:I30" si="1">G12*$C$4</f>
        <v>102778.33163193763</v>
      </c>
      <c r="J12" s="11">
        <f t="shared" ref="J12:J30" si="2">SUM(H12:I12)</f>
        <v>121682.11841618337</v>
      </c>
      <c r="K12" s="11">
        <f>J12/((1+Inputs!$B$3)^(B12-Inputs!$B$5))</f>
        <v>75777.507835648445</v>
      </c>
      <c r="L12" s="11">
        <f>J12/((1+Inputs!$B$4)^(B12-Inputs!$B$5))</f>
        <v>98938.697566475472</v>
      </c>
      <c r="N12" s="204">
        <f>B12</f>
        <v>2026</v>
      </c>
      <c r="O12" s="8">
        <f>'I-95 DetourSavings'!F12/Inputs!$B$8</f>
        <v>75548.512535511327</v>
      </c>
      <c r="P12" s="20">
        <f>Inputs!$B$63</f>
        <v>2.6829999999999998</v>
      </c>
      <c r="Q12" s="20">
        <f>Inputs!$B$64</f>
        <v>3.5150000000000001</v>
      </c>
      <c r="R12" s="12">
        <f>((O12*P12)/1000000)*Inputs!$B$62</f>
        <v>0.22327037003475372</v>
      </c>
      <c r="S12" s="12">
        <f>((O12*Q12)/1000000)*Inputs!$B$62</f>
        <v>0.29250665325089803</v>
      </c>
      <c r="T12" s="11">
        <f t="shared" ref="T12:T30" si="3">R12*$C$3</f>
        <v>446.54074006950742</v>
      </c>
      <c r="U12" s="11">
        <f t="shared" ref="U12:U30" si="4">S12*$C$4</f>
        <v>2427.8052219824535</v>
      </c>
      <c r="V12" s="11">
        <f t="shared" ref="V12:V30" si="5">SUM(T12:U12)</f>
        <v>2874.3459620519611</v>
      </c>
      <c r="W12" s="11">
        <f>V12/((1+Inputs!$B$3)^(N12-Inputs!$B$5))</f>
        <v>1789.9982059548754</v>
      </c>
      <c r="X12" s="11">
        <f>V12/((1+Inputs!$B$4)^(N12-Inputs!$B$5))</f>
        <v>2337.1063024084951</v>
      </c>
      <c r="Y12" s="86"/>
      <c r="Z12" s="204">
        <f t="shared" ref="Z12:Z31" si="6">N12</f>
        <v>2026</v>
      </c>
      <c r="AA12" s="8">
        <f>'I-95 DetourSavings'!N12/Inputs!$B$8</f>
        <v>45329.107521306789</v>
      </c>
      <c r="AB12" s="20">
        <f>Inputs!$B$63</f>
        <v>2.6829999999999998</v>
      </c>
      <c r="AC12" s="20">
        <f>Inputs!$B$64</f>
        <v>3.5150000000000001</v>
      </c>
      <c r="AD12" s="12">
        <f>((AA12*AB12)/1000000)*Inputs!$B$62</f>
        <v>0.1339622220208522</v>
      </c>
      <c r="AE12" s="12">
        <f>((AA12*AC12)/1000000)*Inputs!$B$62</f>
        <v>0.17550399195053878</v>
      </c>
      <c r="AF12" s="11">
        <f t="shared" ref="AF12" si="7">AD12*$C$3</f>
        <v>267.92444404170442</v>
      </c>
      <c r="AG12" s="11">
        <f t="shared" ref="AG12" si="8">AE12*$C$4</f>
        <v>1456.6831331894718</v>
      </c>
      <c r="AH12" s="11">
        <f t="shared" ref="AH12" si="9">SUM(AF12:AG12)</f>
        <v>1724.6075772311763</v>
      </c>
      <c r="AI12" s="11">
        <f>AH12/((1+Inputs!$B$3)^(Z12-Inputs!$B$5))</f>
        <v>1073.9989235729252</v>
      </c>
      <c r="AJ12" s="11">
        <f>AH12/((1+Inputs!$B$4)^(Z12-Inputs!$B$5))</f>
        <v>1402.2637814450968</v>
      </c>
    </row>
    <row r="13" spans="1:36" s="91" customFormat="1">
      <c r="A13" s="169"/>
      <c r="B13" s="208">
        <f>B12+1</f>
        <v>2027</v>
      </c>
      <c r="C13" s="8">
        <f>('Travel Time Savings'!B11*(1-'Travel Time Savings'!$E$3))</f>
        <v>3303348.7278457372</v>
      </c>
      <c r="D13" s="3">
        <f>Inputs!$B$63</f>
        <v>2.6829999999999998</v>
      </c>
      <c r="E13" s="3">
        <f>Inputs!$B$64</f>
        <v>3.5150000000000001</v>
      </c>
      <c r="F13" s="12">
        <f>((C13*D13)/1000000)*Inputs!$B$62</f>
        <v>9.7624674274463388</v>
      </c>
      <c r="G13" s="12">
        <f>((C13*E13)/1000000)*Inputs!$B$62</f>
        <v>12.789814762383109</v>
      </c>
      <c r="H13" s="11">
        <f t="shared" si="0"/>
        <v>19524.934854892679</v>
      </c>
      <c r="I13" s="11">
        <f t="shared" si="1"/>
        <v>106155.4625277798</v>
      </c>
      <c r="J13" s="11">
        <f t="shared" si="2"/>
        <v>125680.39738267248</v>
      </c>
      <c r="K13" s="11">
        <f>J13/((1+Inputs!$B$3)^(B13-Inputs!$B$5))</f>
        <v>73147.135542067408</v>
      </c>
      <c r="L13" s="11">
        <f>J13/((1+Inputs!$B$4)^(B13-Inputs!$B$5))</f>
        <v>99213.266266126666</v>
      </c>
      <c r="N13" s="204">
        <f t="shared" ref="N13:N31" si="10">B13</f>
        <v>2027</v>
      </c>
      <c r="O13" s="8">
        <f>'I-95 DetourSavings'!F13/Inputs!$B$8</f>
        <v>78238.707311565726</v>
      </c>
      <c r="P13" s="20">
        <f>Inputs!$B$63</f>
        <v>2.6829999999999998</v>
      </c>
      <c r="Q13" s="20">
        <f>Inputs!$B$64</f>
        <v>3.5150000000000001</v>
      </c>
      <c r="R13" s="12">
        <f>((O13*P13)/1000000)*Inputs!$B$62</f>
        <v>0.2312207685661993</v>
      </c>
      <c r="S13" s="12">
        <f>((O13*Q13)/1000000)*Inputs!$B$62</f>
        <v>0.30292247540446909</v>
      </c>
      <c r="T13" s="11">
        <f t="shared" si="3"/>
        <v>462.44153713239859</v>
      </c>
      <c r="U13" s="11">
        <f t="shared" si="4"/>
        <v>2514.2565458570934</v>
      </c>
      <c r="V13" s="11">
        <f t="shared" si="5"/>
        <v>2976.6980829894919</v>
      </c>
      <c r="W13" s="11">
        <f>V13/((1+Inputs!$B$3)^(N13-Inputs!$B$5))</f>
        <v>1732.4653858411807</v>
      </c>
      <c r="X13" s="11">
        <f>V13/((1+Inputs!$B$4)^(N13-Inputs!$B$5))</f>
        <v>2349.8329544764952</v>
      </c>
      <c r="Y13" s="86"/>
      <c r="Z13" s="204">
        <f t="shared" si="6"/>
        <v>2027</v>
      </c>
      <c r="AA13" s="8">
        <f>'I-95 DetourSavings'!N13/Inputs!$B$8</f>
        <v>46943.22438693943</v>
      </c>
      <c r="AB13" s="20">
        <f>Inputs!$B$63</f>
        <v>2.6829999999999998</v>
      </c>
      <c r="AC13" s="20">
        <f>Inputs!$B$64</f>
        <v>3.5150000000000001</v>
      </c>
      <c r="AD13" s="12">
        <f>((AA13*AB13)/1000000)*Inputs!$B$62</f>
        <v>0.13873246113971954</v>
      </c>
      <c r="AE13" s="12">
        <f>((AA13*AC13)/1000000)*Inputs!$B$62</f>
        <v>0.18175348524268145</v>
      </c>
      <c r="AF13" s="11">
        <f t="shared" ref="AF13:AF31" si="11">AD13*$C$3</f>
        <v>277.46492227943907</v>
      </c>
      <c r="AG13" s="11">
        <f t="shared" ref="AG13:AG31" si="12">AE13*$C$4</f>
        <v>1508.553927514256</v>
      </c>
      <c r="AH13" s="11">
        <f t="shared" ref="AH13:AH31" si="13">SUM(AF13:AG13)</f>
        <v>1786.0188497936952</v>
      </c>
      <c r="AI13" s="11">
        <f>AH13/((1+Inputs!$B$3)^(Z13-Inputs!$B$5))</f>
        <v>1039.4792315047084</v>
      </c>
      <c r="AJ13" s="11">
        <f>AH13/((1+Inputs!$B$4)^(Z13-Inputs!$B$5))</f>
        <v>1409.8997726858972</v>
      </c>
    </row>
    <row r="14" spans="1:36" s="91" customFormat="1">
      <c r="A14" s="169"/>
      <c r="B14" s="208">
        <f t="shared" ref="B14:B41" si="14">B13+1</f>
        <v>2028</v>
      </c>
      <c r="C14" s="8">
        <f>('Travel Time Savings'!B12*(1-'Travel Time Savings'!$E$3))</f>
        <v>3411891.4612352937</v>
      </c>
      <c r="D14" s="3">
        <f>Inputs!$B$63</f>
        <v>2.6829999999999998</v>
      </c>
      <c r="E14" s="3">
        <f>Inputs!$B$64</f>
        <v>3.5150000000000001</v>
      </c>
      <c r="F14" s="12">
        <f>((C14*D14)/1000000)*Inputs!$B$62</f>
        <v>10.083246426729463</v>
      </c>
      <c r="G14" s="12">
        <f>((C14*E14)/1000000)*Inputs!$B$62</f>
        <v>13.210067532595625</v>
      </c>
      <c r="H14" s="11">
        <f t="shared" si="0"/>
        <v>20166.492853458927</v>
      </c>
      <c r="I14" s="11">
        <f t="shared" si="1"/>
        <v>109643.56052054369</v>
      </c>
      <c r="J14" s="11">
        <f t="shared" si="2"/>
        <v>129810.05337400261</v>
      </c>
      <c r="K14" s="11">
        <f>J14/((1+Inputs!$B$3)^(B14-Inputs!$B$5))</f>
        <v>70608.068156769252</v>
      </c>
      <c r="L14" s="11">
        <f>J14/((1+Inputs!$B$4)^(B14-Inputs!$B$5))</f>
        <v>99488.596932254892</v>
      </c>
      <c r="N14" s="204">
        <f t="shared" si="10"/>
        <v>2028</v>
      </c>
      <c r="O14" s="8">
        <f>'I-95 DetourSavings'!F14/Inputs!$B$8</f>
        <v>81024.696798729856</v>
      </c>
      <c r="P14" s="20">
        <f>Inputs!$B$63</f>
        <v>2.6829999999999998</v>
      </c>
      <c r="Q14" s="20">
        <f>Inputs!$B$64</f>
        <v>3.5150000000000001</v>
      </c>
      <c r="R14" s="12">
        <f>((O14*P14)/1000000)*Inputs!$B$62</f>
        <v>0.23945427155435789</v>
      </c>
      <c r="S14" s="12">
        <f>((O14*Q14)/1000000)*Inputs!$B$62</f>
        <v>0.31370919288616028</v>
      </c>
      <c r="T14" s="11">
        <f t="shared" si="3"/>
        <v>478.90854310871578</v>
      </c>
      <c r="U14" s="11">
        <f t="shared" si="4"/>
        <v>2603.7863009551302</v>
      </c>
      <c r="V14" s="11">
        <f t="shared" si="5"/>
        <v>3082.6948440638462</v>
      </c>
      <c r="W14" s="11">
        <f>V14/((1+Inputs!$B$3)^(N14-Inputs!$B$5))</f>
        <v>1676.7817437765043</v>
      </c>
      <c r="X14" s="11">
        <f>V14/((1+Inputs!$B$4)^(N14-Inputs!$B$5))</f>
        <v>2362.6289091999597</v>
      </c>
      <c r="Y14" s="86"/>
      <c r="Z14" s="204">
        <f t="shared" si="6"/>
        <v>2028</v>
      </c>
      <c r="AA14" s="8">
        <f>'I-95 DetourSavings'!N14/Inputs!$B$8</f>
        <v>48614.818079237921</v>
      </c>
      <c r="AB14" s="20">
        <f>Inputs!$B$63</f>
        <v>2.6829999999999998</v>
      </c>
      <c r="AC14" s="20">
        <f>Inputs!$B$64</f>
        <v>3.5150000000000001</v>
      </c>
      <c r="AD14" s="12">
        <f>((AA14*AB14)/1000000)*Inputs!$B$62</f>
        <v>0.14367256293261474</v>
      </c>
      <c r="AE14" s="12">
        <f>((AA14*AC14)/1000000)*Inputs!$B$62</f>
        <v>0.18822551573169619</v>
      </c>
      <c r="AF14" s="11">
        <f t="shared" si="11"/>
        <v>287.34512586522948</v>
      </c>
      <c r="AG14" s="11">
        <f t="shared" si="12"/>
        <v>1562.2717805730783</v>
      </c>
      <c r="AH14" s="11">
        <f t="shared" si="13"/>
        <v>1849.6169064383078</v>
      </c>
      <c r="AI14" s="11">
        <f>AH14/((1+Inputs!$B$3)^(Z14-Inputs!$B$5))</f>
        <v>1006.0690462659027</v>
      </c>
      <c r="AJ14" s="11">
        <f>AH14/((1+Inputs!$B$4)^(Z14-Inputs!$B$5))</f>
        <v>1417.5773455199758</v>
      </c>
    </row>
    <row r="15" spans="1:36" s="91" customFormat="1">
      <c r="A15" s="169"/>
      <c r="B15" s="208">
        <f t="shared" si="14"/>
        <v>2029</v>
      </c>
      <c r="C15" s="8">
        <f>('Travel Time Savings'!B13*(1-'Travel Time Savings'!$E$3))</f>
        <v>3524000.7345037195</v>
      </c>
      <c r="D15" s="3">
        <f>Inputs!$B$63</f>
        <v>2.6829999999999998</v>
      </c>
      <c r="E15" s="3">
        <f>Inputs!$B$64</f>
        <v>3.5150000000000001</v>
      </c>
      <c r="F15" s="12">
        <f>((C15*D15)/1000000)*Inputs!$B$62</f>
        <v>10.414565708696838</v>
      </c>
      <c r="G15" s="12">
        <f>((C15*E15)/1000000)*Inputs!$B$62</f>
        <v>13.644129133831303</v>
      </c>
      <c r="H15" s="11">
        <f t="shared" si="0"/>
        <v>20829.131417393677</v>
      </c>
      <c r="I15" s="11">
        <f t="shared" si="1"/>
        <v>113246.27181079981</v>
      </c>
      <c r="J15" s="11">
        <f t="shared" si="2"/>
        <v>134075.40322819349</v>
      </c>
      <c r="K15" s="11">
        <f>J15/((1+Inputs!$B$3)^(B15-Inputs!$B$5))</f>
        <v>68157.136323729021</v>
      </c>
      <c r="L15" s="11">
        <f>J15/((1+Inputs!$B$4)^(B15-Inputs!$B$5))</f>
        <v>99764.691679423529</v>
      </c>
      <c r="N15" s="204">
        <f t="shared" si="10"/>
        <v>2029</v>
      </c>
      <c r="O15" s="8">
        <f>'I-95 DetourSavings'!F15/Inputs!$B$8</f>
        <v>83909.892135393515</v>
      </c>
      <c r="P15" s="20">
        <f>Inputs!$B$63</f>
        <v>2.6829999999999998</v>
      </c>
      <c r="Q15" s="20">
        <f>Inputs!$B$64</f>
        <v>3.5150000000000001</v>
      </c>
      <c r="R15" s="12">
        <f>((O15*P15)/1000000)*Inputs!$B$62</f>
        <v>0.24798096002008574</v>
      </c>
      <c r="S15" s="12">
        <f>((O15*Q15)/1000000)*Inputs!$B$62</f>
        <v>0.3248800128477829</v>
      </c>
      <c r="T15" s="11">
        <f t="shared" si="3"/>
        <v>495.96192004017149</v>
      </c>
      <c r="U15" s="11">
        <f t="shared" si="4"/>
        <v>2696.504106636598</v>
      </c>
      <c r="V15" s="11">
        <f t="shared" si="5"/>
        <v>3192.4660266767696</v>
      </c>
      <c r="W15" s="11">
        <f>V15/((1+Inputs!$B$3)^(N15-Inputs!$B$5))</f>
        <v>1622.887844825271</v>
      </c>
      <c r="X15" s="11">
        <f>V15/((1+Inputs!$B$4)^(N15-Inputs!$B$5))</f>
        <v>2375.4945439647108</v>
      </c>
      <c r="Y15" s="86"/>
      <c r="Z15" s="204">
        <f t="shared" si="6"/>
        <v>2029</v>
      </c>
      <c r="AA15" s="8">
        <f>'I-95 DetourSavings'!N15/Inputs!$B$8</f>
        <v>50345.935281236132</v>
      </c>
      <c r="AB15" s="20">
        <f>Inputs!$B$63</f>
        <v>2.6829999999999998</v>
      </c>
      <c r="AC15" s="20">
        <f>Inputs!$B$64</f>
        <v>3.5150000000000001</v>
      </c>
      <c r="AD15" s="12">
        <f>((AA15*AB15)/1000000)*Inputs!$B$62</f>
        <v>0.1487885760120515</v>
      </c>
      <c r="AE15" s="12">
        <f>((AA15*AC15)/1000000)*Inputs!$B$62</f>
        <v>0.19492800770866983</v>
      </c>
      <c r="AF15" s="11">
        <f t="shared" si="11"/>
        <v>297.57715202410299</v>
      </c>
      <c r="AG15" s="11">
        <f t="shared" si="12"/>
        <v>1617.9024639819595</v>
      </c>
      <c r="AH15" s="11">
        <f t="shared" si="13"/>
        <v>1915.4796160060625</v>
      </c>
      <c r="AI15" s="11">
        <f>AH15/((1+Inputs!$B$3)^(Z15-Inputs!$B$5))</f>
        <v>973.73270689516301</v>
      </c>
      <c r="AJ15" s="11">
        <f>AH15/((1+Inputs!$B$4)^(Z15-Inputs!$B$5))</f>
        <v>1425.2967263788269</v>
      </c>
    </row>
    <row r="16" spans="1:36" s="91" customFormat="1">
      <c r="A16" s="169"/>
      <c r="B16" s="208">
        <f t="shared" si="14"/>
        <v>2030</v>
      </c>
      <c r="C16" s="8">
        <f>('Travel Time Savings'!B14*(1-'Travel Time Savings'!$E$3))</f>
        <v>3639793.7384228925</v>
      </c>
      <c r="D16" s="3">
        <f>Inputs!$B$63</f>
        <v>2.6829999999999998</v>
      </c>
      <c r="E16" s="3">
        <f>Inputs!$B$64</f>
        <v>3.5150000000000001</v>
      </c>
      <c r="F16" s="12">
        <f>((C16*D16)/1000000)*Inputs!$B$62</f>
        <v>10.756771610107764</v>
      </c>
      <c r="G16" s="12">
        <f>((C16*E16)/1000000)*Inputs!$B$62</f>
        <v>14.092453302097947</v>
      </c>
      <c r="H16" s="11">
        <f t="shared" si="0"/>
        <v>21513.543220215528</v>
      </c>
      <c r="I16" s="11">
        <f t="shared" si="1"/>
        <v>116967.36240741296</v>
      </c>
      <c r="J16" s="11">
        <f t="shared" si="2"/>
        <v>138480.9056276285</v>
      </c>
      <c r="K16" s="11">
        <f>J16/((1+Inputs!$B$3)^(B16-Inputs!$B$5))</f>
        <v>65791.280700915508</v>
      </c>
      <c r="L16" s="11">
        <f>J16/((1+Inputs!$B$4)^(B16-Inputs!$B$5))</f>
        <v>100041.55262806411</v>
      </c>
      <c r="N16" s="204">
        <f t="shared" si="10"/>
        <v>2030</v>
      </c>
      <c r="O16" s="8">
        <f>'I-95 DetourSavings'!F16/Inputs!$B$8</f>
        <v>86897.825926622274</v>
      </c>
      <c r="P16" s="20">
        <f>Inputs!$B$63</f>
        <v>2.6829999999999998</v>
      </c>
      <c r="Q16" s="20">
        <f>Inputs!$B$64</f>
        <v>3.5150000000000001</v>
      </c>
      <c r="R16" s="12">
        <f>((O16*P16)/1000000)*Inputs!$B$62</f>
        <v>0.256811273957682</v>
      </c>
      <c r="S16" s="12">
        <f>((O16*Q16)/1000000)*Inputs!$B$62</f>
        <v>0.33644861273248311</v>
      </c>
      <c r="T16" s="11">
        <f t="shared" si="3"/>
        <v>513.62254791536395</v>
      </c>
      <c r="U16" s="11">
        <f t="shared" si="4"/>
        <v>2792.5234856796096</v>
      </c>
      <c r="V16" s="11">
        <f t="shared" si="5"/>
        <v>3306.1460335949737</v>
      </c>
      <c r="W16" s="11">
        <f>V16/((1+Inputs!$B$3)^(N16-Inputs!$B$5))</f>
        <v>1570.7261643663642</v>
      </c>
      <c r="X16" s="11">
        <f>V16/((1+Inputs!$B$4)^(N16-Inputs!$B$5))</f>
        <v>2388.4302382116152</v>
      </c>
      <c r="Y16" s="86"/>
      <c r="Z16" s="204">
        <f t="shared" si="6"/>
        <v>2030</v>
      </c>
      <c r="AA16" s="8">
        <f>'I-95 DetourSavings'!N16/Inputs!$B$8</f>
        <v>52138.695555973383</v>
      </c>
      <c r="AB16" s="20">
        <f>Inputs!$B$63</f>
        <v>2.6829999999999998</v>
      </c>
      <c r="AC16" s="20">
        <f>Inputs!$B$64</f>
        <v>3.5150000000000001</v>
      </c>
      <c r="AD16" s="12">
        <f>((AA16*AB16)/1000000)*Inputs!$B$62</f>
        <v>0.15408676437460922</v>
      </c>
      <c r="AE16" s="12">
        <f>((AA16*AC16)/1000000)*Inputs!$B$62</f>
        <v>0.20186916763948995</v>
      </c>
      <c r="AF16" s="11">
        <f t="shared" si="11"/>
        <v>308.17352874921846</v>
      </c>
      <c r="AG16" s="11">
        <f t="shared" si="12"/>
        <v>1675.5140914077665</v>
      </c>
      <c r="AH16" s="11">
        <f t="shared" si="13"/>
        <v>1983.6876201569848</v>
      </c>
      <c r="AI16" s="11">
        <f>AH16/((1+Inputs!$B$3)^(Z16-Inputs!$B$5))</f>
        <v>942.43569861981871</v>
      </c>
      <c r="AJ16" s="11">
        <f>AH16/((1+Inputs!$B$4)^(Z16-Inputs!$B$5))</f>
        <v>1433.0581429269696</v>
      </c>
    </row>
    <row r="17" spans="1:36" s="91" customFormat="1">
      <c r="A17" s="169"/>
      <c r="B17" s="208">
        <f t="shared" si="14"/>
        <v>2031</v>
      </c>
      <c r="C17" s="8">
        <f>('Travel Time Savings'!B15*(1-'Travel Time Savings'!$E$3))</f>
        <v>3759391.5144652226</v>
      </c>
      <c r="D17" s="3">
        <f>Inputs!$B$63</f>
        <v>2.6829999999999998</v>
      </c>
      <c r="E17" s="3">
        <f>Inputs!$B$64</f>
        <v>3.5150000000000001</v>
      </c>
      <c r="F17" s="12">
        <f>((C17*D17)/1000000)*Inputs!$B$62</f>
        <v>11.110221847791177</v>
      </c>
      <c r="G17" s="12">
        <f>((C17*E17)/1000000)*Inputs!$B$62</f>
        <v>14.555508682439802</v>
      </c>
      <c r="H17" s="11">
        <f t="shared" si="0"/>
        <v>22220.443695582355</v>
      </c>
      <c r="I17" s="11">
        <f t="shared" si="1"/>
        <v>120810.72206425035</v>
      </c>
      <c r="J17" s="11">
        <f t="shared" si="2"/>
        <v>143031.16575983271</v>
      </c>
      <c r="K17" s="11">
        <f>J17/((1+Inputs!$B$3)^(B17-Inputs!$B$5))</f>
        <v>63507.548141509695</v>
      </c>
      <c r="L17" s="11">
        <f>J17/((1+Inputs!$B$4)^(B17-Inputs!$B$5))</f>
        <v>100319.18190449275</v>
      </c>
      <c r="N17" s="204">
        <f t="shared" si="10"/>
        <v>2031</v>
      </c>
      <c r="O17" s="8">
        <f>'I-95 DetourSavings'!F17/Inputs!$B$8</f>
        <v>89992.156569444633</v>
      </c>
      <c r="P17" s="20">
        <f>Inputs!$B$63</f>
        <v>2.6829999999999998</v>
      </c>
      <c r="Q17" s="20">
        <f>Inputs!$B$64</f>
        <v>3.5150000000000001</v>
      </c>
      <c r="R17" s="12">
        <f>((O17*P17)/1000000)*Inputs!$B$62</f>
        <v>0.26595602511751565</v>
      </c>
      <c r="S17" s="12">
        <f>((O17*Q17)/1000000)*Inputs!$B$62</f>
        <v>0.34842915702127009</v>
      </c>
      <c r="T17" s="11">
        <f t="shared" si="3"/>
        <v>531.9120502350313</v>
      </c>
      <c r="U17" s="11">
        <f t="shared" si="4"/>
        <v>2891.9620032765415</v>
      </c>
      <c r="V17" s="11">
        <f t="shared" si="5"/>
        <v>3423.874053511573</v>
      </c>
      <c r="W17" s="11">
        <f>V17/((1+Inputs!$B$3)^(N17-Inputs!$B$5))</f>
        <v>1520.2410266931918</v>
      </c>
      <c r="X17" s="11">
        <f>V17/((1+Inputs!$B$4)^(N17-Inputs!$B$5))</f>
        <v>2401.4363734477765</v>
      </c>
      <c r="Y17" s="86"/>
      <c r="Z17" s="204">
        <f t="shared" si="6"/>
        <v>2031</v>
      </c>
      <c r="AA17" s="8">
        <f>'I-95 DetourSavings'!N17/Inputs!$B$8</f>
        <v>53995.293941666801</v>
      </c>
      <c r="AB17" s="20">
        <f>Inputs!$B$63</f>
        <v>2.6829999999999998</v>
      </c>
      <c r="AC17" s="20">
        <f>Inputs!$B$64</f>
        <v>3.5150000000000001</v>
      </c>
      <c r="AD17" s="12">
        <f>((AA17*AB17)/1000000)*Inputs!$B$62</f>
        <v>0.15957361507050943</v>
      </c>
      <c r="AE17" s="12">
        <f>((AA17*AC17)/1000000)*Inputs!$B$62</f>
        <v>0.20905749421276212</v>
      </c>
      <c r="AF17" s="11">
        <f t="shared" si="11"/>
        <v>319.14723014101889</v>
      </c>
      <c r="AG17" s="11">
        <f t="shared" si="12"/>
        <v>1735.1772019659256</v>
      </c>
      <c r="AH17" s="11">
        <f t="shared" si="13"/>
        <v>2054.3244321069446</v>
      </c>
      <c r="AI17" s="11">
        <f>AH17/((1+Inputs!$B$3)^(Z17-Inputs!$B$5))</f>
        <v>912.1446160159154</v>
      </c>
      <c r="AJ17" s="11">
        <f>AH17/((1+Inputs!$B$4)^(Z17-Inputs!$B$5))</f>
        <v>1440.8618240686665</v>
      </c>
    </row>
    <row r="18" spans="1:36" s="91" customFormat="1">
      <c r="A18" s="169"/>
      <c r="B18" s="208">
        <f t="shared" si="14"/>
        <v>2032</v>
      </c>
      <c r="C18" s="8">
        <f>('Travel Time Savings'!B16*(1-'Travel Time Savings'!$E$3))</f>
        <v>3882919.0813314887</v>
      </c>
      <c r="D18" s="3">
        <f>Inputs!$B$63</f>
        <v>2.6829999999999998</v>
      </c>
      <c r="E18" s="3">
        <f>Inputs!$B$64</f>
        <v>3.5150000000000001</v>
      </c>
      <c r="F18" s="12">
        <f>((C18*D18)/1000000)*Inputs!$B$62</f>
        <v>11.475285892576441</v>
      </c>
      <c r="G18" s="12">
        <f>((C18*E18)/1000000)*Inputs!$B$62</f>
        <v>15.033779318824521</v>
      </c>
      <c r="H18" s="11">
        <f t="shared" si="0"/>
        <v>22950.571785152883</v>
      </c>
      <c r="I18" s="11">
        <f t="shared" si="1"/>
        <v>124780.36834624353</v>
      </c>
      <c r="J18" s="11">
        <f t="shared" si="2"/>
        <v>147730.9401313964</v>
      </c>
      <c r="K18" s="11">
        <f>J18/((1+Inputs!$B$3)^(B18-Inputs!$B$5))</f>
        <v>61303.088007679515</v>
      </c>
      <c r="L18" s="11">
        <f>J18/((1+Inputs!$B$4)^(B18-Inputs!$B$5))</f>
        <v>100597.58164092632</v>
      </c>
      <c r="N18" s="204">
        <f t="shared" si="10"/>
        <v>2032</v>
      </c>
      <c r="O18" s="8">
        <f>'I-95 DetourSavings'!F18/Inputs!$B$8</f>
        <v>93196.67273215788</v>
      </c>
      <c r="P18" s="20">
        <f>Inputs!$B$63</f>
        <v>2.6829999999999998</v>
      </c>
      <c r="Q18" s="20">
        <f>Inputs!$B$64</f>
        <v>3.5150000000000001</v>
      </c>
      <c r="R18" s="12">
        <f>((O18*P18)/1000000)*Inputs!$B$62</f>
        <v>0.27542641024382808</v>
      </c>
      <c r="S18" s="12">
        <f>((O18*Q18)/1000000)*Inputs!$B$62</f>
        <v>0.36083631457586873</v>
      </c>
      <c r="T18" s="11">
        <f t="shared" si="3"/>
        <v>550.85282048765612</v>
      </c>
      <c r="U18" s="11">
        <f t="shared" si="4"/>
        <v>2994.9414109797103</v>
      </c>
      <c r="V18" s="11">
        <f t="shared" si="5"/>
        <v>3545.7942314673664</v>
      </c>
      <c r="W18" s="11">
        <f>V18/((1+Inputs!$B$3)^(N18-Inputs!$B$5))</f>
        <v>1471.3785455872173</v>
      </c>
      <c r="X18" s="11">
        <f>V18/((1+Inputs!$B$4)^(N18-Inputs!$B$5))</f>
        <v>2414.5133332577834</v>
      </c>
      <c r="Y18" s="86"/>
      <c r="Z18" s="204">
        <f t="shared" si="6"/>
        <v>2032</v>
      </c>
      <c r="AA18" s="8">
        <f>'I-95 DetourSavings'!N18/Inputs!$B$8</f>
        <v>55918.003639294759</v>
      </c>
      <c r="AB18" s="20">
        <f>Inputs!$B$63</f>
        <v>2.6829999999999998</v>
      </c>
      <c r="AC18" s="20">
        <f>Inputs!$B$64</f>
        <v>3.5150000000000001</v>
      </c>
      <c r="AD18" s="12">
        <f>((AA18*AB18)/1000000)*Inputs!$B$62</f>
        <v>0.16525584614629693</v>
      </c>
      <c r="AE18" s="12">
        <f>((AA18*AC18)/1000000)*Inputs!$B$62</f>
        <v>0.21650178874552134</v>
      </c>
      <c r="AF18" s="11">
        <f t="shared" si="11"/>
        <v>330.51169229259386</v>
      </c>
      <c r="AG18" s="11">
        <f t="shared" si="12"/>
        <v>1796.9648465878272</v>
      </c>
      <c r="AH18" s="11">
        <f t="shared" si="13"/>
        <v>2127.4765388804212</v>
      </c>
      <c r="AI18" s="11">
        <f>AH18/((1+Inputs!$B$3)^(Z18-Inputs!$B$5))</f>
        <v>882.82712735233088</v>
      </c>
      <c r="AJ18" s="11">
        <f>AH18/((1+Inputs!$B$4)^(Z18-Inputs!$B$5))</f>
        <v>1448.7079999546711</v>
      </c>
    </row>
    <row r="19" spans="1:36" s="91" customFormat="1">
      <c r="A19" s="169"/>
      <c r="B19" s="208">
        <f t="shared" si="14"/>
        <v>2033</v>
      </c>
      <c r="C19" s="8">
        <f>('Travel Time Savings'!B17*(1-'Travel Time Savings'!$E$3))</f>
        <v>4010505.565636171</v>
      </c>
      <c r="D19" s="3">
        <f>Inputs!$B$63</f>
        <v>2.6829999999999998</v>
      </c>
      <c r="E19" s="3">
        <f>Inputs!$B$64</f>
        <v>3.5150000000000001</v>
      </c>
      <c r="F19" s="12">
        <f>((C19*D19)/1000000)*Inputs!$B$62</f>
        <v>11.852345355510934</v>
      </c>
      <c r="G19" s="12">
        <f>((C19*E19)/1000000)*Inputs!$B$62</f>
        <v>15.527765160127069</v>
      </c>
      <c r="H19" s="11">
        <f t="shared" si="0"/>
        <v>23704.690711021867</v>
      </c>
      <c r="I19" s="11">
        <f t="shared" si="1"/>
        <v>128880.45082905468</v>
      </c>
      <c r="J19" s="11">
        <f t="shared" si="2"/>
        <v>152585.14154007655</v>
      </c>
      <c r="K19" s="11">
        <f>J19/((1+Inputs!$B$3)^(B19-Inputs!$B$5))</f>
        <v>59175.148612310499</v>
      </c>
      <c r="L19" s="11">
        <f>J19/((1+Inputs!$B$4)^(B19-Inputs!$B$5))</f>
        <v>100876.75397549887</v>
      </c>
      <c r="N19" s="204">
        <f t="shared" si="10"/>
        <v>2033</v>
      </c>
      <c r="O19" s="8">
        <f>'I-95 DetourSavings'!F19/Inputs!$B$8</f>
        <v>96515.29799313641</v>
      </c>
      <c r="P19" s="20">
        <f>Inputs!$B$63</f>
        <v>2.6829999999999998</v>
      </c>
      <c r="Q19" s="20">
        <f>Inputs!$B$64</f>
        <v>3.5150000000000001</v>
      </c>
      <c r="R19" s="12">
        <f>((O19*P19)/1000000)*Inputs!$B$62</f>
        <v>0.2852340247839168</v>
      </c>
      <c r="S19" s="12">
        <f>((O19*Q19)/1000000)*Inputs!$B$62</f>
        <v>0.37368527659913076</v>
      </c>
      <c r="T19" s="11">
        <f t="shared" si="3"/>
        <v>570.46804956783365</v>
      </c>
      <c r="U19" s="11">
        <f t="shared" si="4"/>
        <v>3101.5877957727853</v>
      </c>
      <c r="V19" s="11">
        <f t="shared" si="5"/>
        <v>3672.0558453406188</v>
      </c>
      <c r="W19" s="11">
        <f>V19/((1+Inputs!$B$3)^(N19-Inputs!$B$5))</f>
        <v>1424.0865668015394</v>
      </c>
      <c r="X19" s="11">
        <f>V19/((1+Inputs!$B$4)^(N19-Inputs!$B$5))</f>
        <v>2427.6615033150251</v>
      </c>
      <c r="Y19" s="86"/>
      <c r="Z19" s="204">
        <f t="shared" si="6"/>
        <v>2033</v>
      </c>
      <c r="AA19" s="8">
        <f>'I-95 DetourSavings'!N19/Inputs!$B$8</f>
        <v>57909.178795881875</v>
      </c>
      <c r="AB19" s="20">
        <f>Inputs!$B$63</f>
        <v>2.6829999999999998</v>
      </c>
      <c r="AC19" s="20">
        <f>Inputs!$B$64</f>
        <v>3.5150000000000001</v>
      </c>
      <c r="AD19" s="12">
        <f>((AA19*AB19)/1000000)*Inputs!$B$62</f>
        <v>0.17114041487035017</v>
      </c>
      <c r="AE19" s="12">
        <f>((AA19*AC19)/1000000)*Inputs!$B$62</f>
        <v>0.22421116595947857</v>
      </c>
      <c r="AF19" s="11">
        <f t="shared" si="11"/>
        <v>342.28082974070037</v>
      </c>
      <c r="AG19" s="11">
        <f t="shared" si="12"/>
        <v>1860.9526774636722</v>
      </c>
      <c r="AH19" s="11">
        <f t="shared" si="13"/>
        <v>2203.2335072043725</v>
      </c>
      <c r="AI19" s="11">
        <f>AH19/((1+Inputs!$B$3)^(Z19-Inputs!$B$5))</f>
        <v>854.45194008092415</v>
      </c>
      <c r="AJ19" s="11">
        <f>AH19/((1+Inputs!$B$4)^(Z19-Inputs!$B$5))</f>
        <v>1456.5969019890158</v>
      </c>
    </row>
    <row r="20" spans="1:36" s="91" customFormat="1">
      <c r="A20" s="169"/>
      <c r="B20" s="208">
        <f t="shared" si="14"/>
        <v>2034</v>
      </c>
      <c r="C20" s="8">
        <f>('Travel Time Savings'!B18*(1-'Travel Time Savings'!$E$3))</f>
        <v>4142284.3368869019</v>
      </c>
      <c r="D20" s="3">
        <f>Inputs!$B$63</f>
        <v>2.6829999999999998</v>
      </c>
      <c r="E20" s="3">
        <f>Inputs!$B$64</f>
        <v>3.5150000000000001</v>
      </c>
      <c r="F20" s="12">
        <f>((C20*D20)/1000000)*Inputs!$B$62</f>
        <v>12.241794386768113</v>
      </c>
      <c r="G20" s="12">
        <f>((C20*E20)/1000000)*Inputs!$B$62</f>
        <v>16.037982582739442</v>
      </c>
      <c r="H20" s="11">
        <f t="shared" si="0"/>
        <v>24483.588773536227</v>
      </c>
      <c r="I20" s="11">
        <f t="shared" si="1"/>
        <v>133115.25543673738</v>
      </c>
      <c r="J20" s="11">
        <f t="shared" si="2"/>
        <v>157598.84421027362</v>
      </c>
      <c r="K20" s="11">
        <f>J20/((1+Inputs!$B$3)^(B20-Inputs!$B$5))</f>
        <v>57121.073784250009</v>
      </c>
      <c r="L20" s="11">
        <f>J20/((1+Inputs!$B$4)^(B20-Inputs!$B$5))</f>
        <v>101156.70105227815</v>
      </c>
      <c r="N20" s="204">
        <f t="shared" si="10"/>
        <v>2034</v>
      </c>
      <c r="O20" s="8">
        <f>'I-95 DetourSavings'!F20/Inputs!$B$8</f>
        <v>99952.09564482313</v>
      </c>
      <c r="P20" s="20">
        <f>Inputs!$B$63</f>
        <v>2.6829999999999998</v>
      </c>
      <c r="Q20" s="20">
        <f>Inputs!$B$64</f>
        <v>3.5150000000000001</v>
      </c>
      <c r="R20" s="12">
        <f>((O20*P20)/1000000)*Inputs!$B$62</f>
        <v>0.29539087708548911</v>
      </c>
      <c r="S20" s="12">
        <f>((O20*Q20)/1000000)*Inputs!$B$62</f>
        <v>0.38699177523499589</v>
      </c>
      <c r="T20" s="11">
        <f t="shared" si="3"/>
        <v>590.78175417097827</v>
      </c>
      <c r="U20" s="11">
        <f t="shared" si="4"/>
        <v>3212.031734450466</v>
      </c>
      <c r="V20" s="11">
        <f t="shared" si="5"/>
        <v>3802.8134886214443</v>
      </c>
      <c r="W20" s="11">
        <f>V20/((1+Inputs!$B$3)^(N20-Inputs!$B$5))</f>
        <v>1378.3146123931183</v>
      </c>
      <c r="X20" s="11">
        <f>V20/((1+Inputs!$B$4)^(N20-Inputs!$B$5))</f>
        <v>2440.8812713930661</v>
      </c>
      <c r="Y20" s="86"/>
      <c r="Z20" s="204">
        <f t="shared" si="6"/>
        <v>2034</v>
      </c>
      <c r="AA20" s="8">
        <f>'I-95 DetourSavings'!N20/Inputs!$B$8</f>
        <v>59971.257386893907</v>
      </c>
      <c r="AB20" s="20">
        <f>Inputs!$B$63</f>
        <v>2.6829999999999998</v>
      </c>
      <c r="AC20" s="20">
        <f>Inputs!$B$64</f>
        <v>3.5150000000000001</v>
      </c>
      <c r="AD20" s="12">
        <f>((AA20*AB20)/1000000)*Inputs!$B$62</f>
        <v>0.17723452625129352</v>
      </c>
      <c r="AE20" s="12">
        <f>((AA20*AC20)/1000000)*Inputs!$B$62</f>
        <v>0.23219506514099769</v>
      </c>
      <c r="AF20" s="11">
        <f t="shared" si="11"/>
        <v>354.46905250258703</v>
      </c>
      <c r="AG20" s="11">
        <f t="shared" si="12"/>
        <v>1927.2190406702809</v>
      </c>
      <c r="AH20" s="11">
        <f t="shared" si="13"/>
        <v>2281.6880931728679</v>
      </c>
      <c r="AI20" s="11">
        <f>AH20/((1+Inputs!$B$3)^(Z20-Inputs!$B$5))</f>
        <v>826.98876743587141</v>
      </c>
      <c r="AJ20" s="11">
        <f>AH20/((1+Inputs!$B$4)^(Z20-Inputs!$B$5))</f>
        <v>1464.5287628358403</v>
      </c>
    </row>
    <row r="21" spans="1:36" s="91" customFormat="1">
      <c r="A21" s="169"/>
      <c r="B21" s="208">
        <f t="shared" si="14"/>
        <v>2035</v>
      </c>
      <c r="C21" s="8">
        <f>('Travel Time Savings'!B19*(1-'Travel Time Savings'!$E$3))</f>
        <v>4278393.1468991172</v>
      </c>
      <c r="D21" s="3">
        <f>Inputs!$B$63</f>
        <v>2.6829999999999998</v>
      </c>
      <c r="E21" s="3">
        <f>Inputs!$B$64</f>
        <v>3.5150000000000001</v>
      </c>
      <c r="F21" s="12">
        <f>((C21*D21)/1000000)*Inputs!$B$62</f>
        <v>12.644040087663059</v>
      </c>
      <c r="G21" s="12">
        <f>((C21*E21)/1000000)*Inputs!$B$62</f>
        <v>16.564964930352463</v>
      </c>
      <c r="H21" s="11">
        <f t="shared" si="0"/>
        <v>25288.080175326118</v>
      </c>
      <c r="I21" s="11">
        <f t="shared" si="1"/>
        <v>137489.20892192546</v>
      </c>
      <c r="J21" s="11">
        <f t="shared" si="2"/>
        <v>162777.28909725157</v>
      </c>
      <c r="K21" s="11">
        <f>J21/((1+Inputs!$B$3)^(B21-Inputs!$B$5))</f>
        <v>55138.299552778044</v>
      </c>
      <c r="L21" s="11">
        <f>J21/((1+Inputs!$B$4)^(B21-Inputs!$B$5))</f>
        <v>101437.42502128196</v>
      </c>
      <c r="N21" s="204">
        <f t="shared" si="10"/>
        <v>2035</v>
      </c>
      <c r="O21" s="8">
        <f>'I-95 DetourSavings'!F21/Inputs!$B$8</f>
        <v>103511.27366878491</v>
      </c>
      <c r="P21" s="20">
        <f>Inputs!$B$63</f>
        <v>2.6829999999999998</v>
      </c>
      <c r="Q21" s="20">
        <f>Inputs!$B$64</f>
        <v>3.5150000000000001</v>
      </c>
      <c r="R21" s="12">
        <f>((O21*P21)/1000000)*Inputs!$B$62</f>
        <v>0.30590940309956494</v>
      </c>
      <c r="S21" s="12">
        <f>((O21*Q21)/1000000)*Inputs!$B$62</f>
        <v>0.40077210283077547</v>
      </c>
      <c r="T21" s="11">
        <f t="shared" si="3"/>
        <v>611.81880619912988</v>
      </c>
      <c r="U21" s="11">
        <f t="shared" si="4"/>
        <v>3326.4084534954363</v>
      </c>
      <c r="V21" s="11">
        <f t="shared" si="5"/>
        <v>3938.2272596945663</v>
      </c>
      <c r="W21" s="11">
        <f>V21/((1+Inputs!$B$3)^(N21-Inputs!$B$5))</f>
        <v>1334.0138268442367</v>
      </c>
      <c r="X21" s="11">
        <f>V21/((1+Inputs!$B$4)^(N21-Inputs!$B$5))</f>
        <v>2454.1730273770813</v>
      </c>
      <c r="Y21" s="86"/>
      <c r="Z21" s="204">
        <f t="shared" si="6"/>
        <v>2035</v>
      </c>
      <c r="AA21" s="8">
        <f>'I-95 DetourSavings'!N21/Inputs!$B$8</f>
        <v>62106.764201270955</v>
      </c>
      <c r="AB21" s="20">
        <f>Inputs!$B$63</f>
        <v>2.6829999999999998</v>
      </c>
      <c r="AC21" s="20">
        <f>Inputs!$B$64</f>
        <v>3.5150000000000001</v>
      </c>
      <c r="AD21" s="12">
        <f>((AA21*AB21)/1000000)*Inputs!$B$62</f>
        <v>0.18354564185973896</v>
      </c>
      <c r="AE21" s="12">
        <f>((AA21*AC21)/1000000)*Inputs!$B$62</f>
        <v>0.24046326169846535</v>
      </c>
      <c r="AF21" s="11">
        <f t="shared" si="11"/>
        <v>367.09128371947793</v>
      </c>
      <c r="AG21" s="11">
        <f t="shared" si="12"/>
        <v>1995.8450720972623</v>
      </c>
      <c r="AH21" s="11">
        <f t="shared" si="13"/>
        <v>2362.9363558167402</v>
      </c>
      <c r="AI21" s="11">
        <f>AH21/((1+Inputs!$B$3)^(Z21-Inputs!$B$5))</f>
        <v>800.40829610654214</v>
      </c>
      <c r="AJ21" s="11">
        <f>AH21/((1+Inputs!$B$4)^(Z21-Inputs!$B$5))</f>
        <v>1472.5038164262492</v>
      </c>
    </row>
    <row r="22" spans="1:36" s="91" customFormat="1">
      <c r="A22" s="169"/>
      <c r="B22" s="208">
        <f t="shared" si="14"/>
        <v>2036</v>
      </c>
      <c r="C22" s="8">
        <f>('Travel Time Savings'!B20*(1-'Travel Time Savings'!$E$3))</f>
        <v>4418974.2737916522</v>
      </c>
      <c r="D22" s="3">
        <f>Inputs!$B$63</f>
        <v>2.6829999999999998</v>
      </c>
      <c r="E22" s="3">
        <f>Inputs!$B$64</f>
        <v>3.5150000000000001</v>
      </c>
      <c r="F22" s="12">
        <f>((C22*D22)/1000000)*Inputs!$B$62</f>
        <v>13.059502936206176</v>
      </c>
      <c r="G22" s="12">
        <f>((C22*E22)/1000000)*Inputs!$B$62</f>
        <v>17.10926307147399</v>
      </c>
      <c r="H22" s="11">
        <f t="shared" si="0"/>
        <v>26119.005872412352</v>
      </c>
      <c r="I22" s="11">
        <f t="shared" si="1"/>
        <v>142006.88349323411</v>
      </c>
      <c r="J22" s="11">
        <f t="shared" si="2"/>
        <v>168125.88936564646</v>
      </c>
      <c r="K22" s="11">
        <f>J22/((1+Inputs!$B$3)^(B22-Inputs!$B$5))</f>
        <v>53224.350947165949</v>
      </c>
      <c r="L22" s="11">
        <f>J22/((1+Inputs!$B$4)^(B22-Inputs!$B$5))</f>
        <v>101718.92803849465</v>
      </c>
      <c r="N22" s="204">
        <f t="shared" si="10"/>
        <v>2036</v>
      </c>
      <c r="O22" s="8">
        <f>'I-95 DetourSavings'!F22/Inputs!$B$8</f>
        <v>107197.18988792437</v>
      </c>
      <c r="P22" s="20">
        <f>Inputs!$B$63</f>
        <v>2.6829999999999998</v>
      </c>
      <c r="Q22" s="20">
        <f>Inputs!$B$64</f>
        <v>3.5150000000000001</v>
      </c>
      <c r="R22" s="12">
        <f>((O22*P22)/1000000)*Inputs!$B$62</f>
        <v>0.31680248160693508</v>
      </c>
      <c r="S22" s="12">
        <f>((O22*Q22)/1000000)*Inputs!$B$62</f>
        <v>0.41504313188534364</v>
      </c>
      <c r="T22" s="11">
        <f t="shared" si="3"/>
        <v>633.60496321387018</v>
      </c>
      <c r="U22" s="11">
        <f t="shared" si="4"/>
        <v>3444.8579946483524</v>
      </c>
      <c r="V22" s="11">
        <f t="shared" si="5"/>
        <v>4078.4629578622225</v>
      </c>
      <c r="W22" s="11">
        <f>V22/((1+Inputs!$B$3)^(N22-Inputs!$B$5))</f>
        <v>1291.1369249156849</v>
      </c>
      <c r="X22" s="11">
        <f>V22/((1+Inputs!$B$4)^(N22-Inputs!$B$5))</f>
        <v>2467.5371632753549</v>
      </c>
      <c r="Y22" s="86"/>
      <c r="Z22" s="204">
        <f t="shared" si="6"/>
        <v>2036</v>
      </c>
      <c r="AA22" s="8">
        <f>'I-95 DetourSavings'!N22/Inputs!$B$8</f>
        <v>64318.313932754631</v>
      </c>
      <c r="AB22" s="20">
        <f>Inputs!$B$63</f>
        <v>2.6829999999999998</v>
      </c>
      <c r="AC22" s="20">
        <f>Inputs!$B$64</f>
        <v>3.5150000000000001</v>
      </c>
      <c r="AD22" s="12">
        <f>((AA22*AB22)/1000000)*Inputs!$B$62</f>
        <v>0.19008148896416108</v>
      </c>
      <c r="AE22" s="12">
        <f>((AA22*AC22)/1000000)*Inputs!$B$62</f>
        <v>0.24902587913120622</v>
      </c>
      <c r="AF22" s="11">
        <f t="shared" si="11"/>
        <v>380.16297792832216</v>
      </c>
      <c r="AG22" s="11">
        <f t="shared" si="12"/>
        <v>2066.9147967890117</v>
      </c>
      <c r="AH22" s="11">
        <f t="shared" si="13"/>
        <v>2447.0777747173338</v>
      </c>
      <c r="AI22" s="11">
        <f>AH22/((1+Inputs!$B$3)^(Z22-Inputs!$B$5))</f>
        <v>774.68215494941103</v>
      </c>
      <c r="AJ22" s="11">
        <f>AH22/((1+Inputs!$B$4)^(Z22-Inputs!$B$5))</f>
        <v>1480.5222979652131</v>
      </c>
    </row>
    <row r="23" spans="1:36" s="91" customFormat="1">
      <c r="A23" s="169"/>
      <c r="B23" s="208">
        <f t="shared" si="14"/>
        <v>2037</v>
      </c>
      <c r="C23" s="8">
        <f>('Travel Time Savings'!B21*(1-'Travel Time Savings'!$E$3))</f>
        <v>4564174.6707138</v>
      </c>
      <c r="D23" s="3">
        <f>Inputs!$B$63</f>
        <v>2.6829999999999998</v>
      </c>
      <c r="E23" s="3">
        <f>Inputs!$B$64</f>
        <v>3.5150000000000001</v>
      </c>
      <c r="F23" s="12">
        <f>((C23*D23)/1000000)*Inputs!$B$62</f>
        <v>13.488617226639924</v>
      </c>
      <c r="G23" s="12">
        <f>((C23*E23)/1000000)*Inputs!$B$62</f>
        <v>17.671445975266245</v>
      </c>
      <c r="H23" s="11">
        <f t="shared" si="0"/>
        <v>26977.234453279849</v>
      </c>
      <c r="I23" s="11">
        <f t="shared" si="1"/>
        <v>146673.00159470984</v>
      </c>
      <c r="J23" s="11">
        <f t="shared" si="2"/>
        <v>173650.23604798969</v>
      </c>
      <c r="K23" s="11">
        <f>J23/((1+Inputs!$B$3)^(B23-Inputs!$B$5))</f>
        <v>51376.838907328209</v>
      </c>
      <c r="L23" s="11">
        <f>J23/((1+Inputs!$B$4)^(B23-Inputs!$B$5))</f>
        <v>102001.21226588378</v>
      </c>
      <c r="N23" s="204">
        <f t="shared" si="10"/>
        <v>2037</v>
      </c>
      <c r="O23" s="8">
        <f>'I-95 DetourSavings'!F23/Inputs!$B$8</f>
        <v>111014.35730215575</v>
      </c>
      <c r="P23" s="20">
        <f>Inputs!$B$63</f>
        <v>2.6829999999999998</v>
      </c>
      <c r="Q23" s="20">
        <f>Inputs!$B$64</f>
        <v>3.5150000000000001</v>
      </c>
      <c r="R23" s="12">
        <f>((O23*P23)/1000000)*Inputs!$B$62</f>
        <v>0.32808344998681482</v>
      </c>
      <c r="S23" s="12">
        <f>((O23*Q23)/1000000)*Inputs!$B$62</f>
        <v>0.42982233570766082</v>
      </c>
      <c r="T23" s="11">
        <f t="shared" si="3"/>
        <v>656.1668999736296</v>
      </c>
      <c r="U23" s="11">
        <f t="shared" si="4"/>
        <v>3567.5253863735848</v>
      </c>
      <c r="V23" s="11">
        <f t="shared" si="5"/>
        <v>4223.6922863472146</v>
      </c>
      <c r="W23" s="11">
        <f>V23/((1+Inputs!$B$3)^(N23-Inputs!$B$5))</f>
        <v>1249.6381411760124</v>
      </c>
      <c r="X23" s="11">
        <f>V23/((1+Inputs!$B$4)^(N23-Inputs!$B$5))</f>
        <v>2480.9740732308424</v>
      </c>
      <c r="Y23" s="86"/>
      <c r="Z23" s="204">
        <f t="shared" si="6"/>
        <v>2037</v>
      </c>
      <c r="AA23" s="8">
        <f>'I-95 DetourSavings'!N23/Inputs!$B$8</f>
        <v>66608.614381293461</v>
      </c>
      <c r="AB23" s="20">
        <f>Inputs!$B$63</f>
        <v>2.6829999999999998</v>
      </c>
      <c r="AC23" s="20">
        <f>Inputs!$B$64</f>
        <v>3.5150000000000001</v>
      </c>
      <c r="AD23" s="12">
        <f>((AA23*AB23)/1000000)*Inputs!$B$62</f>
        <v>0.19685006999208887</v>
      </c>
      <c r="AE23" s="12">
        <f>((AA23*AC23)/1000000)*Inputs!$B$62</f>
        <v>0.25789340142459649</v>
      </c>
      <c r="AF23" s="11">
        <f t="shared" si="11"/>
        <v>393.70013998417772</v>
      </c>
      <c r="AG23" s="11">
        <f t="shared" si="12"/>
        <v>2140.5152318241508</v>
      </c>
      <c r="AH23" s="11">
        <f t="shared" si="13"/>
        <v>2534.2153718083287</v>
      </c>
      <c r="AI23" s="11">
        <f>AH23/((1+Inputs!$B$3)^(Z23-Inputs!$B$5))</f>
        <v>749.78288470560744</v>
      </c>
      <c r="AJ23" s="11">
        <f>AH23/((1+Inputs!$B$4)^(Z23-Inputs!$B$5))</f>
        <v>1488.5844439385053</v>
      </c>
    </row>
    <row r="24" spans="1:36" s="91" customFormat="1">
      <c r="A24" s="169"/>
      <c r="B24" s="208">
        <f t="shared" si="14"/>
        <v>2038</v>
      </c>
      <c r="C24" s="8">
        <f>('Travel Time Savings'!B22*(1-'Travel Time Savings'!$E$3))</f>
        <v>4714146.1194593068</v>
      </c>
      <c r="D24" s="3">
        <f>Inputs!$B$63</f>
        <v>2.6829999999999998</v>
      </c>
      <c r="E24" s="3">
        <f>Inputs!$B$64</f>
        <v>3.5150000000000001</v>
      </c>
      <c r="F24" s="12">
        <f>((C24*D24)/1000000)*Inputs!$B$62</f>
        <v>13.931831523418014</v>
      </c>
      <c r="G24" s="12">
        <f>((C24*E24)/1000000)*Inputs!$B$62</f>
        <v>18.252101306304258</v>
      </c>
      <c r="H24" s="11">
        <f t="shared" si="0"/>
        <v>27863.663046836027</v>
      </c>
      <c r="I24" s="11">
        <f t="shared" si="1"/>
        <v>151492.44084232533</v>
      </c>
      <c r="J24" s="11">
        <f t="shared" si="2"/>
        <v>179356.10388916137</v>
      </c>
      <c r="K24" s="11">
        <f>J24/((1+Inputs!$B$3)^(B24-Inputs!$B$5))</f>
        <v>49593.457301710958</v>
      </c>
      <c r="L24" s="11">
        <f>J24/((1+Inputs!$B$4)^(B24-Inputs!$B$5))</f>
        <v>102284.27987141669</v>
      </c>
      <c r="N24" s="204">
        <f t="shared" si="10"/>
        <v>2038</v>
      </c>
      <c r="O24" s="8">
        <f>'I-95 DetourSavings'!F24/Inputs!$B$8</f>
        <v>114967.44961407802</v>
      </c>
      <c r="P24" s="20">
        <f>Inputs!$B$63</f>
        <v>2.6829999999999998</v>
      </c>
      <c r="Q24" s="20">
        <f>Inputs!$B$64</f>
        <v>3.5150000000000001</v>
      </c>
      <c r="R24" s="12">
        <f>((O24*P24)/1000000)*Inputs!$B$62</f>
        <v>0.33976612054700028</v>
      </c>
      <c r="S24" s="12">
        <f>((O24*Q24)/1000000)*Inputs!$B$62</f>
        <v>0.44512780981092287</v>
      </c>
      <c r="T24" s="11">
        <f t="shared" si="3"/>
        <v>679.5322410940006</v>
      </c>
      <c r="U24" s="11">
        <f t="shared" si="4"/>
        <v>3694.5608214306599</v>
      </c>
      <c r="V24" s="11">
        <f t="shared" si="5"/>
        <v>4374.0930625246601</v>
      </c>
      <c r="W24" s="11">
        <f>V24/((1+Inputs!$B$3)^(N24-Inputs!$B$5))</f>
        <v>1209.4731811529714</v>
      </c>
      <c r="X24" s="11">
        <f>V24/((1+Inputs!$B$4)^(N24-Inputs!$B$5))</f>
        <v>2494.4841535327937</v>
      </c>
      <c r="Y24" s="86"/>
      <c r="Z24" s="204">
        <f t="shared" si="6"/>
        <v>2038</v>
      </c>
      <c r="AA24" s="8">
        <f>'I-95 DetourSavings'!N24/Inputs!$B$8</f>
        <v>68980.469768446826</v>
      </c>
      <c r="AB24" s="20">
        <f>Inputs!$B$63</f>
        <v>2.6829999999999998</v>
      </c>
      <c r="AC24" s="20">
        <f>Inputs!$B$64</f>
        <v>3.5150000000000001</v>
      </c>
      <c r="AD24" s="12">
        <f>((AA24*AB24)/1000000)*Inputs!$B$62</f>
        <v>0.20385967232820024</v>
      </c>
      <c r="AE24" s="12">
        <f>((AA24*AC24)/1000000)*Inputs!$B$62</f>
        <v>0.26707668588655381</v>
      </c>
      <c r="AF24" s="11">
        <f t="shared" si="11"/>
        <v>407.71934465640049</v>
      </c>
      <c r="AG24" s="11">
        <f t="shared" si="12"/>
        <v>2216.7364928583966</v>
      </c>
      <c r="AH24" s="11">
        <f t="shared" si="13"/>
        <v>2624.4558375147972</v>
      </c>
      <c r="AI24" s="11">
        <f>AH24/((1+Inputs!$B$3)^(Z24-Inputs!$B$5))</f>
        <v>725.68390869178313</v>
      </c>
      <c r="AJ24" s="11">
        <f>AH24/((1+Inputs!$B$4)^(Z24-Inputs!$B$5))</f>
        <v>1496.6904921196767</v>
      </c>
    </row>
    <row r="25" spans="1:36" s="91" customFormat="1">
      <c r="A25" s="169"/>
      <c r="B25" s="208">
        <f t="shared" si="14"/>
        <v>2039</v>
      </c>
      <c r="C25" s="8">
        <f>('Travel Time Savings'!B23*(1-'Travel Time Savings'!$E$3))</f>
        <v>4869045.389127871</v>
      </c>
      <c r="D25" s="3">
        <f>Inputs!$B$63</f>
        <v>2.6829999999999998</v>
      </c>
      <c r="E25" s="3">
        <f>Inputs!$B$64</f>
        <v>3.5150000000000001</v>
      </c>
      <c r="F25" s="12">
        <f>((C25*D25)/1000000)*Inputs!$B$62</f>
        <v>14.389609130101629</v>
      </c>
      <c r="G25" s="12">
        <f>((C25*E25)/1000000)*Inputs!$B$62</f>
        <v>18.851836038877089</v>
      </c>
      <c r="H25" s="11">
        <f t="shared" si="0"/>
        <v>28779.218260203259</v>
      </c>
      <c r="I25" s="11">
        <f t="shared" si="1"/>
        <v>156470.23912267984</v>
      </c>
      <c r="J25" s="11">
        <f t="shared" si="2"/>
        <v>185249.45738288309</v>
      </c>
      <c r="K25" s="11">
        <f>J25/((1+Inputs!$B$3)^(B25-Inputs!$B$5))</f>
        <v>47871.980048694917</v>
      </c>
      <c r="L25" s="11">
        <f>J25/((1+Inputs!$B$4)^(B25-Inputs!$B$5))</f>
        <v>102568.13302907711</v>
      </c>
      <c r="N25" s="204">
        <f t="shared" si="10"/>
        <v>2039</v>
      </c>
      <c r="O25" s="8">
        <f>'I-95 DetourSavings'!F25/Inputs!$B$8</f>
        <v>119061.30695141097</v>
      </c>
      <c r="P25" s="20">
        <f>Inputs!$B$63</f>
        <v>2.6829999999999998</v>
      </c>
      <c r="Q25" s="20">
        <f>Inputs!$B$64</f>
        <v>3.5150000000000001</v>
      </c>
      <c r="R25" s="12">
        <f>((O25*P25)/1000000)*Inputs!$B$62</f>
        <v>0.35186479743552507</v>
      </c>
      <c r="S25" s="12">
        <f>((O25*Q25)/1000000)*Inputs!$B$62</f>
        <v>0.4609782940685318</v>
      </c>
      <c r="T25" s="11">
        <f t="shared" si="3"/>
        <v>703.72959487105015</v>
      </c>
      <c r="U25" s="11">
        <f t="shared" si="4"/>
        <v>3826.1198407688139</v>
      </c>
      <c r="V25" s="11">
        <f t="shared" si="5"/>
        <v>4529.8494356398642</v>
      </c>
      <c r="W25" s="11">
        <f>V25/((1+Inputs!$B$3)^(N25-Inputs!$B$5))</f>
        <v>1170.5991740550196</v>
      </c>
      <c r="X25" s="11">
        <f>V25/((1+Inputs!$B$4)^(N25-Inputs!$B$5))</f>
        <v>2508.0678026284454</v>
      </c>
      <c r="Y25" s="86"/>
      <c r="Z25" s="204">
        <f t="shared" si="6"/>
        <v>2039</v>
      </c>
      <c r="AA25" s="8">
        <f>'I-95 DetourSavings'!N25/Inputs!$B$8</f>
        <v>71436.784170846586</v>
      </c>
      <c r="AB25" s="20">
        <f>Inputs!$B$63</f>
        <v>2.6829999999999998</v>
      </c>
      <c r="AC25" s="20">
        <f>Inputs!$B$64</f>
        <v>3.5150000000000001</v>
      </c>
      <c r="AD25" s="12">
        <f>((AA25*AB25)/1000000)*Inputs!$B$62</f>
        <v>0.21111887846131508</v>
      </c>
      <c r="AE25" s="12">
        <f>((AA25*AC25)/1000000)*Inputs!$B$62</f>
        <v>0.27658697644111913</v>
      </c>
      <c r="AF25" s="11">
        <f t="shared" si="11"/>
        <v>422.23775692263018</v>
      </c>
      <c r="AG25" s="11">
        <f t="shared" si="12"/>
        <v>2295.6719044612887</v>
      </c>
      <c r="AH25" s="11">
        <f t="shared" si="13"/>
        <v>2717.9096613839188</v>
      </c>
      <c r="AI25" s="11">
        <f>AH25/((1+Inputs!$B$3)^(Z25-Inputs!$B$5))</f>
        <v>702.35950443301181</v>
      </c>
      <c r="AJ25" s="11">
        <f>AH25/((1+Inputs!$B$4)^(Z25-Inputs!$B$5))</f>
        <v>1504.8406815770675</v>
      </c>
    </row>
    <row r="26" spans="1:36" s="91" customFormat="1">
      <c r="A26" s="169"/>
      <c r="B26" s="208">
        <f t="shared" si="14"/>
        <v>2040</v>
      </c>
      <c r="C26" s="8">
        <f>('Travel Time Savings'!B24*(1-'Travel Time Savings'!$E$3))</f>
        <v>5029034.4000000004</v>
      </c>
      <c r="D26" s="3">
        <f>Inputs!$B$63</f>
        <v>2.6829999999999998</v>
      </c>
      <c r="E26" s="3">
        <f>Inputs!$B$64</f>
        <v>3.5150000000000001</v>
      </c>
      <c r="F26" s="12">
        <f>((C26*D26)/1000000)*Inputs!$B$62</f>
        <v>14.862428573662799</v>
      </c>
      <c r="G26" s="12">
        <f>((C26*E26)/1000000)*Inputs!$B$62</f>
        <v>19.471277091474001</v>
      </c>
      <c r="H26" s="11">
        <f t="shared" si="0"/>
        <v>29724.857147325598</v>
      </c>
      <c r="I26" s="11">
        <f t="shared" si="1"/>
        <v>161611.59985923421</v>
      </c>
      <c r="J26" s="11">
        <f t="shared" si="2"/>
        <v>191336.45700655979</v>
      </c>
      <c r="K26" s="11">
        <f>J26/((1+Inputs!$B$3)^(B26-Inputs!$B$5))</f>
        <v>46210.258337919477</v>
      </c>
      <c r="L26" s="11">
        <f>J26/((1+Inputs!$B$4)^(B26-Inputs!$B$5))</f>
        <v>102852.77391888181</v>
      </c>
      <c r="N26" s="204">
        <f t="shared" si="10"/>
        <v>2040</v>
      </c>
      <c r="O26" s="8">
        <f>'I-95 DetourSavings'!F26/Inputs!$B$8</f>
        <v>123300.94179320007</v>
      </c>
      <c r="P26" s="20">
        <f>Inputs!$B$63</f>
        <v>2.6829999999999998</v>
      </c>
      <c r="Q26" s="20">
        <f>Inputs!$B$64</f>
        <v>3.5150000000000001</v>
      </c>
      <c r="R26" s="12">
        <f>((O26*P26)/1000000)*Inputs!$B$62</f>
        <v>0.36439429415451807</v>
      </c>
      <c r="S26" s="12">
        <f>((O26*Q26)/1000000)*Inputs!$B$62</f>
        <v>0.47739319565901267</v>
      </c>
      <c r="T26" s="11">
        <f t="shared" si="3"/>
        <v>728.78858830903619</v>
      </c>
      <c r="U26" s="11">
        <f t="shared" si="4"/>
        <v>3962.3635239698051</v>
      </c>
      <c r="V26" s="11">
        <f t="shared" si="5"/>
        <v>4691.1521122788417</v>
      </c>
      <c r="W26" s="11">
        <f>V26/((1+Inputs!$B$3)^(N26-Inputs!$B$5))</f>
        <v>1132.9746270124037</v>
      </c>
      <c r="X26" s="11">
        <f>V26/((1+Inputs!$B$4)^(N26-Inputs!$B$5))</f>
        <v>2521.7254211347636</v>
      </c>
      <c r="Y26" s="86"/>
      <c r="Z26" s="204">
        <f t="shared" si="6"/>
        <v>2040</v>
      </c>
      <c r="AA26" s="8">
        <f>'I-95 DetourSavings'!N26/Inputs!$B$8</f>
        <v>73980.565075920051</v>
      </c>
      <c r="AB26" s="20">
        <f>Inputs!$B$63</f>
        <v>2.6829999999999998</v>
      </c>
      <c r="AC26" s="20">
        <f>Inputs!$B$64</f>
        <v>3.5150000000000001</v>
      </c>
      <c r="AD26" s="12">
        <f>((AA26*AB26)/1000000)*Inputs!$B$62</f>
        <v>0.21863657649271084</v>
      </c>
      <c r="AE26" s="12">
        <f>((AA26*AC26)/1000000)*Inputs!$B$62</f>
        <v>0.28643591739540764</v>
      </c>
      <c r="AF26" s="11">
        <f t="shared" si="11"/>
        <v>437.27315298542169</v>
      </c>
      <c r="AG26" s="11">
        <f t="shared" si="12"/>
        <v>2377.4181143818832</v>
      </c>
      <c r="AH26" s="11">
        <f t="shared" si="13"/>
        <v>2814.691267367305</v>
      </c>
      <c r="AI26" s="11">
        <f>AH26/((1+Inputs!$B$3)^(Z26-Inputs!$B$5))</f>
        <v>679.78477620744229</v>
      </c>
      <c r="AJ26" s="11">
        <f>AH26/((1+Inputs!$B$4)^(Z26-Inputs!$B$5))</f>
        <v>1513.0352526808581</v>
      </c>
    </row>
    <row r="27" spans="1:36" s="91" customFormat="1">
      <c r="A27" s="169"/>
      <c r="B27" s="208">
        <f t="shared" si="14"/>
        <v>2041</v>
      </c>
      <c r="C27" s="8">
        <f>('Travel Time Savings'!B25*(1-'Travel Time Savings'!$E$3))</f>
        <v>5194280.3927965555</v>
      </c>
      <c r="D27" s="3">
        <f>Inputs!$B$63</f>
        <v>2.6829999999999998</v>
      </c>
      <c r="E27" s="3">
        <f>Inputs!$B$64</f>
        <v>3.5150000000000001</v>
      </c>
      <c r="F27" s="12">
        <f>((C27*D27)/1000000)*Inputs!$B$62</f>
        <v>15.350784104701281</v>
      </c>
      <c r="G27" s="12">
        <f>((C27*E27)/1000000)*Inputs!$B$62</f>
        <v>20.111071982118901</v>
      </c>
      <c r="H27" s="11">
        <f t="shared" si="0"/>
        <v>30701.568209402561</v>
      </c>
      <c r="I27" s="11">
        <f t="shared" si="1"/>
        <v>166921.89745158688</v>
      </c>
      <c r="J27" s="11">
        <f t="shared" si="2"/>
        <v>197623.46566098943</v>
      </c>
      <c r="K27" s="11">
        <f>J27/((1+Inputs!$B$3)^(B27-Inputs!$B$5))</f>
        <v>44606.217948059842</v>
      </c>
      <c r="L27" s="11">
        <f>J27/((1+Inputs!$B$4)^(B27-Inputs!$B$5))</f>
        <v>103138.20472689754</v>
      </c>
      <c r="N27" s="204">
        <f t="shared" si="10"/>
        <v>2041</v>
      </c>
      <c r="O27" s="8">
        <f>'I-95 DetourSavings'!F27/Inputs!$B$8</f>
        <v>127691.54510704736</v>
      </c>
      <c r="P27" s="20">
        <f>Inputs!$B$63</f>
        <v>2.6829999999999998</v>
      </c>
      <c r="Q27" s="20">
        <f>Inputs!$B$64</f>
        <v>3.5150000000000001</v>
      </c>
      <c r="R27" s="12">
        <f>((O27*P27)/1000000)*Inputs!$B$62</f>
        <v>0.37736995169771215</v>
      </c>
      <c r="S27" s="12">
        <f>((O27*Q27)/1000000)*Inputs!$B$62</f>
        <v>0.49439261282797548</v>
      </c>
      <c r="T27" s="11">
        <f t="shared" si="3"/>
        <v>754.73990339542434</v>
      </c>
      <c r="U27" s="11">
        <f t="shared" si="4"/>
        <v>4103.4586864721969</v>
      </c>
      <c r="V27" s="11">
        <f t="shared" si="5"/>
        <v>4858.1985898676212</v>
      </c>
      <c r="W27" s="11">
        <f>V27/((1+Inputs!$B$3)^(N27-Inputs!$B$5))</f>
        <v>1096.5593807890066</v>
      </c>
      <c r="X27" s="11">
        <f>V27/((1+Inputs!$B$4)^(N27-Inputs!$B$5))</f>
        <v>2535.4574118502633</v>
      </c>
      <c r="Y27" s="86"/>
      <c r="Z27" s="204">
        <f t="shared" si="6"/>
        <v>2041</v>
      </c>
      <c r="AA27" s="8">
        <f>'I-95 DetourSavings'!N27/Inputs!$B$8</f>
        <v>76614.927064228454</v>
      </c>
      <c r="AB27" s="20">
        <f>Inputs!$B$63</f>
        <v>2.6829999999999998</v>
      </c>
      <c r="AC27" s="20">
        <f>Inputs!$B$64</f>
        <v>3.5150000000000001</v>
      </c>
      <c r="AD27" s="12">
        <f>((AA27*AB27)/1000000)*Inputs!$B$62</f>
        <v>0.2264219710186274</v>
      </c>
      <c r="AE27" s="12">
        <f>((AA27*AC27)/1000000)*Inputs!$B$62</f>
        <v>0.2966355676967854</v>
      </c>
      <c r="AF27" s="11">
        <f t="shared" si="11"/>
        <v>452.84394203725481</v>
      </c>
      <c r="AG27" s="11">
        <f t="shared" si="12"/>
        <v>2462.0752118833188</v>
      </c>
      <c r="AH27" s="11">
        <f t="shared" si="13"/>
        <v>2914.9191539205735</v>
      </c>
      <c r="AI27" s="11">
        <f>AH27/((1+Inputs!$B$3)^(Z27-Inputs!$B$5))</f>
        <v>657.93562847340422</v>
      </c>
      <c r="AJ27" s="11">
        <f>AH27/((1+Inputs!$B$4)^(Z27-Inputs!$B$5))</f>
        <v>1521.2744471101585</v>
      </c>
    </row>
    <row r="28" spans="1:36" s="91" customFormat="1">
      <c r="A28" s="169"/>
      <c r="B28" s="208">
        <f t="shared" si="14"/>
        <v>2042</v>
      </c>
      <c r="C28" s="8">
        <f>('Travel Time Savings'!B26*(1-'Travel Time Savings'!$E$3))</f>
        <v>5364956.1034998549</v>
      </c>
      <c r="D28" s="3">
        <f>Inputs!$B$63</f>
        <v>2.6829999999999998</v>
      </c>
      <c r="E28" s="3">
        <f>Inputs!$B$64</f>
        <v>3.5150000000000001</v>
      </c>
      <c r="F28" s="12">
        <f>((C28*D28)/1000000)*Inputs!$B$62</f>
        <v>15.855186214097655</v>
      </c>
      <c r="G28" s="12">
        <f>((C28*E28)/1000000)*Inputs!$B$62</f>
        <v>20.77188950523789</v>
      </c>
      <c r="H28" s="11">
        <f t="shared" si="0"/>
        <v>31710.372428195311</v>
      </c>
      <c r="I28" s="11">
        <f t="shared" si="1"/>
        <v>172406.6828934745</v>
      </c>
      <c r="J28" s="11">
        <f t="shared" si="2"/>
        <v>204117.05532166982</v>
      </c>
      <c r="K28" s="11">
        <f>J28/((1+Inputs!$B$3)^(B28-Inputs!$B$5))</f>
        <v>43057.856657708493</v>
      </c>
      <c r="L28" s="11">
        <f>J28/((1+Inputs!$B$4)^(B28-Inputs!$B$5))</f>
        <v>103424.42764525759</v>
      </c>
      <c r="N28" s="204">
        <f t="shared" si="10"/>
        <v>2042</v>
      </c>
      <c r="O28" s="8">
        <f>'I-95 DetourSavings'!F28/Inputs!$B$8</f>
        <v>132238.49270488162</v>
      </c>
      <c r="P28" s="20">
        <f>Inputs!$B$63</f>
        <v>2.6829999999999998</v>
      </c>
      <c r="Q28" s="20">
        <f>Inputs!$B$64</f>
        <v>3.5150000000000001</v>
      </c>
      <c r="R28" s="12">
        <f>((O28*P28)/1000000)*Inputs!$B$62</f>
        <v>0.39080765733380785</v>
      </c>
      <c r="S28" s="12">
        <f>((O28*Q28)/1000000)*Inputs!$B$62</f>
        <v>0.51199735949621117</v>
      </c>
      <c r="T28" s="11">
        <f t="shared" si="3"/>
        <v>781.61531466761573</v>
      </c>
      <c r="U28" s="11">
        <f t="shared" si="4"/>
        <v>4249.5780838185528</v>
      </c>
      <c r="V28" s="11">
        <f t="shared" si="5"/>
        <v>5031.1933984861689</v>
      </c>
      <c r="W28" s="11">
        <f>V28/((1+Inputs!$B$3)^(N28-Inputs!$B$5))</f>
        <v>1061.3145669176631</v>
      </c>
      <c r="X28" s="11">
        <f>V28/((1+Inputs!$B$4)^(N28-Inputs!$B$5))</f>
        <v>2549.2641797668944</v>
      </c>
      <c r="Y28" s="86"/>
      <c r="Z28" s="204">
        <f t="shared" si="6"/>
        <v>2042</v>
      </c>
      <c r="AA28" s="8">
        <f>'I-95 DetourSavings'!N28/Inputs!$B$8</f>
        <v>79343.095622928973</v>
      </c>
      <c r="AB28" s="20">
        <f>Inputs!$B$63</f>
        <v>2.6829999999999998</v>
      </c>
      <c r="AC28" s="20">
        <f>Inputs!$B$64</f>
        <v>3.5150000000000001</v>
      </c>
      <c r="AD28" s="12">
        <f>((AA28*AB28)/1000000)*Inputs!$B$62</f>
        <v>0.23448459440028471</v>
      </c>
      <c r="AE28" s="12">
        <f>((AA28*AC28)/1000000)*Inputs!$B$62</f>
        <v>0.30719841569772677</v>
      </c>
      <c r="AF28" s="11">
        <f t="shared" si="11"/>
        <v>468.96918880056944</v>
      </c>
      <c r="AG28" s="11">
        <f t="shared" si="12"/>
        <v>2549.746850291132</v>
      </c>
      <c r="AH28" s="11">
        <f t="shared" si="13"/>
        <v>3018.7160390917015</v>
      </c>
      <c r="AI28" s="11">
        <f>AH28/((1+Inputs!$B$3)^(Z28-Inputs!$B$5))</f>
        <v>636.78874015059796</v>
      </c>
      <c r="AJ28" s="11">
        <f>AH28/((1+Inputs!$B$4)^(Z28-Inputs!$B$5))</f>
        <v>1529.5585078601366</v>
      </c>
    </row>
    <row r="29" spans="1:36" s="169" customFormat="1">
      <c r="B29" s="208">
        <f t="shared" si="14"/>
        <v>2043</v>
      </c>
      <c r="C29" s="8">
        <f>('Travel Time Savings'!B27*(1-'Travel Time Savings'!$E$3))</f>
        <v>5541239.9439191548</v>
      </c>
      <c r="D29" s="3">
        <f>Inputs!$B$63</f>
        <v>2.6829999999999998</v>
      </c>
      <c r="E29" s="3">
        <f>Inputs!$B$64</f>
        <v>3.5150000000000001</v>
      </c>
      <c r="F29" s="12">
        <f>((C29*D29)/1000000)*Inputs!$B$62</f>
        <v>16.376162166642903</v>
      </c>
      <c r="G29" s="12">
        <f>((C29*E29)/1000000)*Inputs!$B$62</f>
        <v>21.454420430767723</v>
      </c>
      <c r="H29" s="11">
        <f t="shared" si="0"/>
        <v>32752.324333285807</v>
      </c>
      <c r="I29" s="11">
        <f t="shared" si="1"/>
        <v>178071.68957537209</v>
      </c>
      <c r="J29" s="11">
        <f t="shared" si="2"/>
        <v>210824.01390865789</v>
      </c>
      <c r="K29" s="11">
        <f>J29/((1+Inputs!$B$3)^(B29-Inputs!$B$5))</f>
        <v>41563.241746129934</v>
      </c>
      <c r="L29" s="11">
        <f>J29/((1+Inputs!$B$4)^(B29-Inputs!$B$5))</f>
        <v>103711.44487217878</v>
      </c>
      <c r="N29" s="204">
        <f t="shared" si="10"/>
        <v>2043</v>
      </c>
      <c r="O29" s="8">
        <f>'I-95 DetourSavings'!F29/Inputs!$B$8</f>
        <v>136947.35182504973</v>
      </c>
      <c r="P29" s="20">
        <f>Inputs!$B$63</f>
        <v>2.6829999999999998</v>
      </c>
      <c r="Q29" s="20">
        <f>Inputs!$B$64</f>
        <v>3.5150000000000001</v>
      </c>
      <c r="R29" s="12">
        <f>((O29*P29)/1000000)*Inputs!$B$62</f>
        <v>0.40472386405868915</v>
      </c>
      <c r="S29" s="12">
        <f>((O29*Q29)/1000000)*Inputs!$B$62</f>
        <v>0.53022899074405239</v>
      </c>
      <c r="T29" s="11">
        <f t="shared" si="3"/>
        <v>809.44772811737835</v>
      </c>
      <c r="U29" s="11">
        <f t="shared" si="4"/>
        <v>4400.9006231756348</v>
      </c>
      <c r="V29" s="11">
        <f t="shared" si="5"/>
        <v>5210.3483512930134</v>
      </c>
      <c r="W29" s="11">
        <f>V29/((1+Inputs!$B$3)^(N29-Inputs!$B$5))</f>
        <v>1027.2025662132014</v>
      </c>
      <c r="X29" s="11">
        <f>V29/((1+Inputs!$B$4)^(N29-Inputs!$B$5))</f>
        <v>2563.1461320819749</v>
      </c>
      <c r="Z29" s="204">
        <f t="shared" si="6"/>
        <v>2043</v>
      </c>
      <c r="AA29" s="8">
        <f>'I-95 DetourSavings'!N29/Inputs!$B$8</f>
        <v>82168.411095029864</v>
      </c>
      <c r="AB29" s="20">
        <f>Inputs!$B$63</f>
        <v>2.6829999999999998</v>
      </c>
      <c r="AC29" s="20">
        <f>Inputs!$B$64</f>
        <v>3.5150000000000001</v>
      </c>
      <c r="AD29" s="12">
        <f>((AA29*AB29)/1000000)*Inputs!$B$62</f>
        <v>0.24283431843521355</v>
      </c>
      <c r="AE29" s="12">
        <f>((AA29*AC29)/1000000)*Inputs!$B$62</f>
        <v>0.31813739444643152</v>
      </c>
      <c r="AF29" s="11">
        <f t="shared" si="11"/>
        <v>485.66863687042712</v>
      </c>
      <c r="AG29" s="11">
        <f t="shared" si="12"/>
        <v>2640.5403739053818</v>
      </c>
      <c r="AH29" s="11">
        <f t="shared" si="13"/>
        <v>3126.209010775809</v>
      </c>
      <c r="AI29" s="11">
        <f>AH29/((1+Inputs!$B$3)^(Z29-Inputs!$B$5))</f>
        <v>616.32153972792105</v>
      </c>
      <c r="AJ29" s="11">
        <f>AH29/((1+Inputs!$B$4)^(Z29-Inputs!$B$5))</f>
        <v>1537.8876792491856</v>
      </c>
    </row>
    <row r="30" spans="1:36" s="169" customFormat="1">
      <c r="B30" s="208">
        <f t="shared" si="14"/>
        <v>2044</v>
      </c>
      <c r="C30" s="8">
        <f>('Travel Time Savings'!B28*(1-'Travel Time Savings'!$E$3))</f>
        <v>5723316.1881891973</v>
      </c>
      <c r="D30" s="3">
        <f>Inputs!$B$63</f>
        <v>2.6829999999999998</v>
      </c>
      <c r="E30" s="3">
        <f>Inputs!$B$64</f>
        <v>3.5150000000000001</v>
      </c>
      <c r="F30" s="12">
        <f>((C30*D30)/1000000)*Inputs!$B$62</f>
        <v>16.914256552202144</v>
      </c>
      <c r="G30" s="12">
        <f>((C30*E30)/1000000)*Inputs!$B$62</f>
        <v>22.159378226235759</v>
      </c>
      <c r="H30" s="11">
        <f t="shared" si="0"/>
        <v>33828.513104404286</v>
      </c>
      <c r="I30" s="11">
        <f t="shared" si="1"/>
        <v>183922.83927775681</v>
      </c>
      <c r="J30" s="11">
        <f t="shared" si="2"/>
        <v>217751.3523821611</v>
      </c>
      <c r="K30" s="11">
        <f>J30/((1+Inputs!$B$3)^(B30-Inputs!$B$5))</f>
        <v>40120.50758076855</v>
      </c>
      <c r="L30" s="11">
        <f>J30/((1+Inputs!$B$4)^(B30-Inputs!$B$5))</f>
        <v>103999.25861197831</v>
      </c>
      <c r="N30" s="204">
        <f t="shared" si="10"/>
        <v>2044</v>
      </c>
      <c r="O30" s="8">
        <f>'I-95 DetourSavings'!F30/Inputs!$B$8</f>
        <v>141823.88794878955</v>
      </c>
      <c r="P30" s="20">
        <f>Inputs!$B$63</f>
        <v>2.6829999999999998</v>
      </c>
      <c r="Q30" s="20">
        <f>Inputs!$B$64</f>
        <v>3.5150000000000001</v>
      </c>
      <c r="R30" s="12">
        <f>((O30*P30)/1000000)*Inputs!$B$62</f>
        <v>0.41913561074031241</v>
      </c>
      <c r="S30" s="12">
        <f>((O30*Q30)/1000000)*Inputs!$B$62</f>
        <v>0.54910982920320472</v>
      </c>
      <c r="T30" s="11">
        <f t="shared" si="3"/>
        <v>838.27122148062483</v>
      </c>
      <c r="U30" s="11">
        <f t="shared" si="4"/>
        <v>4557.6115823865994</v>
      </c>
      <c r="V30" s="11">
        <f t="shared" si="5"/>
        <v>5395.8828038672245</v>
      </c>
      <c r="W30" s="11">
        <f>V30/((1+Inputs!$B$3)^(N30-Inputs!$B$5))</f>
        <v>994.18696861893204</v>
      </c>
      <c r="X30" s="11">
        <f>V30/((1+Inputs!$B$4)^(N30-Inputs!$B$5))</f>
        <v>2577.103678210206</v>
      </c>
      <c r="Z30" s="204">
        <f t="shared" si="6"/>
        <v>2044</v>
      </c>
      <c r="AA30" s="8">
        <f>'I-95 DetourSavings'!N30/Inputs!$B$8</f>
        <v>85094.332769273751</v>
      </c>
      <c r="AB30" s="20">
        <f>Inputs!$B$63</f>
        <v>2.6829999999999998</v>
      </c>
      <c r="AC30" s="20">
        <f>Inputs!$B$64</f>
        <v>3.5150000000000001</v>
      </c>
      <c r="AD30" s="12">
        <f>((AA30*AB30)/1000000)*Inputs!$B$62</f>
        <v>0.25148136644418756</v>
      </c>
      <c r="AE30" s="12">
        <f>((AA30*AC30)/1000000)*Inputs!$B$62</f>
        <v>0.32946589752192301</v>
      </c>
      <c r="AF30" s="11">
        <f t="shared" si="11"/>
        <v>502.96273288837511</v>
      </c>
      <c r="AG30" s="11">
        <f t="shared" si="12"/>
        <v>2734.5669494319609</v>
      </c>
      <c r="AH30" s="11">
        <f t="shared" si="13"/>
        <v>3237.5296823203362</v>
      </c>
      <c r="AI30" s="11">
        <f>AH30/((1+Inputs!$B$3)^(Z30-Inputs!$B$5))</f>
        <v>596.51218117135954</v>
      </c>
      <c r="AJ30" s="11">
        <f>AH30/((1+Inputs!$B$4)^(Z30-Inputs!$B$5))</f>
        <v>1546.2622069261242</v>
      </c>
    </row>
    <row r="31" spans="1:36" s="169" customFormat="1">
      <c r="B31" s="208">
        <f t="shared" si="14"/>
        <v>2045</v>
      </c>
      <c r="C31" s="8">
        <f>('Travel Time Savings'!B29*(1-'Travel Time Savings'!$E$3))</f>
        <v>5911375.1653968133</v>
      </c>
      <c r="D31" s="3">
        <f>Inputs!$B$63</f>
        <v>2.6829999999999998</v>
      </c>
      <c r="E31" s="3">
        <f>Inputs!$B$64</f>
        <v>3.5150000000000001</v>
      </c>
      <c r="F31" s="12">
        <f>((C31*D31)/1000000)*Inputs!$B$62</f>
        <v>17.470031854988754</v>
      </c>
      <c r="G31" s="12">
        <f>((C31*E31)/1000000)*Inputs!$B$62</f>
        <v>22.887499802566332</v>
      </c>
      <c r="H31" s="11">
        <f t="shared" ref="H31" si="15">F31*$C$3</f>
        <v>34940.063709977505</v>
      </c>
      <c r="I31" s="11">
        <f t="shared" ref="I31" si="16">G31*$C$4</f>
        <v>189966.24836130056</v>
      </c>
      <c r="J31" s="11">
        <f t="shared" ref="J31" si="17">SUM(H31:I31)</f>
        <v>224906.31207127805</v>
      </c>
      <c r="K31" s="11">
        <f>J31/((1+Inputs!$B$3)^(B31-Inputs!$B$5))</f>
        <v>38727.853288498249</v>
      </c>
      <c r="L31" s="11">
        <f>J31/((1+Inputs!$B$4)^(B31-Inputs!$B$5))</f>
        <v>104287.8710750905</v>
      </c>
      <c r="N31" s="204">
        <f t="shared" si="10"/>
        <v>2045</v>
      </c>
      <c r="O31" s="8">
        <f>'I-95 DetourSavings'!F31/Inputs!$B$8</f>
        <v>146874.07185942866</v>
      </c>
      <c r="P31" s="20">
        <f>Inputs!$B$63</f>
        <v>2.6829999999999998</v>
      </c>
      <c r="Q31" s="20">
        <f>Inputs!$B$64</f>
        <v>3.5150000000000001</v>
      </c>
      <c r="R31" s="12">
        <f>((O31*P31)/1000000)*Inputs!$B$62</f>
        <v>0.43406054298093005</v>
      </c>
      <c r="S31" s="12">
        <f>((O31*Q31)/1000000)*Inputs!$B$62</f>
        <v>0.56866299238835971</v>
      </c>
      <c r="T31" s="11">
        <f t="shared" ref="T31" si="18">R31*$C$3</f>
        <v>868.1210859618601</v>
      </c>
      <c r="U31" s="11">
        <f t="shared" ref="U31" si="19">S31*$C$4</f>
        <v>4719.9028368233858</v>
      </c>
      <c r="V31" s="11">
        <f t="shared" ref="V31" si="20">SUM(T31:U31)</f>
        <v>5588.0239227852462</v>
      </c>
      <c r="W31" s="11">
        <f>V31/((1+Inputs!$B$3)^(N31-Inputs!$B$5))</f>
        <v>962.23253434372009</v>
      </c>
      <c r="X31" s="11">
        <f>V31/((1+Inputs!$B$4)^(N31-Inputs!$B$5))</f>
        <v>2591.1372297957473</v>
      </c>
      <c r="Z31" s="204">
        <f t="shared" si="6"/>
        <v>2045</v>
      </c>
      <c r="AA31" s="8">
        <f>'I-95 DetourSavings'!N31/Inputs!$B$8</f>
        <v>88124.443115657225</v>
      </c>
      <c r="AB31" s="20">
        <f>Inputs!$B$63</f>
        <v>2.6829999999999998</v>
      </c>
      <c r="AC31" s="20">
        <f>Inputs!$B$64</f>
        <v>3.5150000000000001</v>
      </c>
      <c r="AD31" s="12">
        <f>((AA31*AB31)/1000000)*Inputs!$B$62</f>
        <v>0.26043632578855813</v>
      </c>
      <c r="AE31" s="12">
        <f>((AA31*AC31)/1000000)*Inputs!$B$62</f>
        <v>0.34119779543301598</v>
      </c>
      <c r="AF31" s="11">
        <f t="shared" si="11"/>
        <v>520.87265157711624</v>
      </c>
      <c r="AG31" s="11">
        <f t="shared" si="12"/>
        <v>2831.9417020940327</v>
      </c>
      <c r="AH31" s="11">
        <f t="shared" si="13"/>
        <v>3352.8143536711491</v>
      </c>
      <c r="AI31" s="11">
        <f>AH31/((1+Inputs!$B$3)^(Z31-Inputs!$B$5))</f>
        <v>577.33952060623233</v>
      </c>
      <c r="AJ31" s="11">
        <f>AH31/((1+Inputs!$B$4)^(Z31-Inputs!$B$5))</f>
        <v>1554.6823378774491</v>
      </c>
    </row>
    <row r="32" spans="1:36" s="303" customFormat="1">
      <c r="B32" s="208">
        <f t="shared" si="14"/>
        <v>2046</v>
      </c>
      <c r="C32" s="8">
        <f>('Travel Time Savings'!B30*(1-'Travel Time Savings'!$E$3))</f>
        <v>6105613.4585369229</v>
      </c>
      <c r="D32" s="310">
        <f>Inputs!$B$63</f>
        <v>2.6829999999999998</v>
      </c>
      <c r="E32" s="310">
        <f>Inputs!$B$64</f>
        <v>3.5150000000000001</v>
      </c>
      <c r="F32" s="12">
        <f>((C32*D32)/1000000)*Inputs!$B$62</f>
        <v>18.044069041543899</v>
      </c>
      <c r="G32" s="12">
        <f>((C32*E32)/1000000)*Inputs!$B$62</f>
        <v>23.639546284393152</v>
      </c>
      <c r="H32" s="11">
        <f t="shared" ref="H32:H41" si="21">F32*$C$3</f>
        <v>36088.138083087797</v>
      </c>
      <c r="I32" s="11">
        <f t="shared" ref="I32:I41" si="22">G32*$C$4</f>
        <v>196208.23416046315</v>
      </c>
      <c r="J32" s="11">
        <f t="shared" ref="J32:J41" si="23">SUM(H32:I32)</f>
        <v>232296.37224355096</v>
      </c>
      <c r="K32" s="11">
        <f>J32/((1+Inputs!$B$3)^(B32-Inputs!$B$5))</f>
        <v>37383.540507707454</v>
      </c>
      <c r="L32" s="11">
        <f>J32/((1+Inputs!$B$4)^(B32-Inputs!$B$5))</f>
        <v>104577.28447808421</v>
      </c>
      <c r="N32" s="204">
        <f t="shared" ref="N32:N41" si="24">B32</f>
        <v>2046</v>
      </c>
      <c r="O32" s="8">
        <f>'I-95 DetourSavings'!F32/Inputs!$B$8</f>
        <v>152104.08695295348</v>
      </c>
      <c r="P32" s="20">
        <f>Inputs!$B$63</f>
        <v>2.6829999999999998</v>
      </c>
      <c r="Q32" s="20">
        <f>Inputs!$B$64</f>
        <v>3.5150000000000001</v>
      </c>
      <c r="R32" s="12">
        <f>((O32*P32)/1000000)*Inputs!$B$62</f>
        <v>0.44951693472219367</v>
      </c>
      <c r="S32" s="12">
        <f>((O32*Q32)/1000000)*Inputs!$B$62</f>
        <v>0.5889124210020541</v>
      </c>
      <c r="T32" s="11">
        <f t="shared" ref="T32:T41" si="25">R32*$C$3</f>
        <v>899.03386944438739</v>
      </c>
      <c r="U32" s="11">
        <f t="shared" ref="U32:U41" si="26">S32*$C$4</f>
        <v>4887.9730943170489</v>
      </c>
      <c r="V32" s="11">
        <f t="shared" ref="V32:V41" si="27">SUM(T32:U32)</f>
        <v>5787.0069637614361</v>
      </c>
      <c r="W32" s="11">
        <f>V32/((1+Inputs!$B$3)^(N32-Inputs!$B$5))</f>
        <v>931.30515624815905</v>
      </c>
      <c r="X32" s="11">
        <f>V32/((1+Inputs!$B$4)^(N32-Inputs!$B$5))</f>
        <v>2605.2472007243559</v>
      </c>
      <c r="Z32" s="204">
        <f t="shared" ref="Z32:Z41" si="28">N32</f>
        <v>2046</v>
      </c>
      <c r="AA32" s="8">
        <f>'I-95 DetourSavings'!N32/Inputs!$B$8</f>
        <v>91262.452171772093</v>
      </c>
      <c r="AB32" s="20">
        <f>Inputs!$B$63</f>
        <v>2.6829999999999998</v>
      </c>
      <c r="AC32" s="20">
        <f>Inputs!$B$64</f>
        <v>3.5150000000000001</v>
      </c>
      <c r="AD32" s="12">
        <f>((AA32*AB32)/1000000)*Inputs!$B$62</f>
        <v>0.26971016083331623</v>
      </c>
      <c r="AE32" s="12">
        <f>((AA32*AC32)/1000000)*Inputs!$B$62</f>
        <v>0.35334745260123246</v>
      </c>
      <c r="AF32" s="11">
        <f t="shared" ref="AF32:AF41" si="29">AD32*$C$3</f>
        <v>539.4203216666325</v>
      </c>
      <c r="AG32" s="11">
        <f t="shared" ref="AG32:AG41" si="30">AE32*$C$4</f>
        <v>2932.7838565902293</v>
      </c>
      <c r="AH32" s="11">
        <f t="shared" ref="AH32:AH41" si="31">SUM(AF32:AG32)</f>
        <v>3472.2041782568617</v>
      </c>
      <c r="AI32" s="11">
        <f>AH32/((1+Inputs!$B$3)^(Z32-Inputs!$B$5))</f>
        <v>558.78309374889545</v>
      </c>
      <c r="AJ32" s="11">
        <f>AH32/((1+Inputs!$B$4)^(Z32-Inputs!$B$5))</f>
        <v>1563.1483204346137</v>
      </c>
    </row>
    <row r="33" spans="1:36" s="303" customFormat="1">
      <c r="B33" s="208">
        <f t="shared" si="14"/>
        <v>2047</v>
      </c>
      <c r="C33" s="8">
        <f>('Travel Time Savings'!B31*(1-'Travel Time Savings'!$E$3))</f>
        <v>6306234.1100059086</v>
      </c>
      <c r="D33" s="310">
        <f>Inputs!$B$63</f>
        <v>2.6829999999999998</v>
      </c>
      <c r="E33" s="310">
        <f>Inputs!$B$64</f>
        <v>3.5150000000000001</v>
      </c>
      <c r="F33" s="12">
        <f>((C33*D33)/1000000)*Inputs!$B$62</f>
        <v>18.636968168036152</v>
      </c>
      <c r="G33" s="12">
        <f>((C33*E33)/1000000)*Inputs!$B$62</f>
        <v>24.416303805682851</v>
      </c>
      <c r="H33" s="11">
        <f t="shared" si="21"/>
        <v>37273.9363360723</v>
      </c>
      <c r="I33" s="11">
        <f t="shared" si="22"/>
        <v>202655.32158716765</v>
      </c>
      <c r="J33" s="11">
        <f t="shared" si="23"/>
        <v>239929.25792323996</v>
      </c>
      <c r="K33" s="11">
        <f>J33/((1+Inputs!$B$3)^(B33-Inputs!$B$5))</f>
        <v>36085.891218412944</v>
      </c>
      <c r="L33" s="11">
        <f>J33/((1+Inputs!$B$4)^(B33-Inputs!$B$5))</f>
        <v>104867.50104367932</v>
      </c>
      <c r="N33" s="204">
        <f t="shared" si="24"/>
        <v>2047</v>
      </c>
      <c r="O33" s="8">
        <f>'I-95 DetourSavings'!F33/Inputs!$B$8</f>
        <v>157520.33680889898</v>
      </c>
      <c r="P33" s="20">
        <f>Inputs!$B$63</f>
        <v>2.6829999999999998</v>
      </c>
      <c r="Q33" s="20">
        <f>Inputs!$B$64</f>
        <v>3.5150000000000001</v>
      </c>
      <c r="R33" s="12">
        <f>((O33*P33)/1000000)*Inputs!$B$62</f>
        <v>0.46552371061959091</v>
      </c>
      <c r="S33" s="12">
        <f>((O33*Q33)/1000000)*Inputs!$B$62</f>
        <v>0.60988290824743285</v>
      </c>
      <c r="T33" s="11">
        <f t="shared" si="25"/>
        <v>931.04742123918186</v>
      </c>
      <c r="U33" s="11">
        <f t="shared" si="26"/>
        <v>5062.0281384536929</v>
      </c>
      <c r="V33" s="11">
        <f t="shared" si="27"/>
        <v>5993.0755596928748</v>
      </c>
      <c r="W33" s="11">
        <f>V33/((1+Inputs!$B$3)^(N33-Inputs!$B$5))</f>
        <v>901.37182343970608</v>
      </c>
      <c r="X33" s="11">
        <f>V33/((1+Inputs!$B$4)^(N33-Inputs!$B$5))</f>
        <v>2619.4340071355928</v>
      </c>
      <c r="Z33" s="204">
        <f t="shared" si="28"/>
        <v>2047</v>
      </c>
      <c r="AA33" s="8">
        <f>'I-95 DetourSavings'!N33/Inputs!$B$8</f>
        <v>94512.202085339391</v>
      </c>
      <c r="AB33" s="20">
        <f>Inputs!$B$63</f>
        <v>2.6829999999999998</v>
      </c>
      <c r="AC33" s="20">
        <f>Inputs!$B$64</f>
        <v>3.5150000000000001</v>
      </c>
      <c r="AD33" s="12">
        <f>((AA33*AB33)/1000000)*Inputs!$B$62</f>
        <v>0.27931422637175463</v>
      </c>
      <c r="AE33" s="12">
        <f>((AA33*AC33)/1000000)*Inputs!$B$62</f>
        <v>0.3659297449484597</v>
      </c>
      <c r="AF33" s="11">
        <f t="shared" si="29"/>
        <v>558.62845274350923</v>
      </c>
      <c r="AG33" s="11">
        <f t="shared" si="30"/>
        <v>3037.2168830722153</v>
      </c>
      <c r="AH33" s="11">
        <f t="shared" si="31"/>
        <v>3595.8453358157244</v>
      </c>
      <c r="AI33" s="11">
        <f>AH33/((1+Inputs!$B$3)^(Z33-Inputs!$B$5))</f>
        <v>540.82309406382365</v>
      </c>
      <c r="AJ33" s="11">
        <f>AH33/((1+Inputs!$B$4)^(Z33-Inputs!$B$5))</f>
        <v>1571.6604042813556</v>
      </c>
    </row>
    <row r="34" spans="1:36" s="303" customFormat="1">
      <c r="B34" s="208">
        <f t="shared" si="14"/>
        <v>2048</v>
      </c>
      <c r="C34" s="8">
        <f>('Travel Time Savings'!B32*(1-'Travel Time Savings'!$E$3))</f>
        <v>6513446.8338471744</v>
      </c>
      <c r="D34" s="310">
        <f>Inputs!$B$63</f>
        <v>2.6829999999999998</v>
      </c>
      <c r="E34" s="310">
        <f>Inputs!$B$64</f>
        <v>3.5150000000000001</v>
      </c>
      <c r="F34" s="12">
        <f>((C34*D34)/1000000)*Inputs!$B$62</f>
        <v>19.249349007515985</v>
      </c>
      <c r="G34" s="12">
        <f>((C34*E34)/1000000)*Inputs!$B$62</f>
        <v>25.21858433150156</v>
      </c>
      <c r="H34" s="11">
        <f t="shared" si="21"/>
        <v>38498.698015031972</v>
      </c>
      <c r="I34" s="11">
        <f t="shared" si="22"/>
        <v>209314.24995146296</v>
      </c>
      <c r="J34" s="11">
        <f t="shared" si="23"/>
        <v>247812.94796649495</v>
      </c>
      <c r="K34" s="11">
        <f>J34/((1+Inputs!$B$3)^(B34-Inputs!$B$5))</f>
        <v>34833.285647694524</v>
      </c>
      <c r="L34" s="11">
        <f>J34/((1+Inputs!$B$4)^(B34-Inputs!$B$5))</f>
        <v>105158.52300076431</v>
      </c>
      <c r="N34" s="204">
        <f t="shared" si="24"/>
        <v>2048</v>
      </c>
      <c r="O34" s="8">
        <f>'I-95 DetourSavings'!F34/Inputs!$B$8</f>
        <v>163129.45303082914</v>
      </c>
      <c r="P34" s="20">
        <f>Inputs!$B$63</f>
        <v>2.6829999999999998</v>
      </c>
      <c r="Q34" s="20">
        <f>Inputs!$B$64</f>
        <v>3.5150000000000001</v>
      </c>
      <c r="R34" s="12">
        <f>((O34*P34)/1000000)*Inputs!$B$62</f>
        <v>0.48210046921360855</v>
      </c>
      <c r="S34" s="12">
        <f>((O34*Q34)/1000000)*Inputs!$B$62</f>
        <v>0.63160013018480576</v>
      </c>
      <c r="T34" s="11">
        <f t="shared" si="25"/>
        <v>964.20093842721712</v>
      </c>
      <c r="U34" s="11">
        <f t="shared" si="26"/>
        <v>5242.2810805338877</v>
      </c>
      <c r="V34" s="11">
        <f t="shared" si="27"/>
        <v>6206.4820189611046</v>
      </c>
      <c r="W34" s="11">
        <f>V34/((1+Inputs!$B$3)^(N34-Inputs!$B$5))</f>
        <v>872.40058603790874</v>
      </c>
      <c r="X34" s="11">
        <f>V34/((1+Inputs!$B$4)^(N34-Inputs!$B$5))</f>
        <v>2633.6980674350948</v>
      </c>
      <c r="Z34" s="204">
        <f t="shared" si="28"/>
        <v>2048</v>
      </c>
      <c r="AA34" s="8">
        <f>'I-95 DetourSavings'!N34/Inputs!$B$8</f>
        <v>97877.671818497474</v>
      </c>
      <c r="AB34" s="20">
        <f>Inputs!$B$63</f>
        <v>2.6829999999999998</v>
      </c>
      <c r="AC34" s="20">
        <f>Inputs!$B$64</f>
        <v>3.5150000000000001</v>
      </c>
      <c r="AD34" s="12">
        <f>((AA34*AB34)/1000000)*Inputs!$B$62</f>
        <v>0.28926028152816508</v>
      </c>
      <c r="AE34" s="12">
        <f>((AA34*AC34)/1000000)*Inputs!$B$62</f>
        <v>0.37896007811088345</v>
      </c>
      <c r="AF34" s="11">
        <f t="shared" si="29"/>
        <v>578.52056305633016</v>
      </c>
      <c r="AG34" s="11">
        <f t="shared" si="30"/>
        <v>3145.3686483203328</v>
      </c>
      <c r="AH34" s="11">
        <f t="shared" si="31"/>
        <v>3723.8892113766628</v>
      </c>
      <c r="AI34" s="11">
        <f>AH34/((1+Inputs!$B$3)^(Z34-Inputs!$B$5))</f>
        <v>523.44035162274531</v>
      </c>
      <c r="AJ34" s="11">
        <f>AH34/((1+Inputs!$B$4)^(Z34-Inputs!$B$5))</f>
        <v>1580.218840461057</v>
      </c>
    </row>
    <row r="35" spans="1:36" s="303" customFormat="1">
      <c r="B35" s="208">
        <f t="shared" si="14"/>
        <v>2049</v>
      </c>
      <c r="C35" s="8">
        <f>('Travel Time Savings'!B33*(1-'Travel Time Savings'!$E$3))</f>
        <v>6727468.2349707475</v>
      </c>
      <c r="D35" s="310">
        <f>Inputs!$B$63</f>
        <v>2.6829999999999998</v>
      </c>
      <c r="E35" s="310">
        <f>Inputs!$B$64</f>
        <v>3.5150000000000001</v>
      </c>
      <c r="F35" s="12">
        <f>((C35*D35)/1000000)*Inputs!$B$62</f>
        <v>19.881851697780807</v>
      </c>
      <c r="G35" s="12">
        <f>((C35*E35)/1000000)*Inputs!$B$62</f>
        <v>26.047226506783279</v>
      </c>
      <c r="H35" s="11">
        <f t="shared" si="21"/>
        <v>39763.703395561613</v>
      </c>
      <c r="I35" s="11">
        <f t="shared" si="22"/>
        <v>216191.98000630122</v>
      </c>
      <c r="J35" s="11">
        <f t="shared" si="23"/>
        <v>255955.68340186283</v>
      </c>
      <c r="K35" s="11">
        <f>J35/((1+Inputs!$B$3)^(B35-Inputs!$B$5))</f>
        <v>33624.160247835614</v>
      </c>
      <c r="L35" s="11">
        <f>J35/((1+Inputs!$B$4)^(B35-Inputs!$B$5))</f>
        <v>105450.35258441286</v>
      </c>
      <c r="N35" s="204">
        <f t="shared" si="24"/>
        <v>2049</v>
      </c>
      <c r="O35" s="8">
        <f>'I-95 DetourSavings'!F35/Inputs!$B$8</f>
        <v>168938.30336600763</v>
      </c>
      <c r="P35" s="20">
        <f>Inputs!$B$63</f>
        <v>2.6829999999999998</v>
      </c>
      <c r="Q35" s="20">
        <f>Inputs!$B$64</f>
        <v>3.5150000000000001</v>
      </c>
      <c r="R35" s="12">
        <f>((O35*P35)/1000000)*Inputs!$B$62</f>
        <v>0.4992675069259947</v>
      </c>
      <c r="S35" s="12">
        <f>((O35*Q35)/1000000)*Inputs!$B$62</f>
        <v>0.6540906771691658</v>
      </c>
      <c r="T35" s="11">
        <f t="shared" si="25"/>
        <v>998.53501385198945</v>
      </c>
      <c r="U35" s="11">
        <f t="shared" si="26"/>
        <v>5428.9526205040765</v>
      </c>
      <c r="V35" s="11">
        <f t="shared" si="27"/>
        <v>6427.4876343560663</v>
      </c>
      <c r="W35" s="11">
        <f>V35/((1+Inputs!$B$3)^(N35-Inputs!$B$5))</f>
        <v>844.36052107213061</v>
      </c>
      <c r="X35" s="11">
        <f>V35/((1+Inputs!$B$4)^(N35-Inputs!$B$5))</f>
        <v>2648.0398023069179</v>
      </c>
      <c r="Z35" s="204">
        <f t="shared" si="28"/>
        <v>2049</v>
      </c>
      <c r="AA35" s="8">
        <f>'I-95 DetourSavings'!N35/Inputs!$B$8</f>
        <v>101362.98201960462</v>
      </c>
      <c r="AB35" s="20">
        <f>Inputs!$B$63</f>
        <v>2.6829999999999998</v>
      </c>
      <c r="AC35" s="20">
        <f>Inputs!$B$64</f>
        <v>3.5150000000000001</v>
      </c>
      <c r="AD35" s="12">
        <f>((AA35*AB35)/1000000)*Inputs!$B$62</f>
        <v>0.29956050415559698</v>
      </c>
      <c r="AE35" s="12">
        <f>((AA35*AC35)/1000000)*Inputs!$B$62</f>
        <v>0.39245440630149964</v>
      </c>
      <c r="AF35" s="11">
        <f t="shared" si="29"/>
        <v>599.12100831119392</v>
      </c>
      <c r="AG35" s="11">
        <f t="shared" si="30"/>
        <v>3257.371572302447</v>
      </c>
      <c r="AH35" s="11">
        <f t="shared" si="31"/>
        <v>3856.4925806136407</v>
      </c>
      <c r="AI35" s="11">
        <f>AH35/((1+Inputs!$B$3)^(Z35-Inputs!$B$5))</f>
        <v>506.61631264327849</v>
      </c>
      <c r="AJ35" s="11">
        <f>AH35/((1+Inputs!$B$4)^(Z35-Inputs!$B$5))</f>
        <v>1588.8238813841513</v>
      </c>
    </row>
    <row r="36" spans="1:36" s="303" customFormat="1">
      <c r="B36" s="208">
        <f t="shared" si="14"/>
        <v>2050</v>
      </c>
      <c r="C36" s="8">
        <f>('Travel Time Savings'!B34*(1-'Travel Time Savings'!$E$3))</f>
        <v>6948522.035576093</v>
      </c>
      <c r="D36" s="310">
        <f>Inputs!$B$63</f>
        <v>2.6829999999999998</v>
      </c>
      <c r="E36" s="310">
        <f>Inputs!$B$64</f>
        <v>3.5150000000000001</v>
      </c>
      <c r="F36" s="12">
        <f>((C36*D36)/1000000)*Inputs!$B$62</f>
        <v>20.535137410527895</v>
      </c>
      <c r="G36" s="12">
        <f>((C36*E36)/1000000)*Inputs!$B$62</f>
        <v>26.903096532987536</v>
      </c>
      <c r="H36" s="11">
        <f t="shared" si="21"/>
        <v>41070.274821055791</v>
      </c>
      <c r="I36" s="11">
        <f t="shared" si="22"/>
        <v>223295.70122379655</v>
      </c>
      <c r="J36" s="11">
        <f t="shared" si="23"/>
        <v>264365.97604485234</v>
      </c>
      <c r="K36" s="11">
        <f>J36/((1+Inputs!$B$3)^(B36-Inputs!$B$5))</f>
        <v>32457.005744646351</v>
      </c>
      <c r="L36" s="11">
        <f>J36/((1+Inputs!$B$4)^(B36-Inputs!$B$5))</f>
        <v>105742.99203590152</v>
      </c>
      <c r="N36" s="204">
        <f t="shared" si="24"/>
        <v>2050</v>
      </c>
      <c r="O36" s="8">
        <f>'I-95 DetourSavings'!F36/Inputs!$B$8</f>
        <v>174954.0001142011</v>
      </c>
      <c r="P36" s="20">
        <f>Inputs!$B$63</f>
        <v>2.6829999999999998</v>
      </c>
      <c r="Q36" s="20">
        <f>Inputs!$B$64</f>
        <v>3.5150000000000001</v>
      </c>
      <c r="R36" s="12">
        <f>((O36*P36)/1000000)*Inputs!$B$62</f>
        <v>0.51704584291050126</v>
      </c>
      <c r="S36" s="12">
        <f>((O36*Q36)/1000000)*Inputs!$B$62</f>
        <v>0.67738208640716058</v>
      </c>
      <c r="T36" s="11">
        <f t="shared" si="25"/>
        <v>1034.0916858210026</v>
      </c>
      <c r="U36" s="11">
        <f t="shared" si="26"/>
        <v>5622.271317179433</v>
      </c>
      <c r="V36" s="11">
        <f t="shared" si="27"/>
        <v>6656.3630030004351</v>
      </c>
      <c r="W36" s="11">
        <f>V36/((1+Inputs!$B$3)^(N36-Inputs!$B$5))</f>
        <v>817.22169947535997</v>
      </c>
      <c r="X36" s="11">
        <f>V36/((1+Inputs!$B$4)^(N36-Inputs!$B$5))</f>
        <v>2662.4596347259417</v>
      </c>
      <c r="Z36" s="204">
        <f t="shared" si="28"/>
        <v>2050</v>
      </c>
      <c r="AA36" s="8">
        <f>'I-95 DetourSavings'!N36/Inputs!$B$8</f>
        <v>104972.4000685207</v>
      </c>
      <c r="AB36" s="20">
        <f>Inputs!$B$63</f>
        <v>2.6829999999999998</v>
      </c>
      <c r="AC36" s="20">
        <f>Inputs!$B$64</f>
        <v>3.5150000000000001</v>
      </c>
      <c r="AD36" s="12">
        <f>((AA36*AB36)/1000000)*Inputs!$B$62</f>
        <v>0.31022750574630081</v>
      </c>
      <c r="AE36" s="12">
        <f>((AA36*AC36)/1000000)*Inputs!$B$62</f>
        <v>0.40642925184429662</v>
      </c>
      <c r="AF36" s="11">
        <f t="shared" si="29"/>
        <v>620.45501149260167</v>
      </c>
      <c r="AG36" s="11">
        <f t="shared" si="30"/>
        <v>3373.3627903076622</v>
      </c>
      <c r="AH36" s="11">
        <f t="shared" si="31"/>
        <v>3993.8178018002636</v>
      </c>
      <c r="AI36" s="11">
        <f>AH36/((1+Inputs!$B$3)^(Z36-Inputs!$B$5))</f>
        <v>490.3330196852163</v>
      </c>
      <c r="AJ36" s="11">
        <f>AH36/((1+Inputs!$B$4)^(Z36-Inputs!$B$5))</f>
        <v>1597.475780835566</v>
      </c>
    </row>
    <row r="37" spans="1:36" s="303" customFormat="1">
      <c r="B37" s="208">
        <f t="shared" si="14"/>
        <v>2051</v>
      </c>
      <c r="C37" s="8">
        <f>('Travel Time Savings'!B35*(1-'Travel Time Savings'!$E$3))</f>
        <v>7176839.3090148093</v>
      </c>
      <c r="D37" s="310">
        <f>Inputs!$B$63</f>
        <v>2.6829999999999998</v>
      </c>
      <c r="E37" s="310">
        <f>Inputs!$B$64</f>
        <v>3.5150000000000001</v>
      </c>
      <c r="F37" s="12">
        <f>((C37*D37)/1000000)*Inputs!$B$62</f>
        <v>21.209889042494535</v>
      </c>
      <c r="G37" s="12">
        <f>((C37*E37)/1000000)*Inputs!$B$62</f>
        <v>27.787089073562541</v>
      </c>
      <c r="H37" s="11">
        <f t="shared" si="21"/>
        <v>42419.77808498907</v>
      </c>
      <c r="I37" s="11">
        <f t="shared" si="22"/>
        <v>230632.83931056908</v>
      </c>
      <c r="J37" s="11">
        <f t="shared" si="23"/>
        <v>273052.61739555816</v>
      </c>
      <c r="K37" s="11">
        <f>J37/((1+Inputs!$B$3)^(B37-Inputs!$B$5))</f>
        <v>31330.365253532775</v>
      </c>
      <c r="L37" s="11">
        <f>J37/((1+Inputs!$B$4)^(B37-Inputs!$B$5))</f>
        <v>106036.44360272671</v>
      </c>
      <c r="N37" s="204">
        <f t="shared" si="24"/>
        <v>2051</v>
      </c>
      <c r="O37" s="8">
        <f>'I-95 DetourSavings'!F37/Inputs!$B$8</f>
        <v>181183.90883590907</v>
      </c>
      <c r="P37" s="20">
        <f>Inputs!$B$63</f>
        <v>2.6829999999999998</v>
      </c>
      <c r="Q37" s="20">
        <f>Inputs!$B$64</f>
        <v>3.5150000000000001</v>
      </c>
      <c r="R37" s="12">
        <f>((O37*P37)/1000000)*Inputs!$B$62</f>
        <v>0.53545724478852852</v>
      </c>
      <c r="S37" s="12">
        <f>((O37*Q37)/1000000)*Inputs!$B$62</f>
        <v>0.70150287567337988</v>
      </c>
      <c r="T37" s="11">
        <f t="shared" si="25"/>
        <v>1070.9144895770571</v>
      </c>
      <c r="U37" s="11">
        <f t="shared" si="26"/>
        <v>5822.4738680890532</v>
      </c>
      <c r="V37" s="11">
        <f t="shared" si="27"/>
        <v>6893.3883576661101</v>
      </c>
      <c r="W37" s="11">
        <f>V37/((1+Inputs!$B$3)^(N37-Inputs!$B$5))</f>
        <v>790.95515413888484</v>
      </c>
      <c r="X37" s="11">
        <f>V37/((1+Inputs!$B$4)^(N37-Inputs!$B$5))</f>
        <v>2676.9579899703463</v>
      </c>
      <c r="Z37" s="204">
        <f t="shared" si="28"/>
        <v>2051</v>
      </c>
      <c r="AA37" s="8">
        <f>'I-95 DetourSavings'!N37/Inputs!$B$8</f>
        <v>108710.34530154546</v>
      </c>
      <c r="AB37" s="20">
        <f>Inputs!$B$63</f>
        <v>2.6829999999999998</v>
      </c>
      <c r="AC37" s="20">
        <f>Inputs!$B$64</f>
        <v>3.5150000000000001</v>
      </c>
      <c r="AD37" s="12">
        <f>((AA37*AB37)/1000000)*Inputs!$B$62</f>
        <v>0.32127434687311712</v>
      </c>
      <c r="AE37" s="12">
        <f>((AA37*AC37)/1000000)*Inputs!$B$62</f>
        <v>0.42090172540402793</v>
      </c>
      <c r="AF37" s="11">
        <f t="shared" si="29"/>
        <v>642.54869374623422</v>
      </c>
      <c r="AG37" s="11">
        <f t="shared" si="30"/>
        <v>3493.4843208534317</v>
      </c>
      <c r="AH37" s="11">
        <f t="shared" si="31"/>
        <v>4136.0330145996659</v>
      </c>
      <c r="AI37" s="11">
        <f>AH37/((1+Inputs!$B$3)^(Z37-Inputs!$B$5))</f>
        <v>474.57309248333087</v>
      </c>
      <c r="AJ37" s="11">
        <f>AH37/((1+Inputs!$B$4)^(Z37-Inputs!$B$5))</f>
        <v>1606.1747939822076</v>
      </c>
    </row>
    <row r="38" spans="1:36" s="303" customFormat="1">
      <c r="B38" s="208">
        <f t="shared" si="14"/>
        <v>2052</v>
      </c>
      <c r="C38" s="8">
        <f>('Travel Time Savings'!B36*(1-'Travel Time Savings'!$E$3))</f>
        <v>7412658.7213376798</v>
      </c>
      <c r="D38" s="310">
        <f>Inputs!$B$63</f>
        <v>2.6829999999999998</v>
      </c>
      <c r="E38" s="310">
        <f>Inputs!$B$64</f>
        <v>3.5150000000000001</v>
      </c>
      <c r="F38" s="12">
        <f>((C38*D38)/1000000)*Inputs!$B$62</f>
        <v>21.906811929307914</v>
      </c>
      <c r="G38" s="12">
        <f>((C38*E38)/1000000)*Inputs!$B$62</f>
        <v>28.700128189160392</v>
      </c>
      <c r="H38" s="11">
        <f t="shared" si="21"/>
        <v>43813.623858615829</v>
      </c>
      <c r="I38" s="11">
        <f t="shared" si="22"/>
        <v>238211.06397003125</v>
      </c>
      <c r="J38" s="11">
        <f t="shared" si="23"/>
        <v>282024.68782864709</v>
      </c>
      <c r="K38" s="11">
        <f>J38/((1+Inputs!$B$3)^(B38-Inputs!$B$5))</f>
        <v>30242.832460960552</v>
      </c>
      <c r="L38" s="11">
        <f>J38/((1+Inputs!$B$4)^(B38-Inputs!$B$5))</f>
        <v>106330.70953862177</v>
      </c>
      <c r="N38" s="204">
        <f t="shared" si="24"/>
        <v>2052</v>
      </c>
      <c r="O38" s="8">
        <f>'I-95 DetourSavings'!F38/Inputs!$B$8</f>
        <v>187635.65737068484</v>
      </c>
      <c r="P38" s="20">
        <f>Inputs!$B$63</f>
        <v>2.6829999999999998</v>
      </c>
      <c r="Q38" s="20">
        <f>Inputs!$B$64</f>
        <v>3.5150000000000001</v>
      </c>
      <c r="R38" s="12">
        <f>((O38*P38)/1000000)*Inputs!$B$62</f>
        <v>0.55452425530119043</v>
      </c>
      <c r="S38" s="12">
        <f>((O38*Q38)/1000000)*Inputs!$B$62</f>
        <v>0.72648257822723983</v>
      </c>
      <c r="T38" s="11">
        <f t="shared" si="25"/>
        <v>1109.0485106023809</v>
      </c>
      <c r="U38" s="11">
        <f t="shared" si="26"/>
        <v>6029.8053992860905</v>
      </c>
      <c r="V38" s="11">
        <f t="shared" si="27"/>
        <v>7138.8539098884712</v>
      </c>
      <c r="W38" s="11">
        <f>V38/((1+Inputs!$B$3)^(N38-Inputs!$B$5))</f>
        <v>765.53284899372534</v>
      </c>
      <c r="X38" s="11">
        <f>V38/((1+Inputs!$B$4)^(N38-Inputs!$B$5))</f>
        <v>2691.5352956341458</v>
      </c>
      <c r="Z38" s="204">
        <f t="shared" si="28"/>
        <v>2052</v>
      </c>
      <c r="AA38" s="8">
        <f>'I-95 DetourSavings'!N38/Inputs!$B$8</f>
        <v>112581.39442241091</v>
      </c>
      <c r="AB38" s="20">
        <f>Inputs!$B$63</f>
        <v>2.6829999999999998</v>
      </c>
      <c r="AC38" s="20">
        <f>Inputs!$B$64</f>
        <v>3.5150000000000001</v>
      </c>
      <c r="AD38" s="12">
        <f>((AA38*AB38)/1000000)*Inputs!$B$62</f>
        <v>0.33271455318071425</v>
      </c>
      <c r="AE38" s="12">
        <f>((AA38*AC38)/1000000)*Inputs!$B$62</f>
        <v>0.43588954693634396</v>
      </c>
      <c r="AF38" s="11">
        <f t="shared" si="29"/>
        <v>665.42910636142847</v>
      </c>
      <c r="AG38" s="11">
        <f t="shared" si="30"/>
        <v>3617.8832395716549</v>
      </c>
      <c r="AH38" s="11">
        <f t="shared" si="31"/>
        <v>4283.3123459330836</v>
      </c>
      <c r="AI38" s="11">
        <f>AH38/((1+Inputs!$B$3)^(Z38-Inputs!$B$5))</f>
        <v>459.31970939623528</v>
      </c>
      <c r="AJ38" s="11">
        <f>AH38/((1+Inputs!$B$4)^(Z38-Inputs!$B$5))</f>
        <v>1614.921177380488</v>
      </c>
    </row>
    <row r="39" spans="1:36" s="303" customFormat="1">
      <c r="B39" s="208">
        <f t="shared" si="14"/>
        <v>2053</v>
      </c>
      <c r="C39" s="8">
        <f>('Travel Time Savings'!B37*(1-'Travel Time Savings'!$E$3))</f>
        <v>7656226.7807785701</v>
      </c>
      <c r="D39" s="310">
        <f>Inputs!$B$63</f>
        <v>2.6829999999999998</v>
      </c>
      <c r="E39" s="310">
        <f>Inputs!$B$64</f>
        <v>3.5150000000000001</v>
      </c>
      <c r="F39" s="12">
        <f>((C39*D39)/1000000)*Inputs!$B$62</f>
        <v>22.626634582791034</v>
      </c>
      <c r="G39" s="12">
        <f>((C39*E39)/1000000)*Inputs!$B$62</f>
        <v>29.643168303581994</v>
      </c>
      <c r="H39" s="11">
        <f t="shared" si="21"/>
        <v>45253.269165582067</v>
      </c>
      <c r="I39" s="11">
        <f t="shared" si="22"/>
        <v>246038.29691973055</v>
      </c>
      <c r="J39" s="11">
        <f t="shared" si="23"/>
        <v>291291.56608531263</v>
      </c>
      <c r="K39" s="11">
        <f>J39/((1+Inputs!$B$3)^(B39-Inputs!$B$5))</f>
        <v>29193.049869043469</v>
      </c>
      <c r="L39" s="11">
        <f>J39/((1+Inputs!$B$4)^(B39-Inputs!$B$5))</f>
        <v>106625.79210357458</v>
      </c>
      <c r="N39" s="204">
        <f t="shared" si="24"/>
        <v>2053</v>
      </c>
      <c r="O39" s="8">
        <f>'I-95 DetourSavings'!F39/Inputs!$B$8</f>
        <v>194317.14517658812</v>
      </c>
      <c r="P39" s="20">
        <f>Inputs!$B$63</f>
        <v>2.6829999999999998</v>
      </c>
      <c r="Q39" s="20">
        <f>Inputs!$B$64</f>
        <v>3.5150000000000001</v>
      </c>
      <c r="R39" s="12">
        <f>((O39*P39)/1000000)*Inputs!$B$62</f>
        <v>0.57427021991042759</v>
      </c>
      <c r="S39" s="12">
        <f>((O39*Q39)/1000000)*Inputs!$B$62</f>
        <v>0.75235177897322159</v>
      </c>
      <c r="T39" s="11">
        <f t="shared" si="25"/>
        <v>1148.5404398208552</v>
      </c>
      <c r="U39" s="11">
        <f t="shared" si="26"/>
        <v>6244.5197654777394</v>
      </c>
      <c r="V39" s="11">
        <f t="shared" si="27"/>
        <v>7393.0602052985942</v>
      </c>
      <c r="W39" s="11">
        <f>V39/((1+Inputs!$B$3)^(N39-Inputs!$B$5))</f>
        <v>740.92764908583763</v>
      </c>
      <c r="X39" s="11">
        <f>V39/((1+Inputs!$B$4)^(N39-Inputs!$B$5))</f>
        <v>2706.1919816398181</v>
      </c>
      <c r="Z39" s="204">
        <f t="shared" si="28"/>
        <v>2053</v>
      </c>
      <c r="AA39" s="8">
        <f>'I-95 DetourSavings'!N39/Inputs!$B$8</f>
        <v>116590.2871059529</v>
      </c>
      <c r="AB39" s="20">
        <f>Inputs!$B$63</f>
        <v>2.6829999999999998</v>
      </c>
      <c r="AC39" s="20">
        <f>Inputs!$B$64</f>
        <v>3.5150000000000001</v>
      </c>
      <c r="AD39" s="12">
        <f>((AA39*AB39)/1000000)*Inputs!$B$62</f>
        <v>0.34456213194625662</v>
      </c>
      <c r="AE39" s="12">
        <f>((AA39*AC39)/1000000)*Inputs!$B$62</f>
        <v>0.451411067383933</v>
      </c>
      <c r="AF39" s="11">
        <f t="shared" si="29"/>
        <v>689.12426389251323</v>
      </c>
      <c r="AG39" s="11">
        <f t="shared" si="30"/>
        <v>3746.7118592866441</v>
      </c>
      <c r="AH39" s="11">
        <f t="shared" si="31"/>
        <v>4435.8361231791569</v>
      </c>
      <c r="AI39" s="11">
        <f>AH39/((1+Inputs!$B$3)^(Z39-Inputs!$B$5))</f>
        <v>444.55658945150265</v>
      </c>
      <c r="AJ39" s="11">
        <f>AH39/((1+Inputs!$B$4)^(Z39-Inputs!$B$5))</f>
        <v>1623.715188983891</v>
      </c>
    </row>
    <row r="40" spans="1:36" s="303" customFormat="1">
      <c r="B40" s="208">
        <f t="shared" si="14"/>
        <v>2054</v>
      </c>
      <c r="C40" s="8">
        <f>('Travel Time Savings'!B38*(1-'Travel Time Savings'!$E$3))</f>
        <v>7907798.095435977</v>
      </c>
      <c r="D40" s="310">
        <f>Inputs!$B$63</f>
        <v>2.6829999999999998</v>
      </c>
      <c r="E40" s="310">
        <f>Inputs!$B$64</f>
        <v>3.5150000000000001</v>
      </c>
      <c r="F40" s="12">
        <f>((C40*D40)/1000000)*Inputs!$B$62</f>
        <v>23.370109452495274</v>
      </c>
      <c r="G40" s="12">
        <f>((C40*E40)/1000000)*Inputs!$B$62</f>
        <v>30.617195201461392</v>
      </c>
      <c r="H40" s="11">
        <f t="shared" si="21"/>
        <v>46740.21890499055</v>
      </c>
      <c r="I40" s="11">
        <f t="shared" si="22"/>
        <v>254122.72017212954</v>
      </c>
      <c r="J40" s="11">
        <f t="shared" si="23"/>
        <v>300862.9390771201</v>
      </c>
      <c r="K40" s="11">
        <f>J40/((1+Inputs!$B$3)^(B40-Inputs!$B$5))</f>
        <v>28179.707101065324</v>
      </c>
      <c r="L40" s="11">
        <f>J40/((1+Inputs!$B$4)^(B40-Inputs!$B$5))</f>
        <v>106921.69356384478</v>
      </c>
      <c r="N40" s="204">
        <f t="shared" si="24"/>
        <v>2054</v>
      </c>
      <c r="O40" s="8">
        <f>'I-95 DetourSavings'!F40/Inputs!$B$8</f>
        <v>201236.55300220408</v>
      </c>
      <c r="P40" s="20">
        <f>Inputs!$B$63</f>
        <v>2.6829999999999998</v>
      </c>
      <c r="Q40" s="20">
        <f>Inputs!$B$64</f>
        <v>3.5150000000000001</v>
      </c>
      <c r="R40" s="12">
        <f>((O40*P40)/1000000)*Inputs!$B$62</f>
        <v>0.59471931538296208</v>
      </c>
      <c r="S40" s="12">
        <f>((O40*Q40)/1000000)*Inputs!$B$62</f>
        <v>0.77914215190872615</v>
      </c>
      <c r="T40" s="11">
        <f t="shared" si="25"/>
        <v>1189.4386307659242</v>
      </c>
      <c r="U40" s="11">
        <f t="shared" si="26"/>
        <v>6466.8798608424268</v>
      </c>
      <c r="V40" s="11">
        <f t="shared" si="27"/>
        <v>7656.318491608351</v>
      </c>
      <c r="W40" s="11">
        <f>V40/((1+Inputs!$B$3)^(N40-Inputs!$B$5))</f>
        <v>717.11329161312801</v>
      </c>
      <c r="X40" s="11">
        <f>V40/((1+Inputs!$B$4)^(N40-Inputs!$B$5))</f>
        <v>2720.9284802509628</v>
      </c>
      <c r="Z40" s="204">
        <f t="shared" si="28"/>
        <v>2054</v>
      </c>
      <c r="AA40" s="8">
        <f>'I-95 DetourSavings'!N40/Inputs!$B$8</f>
        <v>120741.93180132247</v>
      </c>
      <c r="AB40" s="20">
        <f>Inputs!$B$63</f>
        <v>2.6829999999999998</v>
      </c>
      <c r="AC40" s="20">
        <f>Inputs!$B$64</f>
        <v>3.5150000000000001</v>
      </c>
      <c r="AD40" s="12">
        <f>((AA40*AB40)/1000000)*Inputs!$B$62</f>
        <v>0.35683158922977737</v>
      </c>
      <c r="AE40" s="12">
        <f>((AA40*AC40)/1000000)*Inputs!$B$62</f>
        <v>0.46748529114523579</v>
      </c>
      <c r="AF40" s="11">
        <f t="shared" si="29"/>
        <v>713.66317845955473</v>
      </c>
      <c r="AG40" s="11">
        <f t="shared" si="30"/>
        <v>3880.1279165054571</v>
      </c>
      <c r="AH40" s="11">
        <f t="shared" si="31"/>
        <v>4593.7910949650122</v>
      </c>
      <c r="AI40" s="11">
        <f>AH40/((1+Inputs!$B$3)^(Z40-Inputs!$B$5))</f>
        <v>430.26797496787697</v>
      </c>
      <c r="AJ40" s="11">
        <f>AH40/((1+Inputs!$B$4)^(Z40-Inputs!$B$5))</f>
        <v>1632.5570881505782</v>
      </c>
    </row>
    <row r="41" spans="1:36" s="303" customFormat="1">
      <c r="B41" s="208">
        <f t="shared" si="14"/>
        <v>2055</v>
      </c>
      <c r="C41" s="8">
        <f>('Travel Time Savings'!B39*(1-'Travel Time Savings'!$E$3))</f>
        <v>8167635.6394215636</v>
      </c>
      <c r="D41" s="310">
        <f>Inputs!$B$63</f>
        <v>2.6829999999999998</v>
      </c>
      <c r="E41" s="310">
        <f>Inputs!$B$64</f>
        <v>3.5150000000000001</v>
      </c>
      <c r="F41" s="12">
        <f>((C41*D41)/1000000)*Inputs!$B$62</f>
        <v>24.138013712255709</v>
      </c>
      <c r="G41" s="12">
        <f>((C41*E41)/1000000)*Inputs!$B$62</f>
        <v>31.623227058732322</v>
      </c>
      <c r="H41" s="11">
        <f t="shared" si="21"/>
        <v>48276.02742451142</v>
      </c>
      <c r="I41" s="11">
        <f t="shared" si="22"/>
        <v>262472.78458747827</v>
      </c>
      <c r="J41" s="11">
        <f t="shared" si="23"/>
        <v>310748.81201198971</v>
      </c>
      <c r="K41" s="11">
        <f>J41/((1+Inputs!$B$3)^(B41-Inputs!$B$5))</f>
        <v>27201.539265820142</v>
      </c>
      <c r="L41" s="11">
        <f>J41/((1+Inputs!$B$4)^(B41-Inputs!$B$5))</f>
        <v>107218.41619198129</v>
      </c>
      <c r="N41" s="204">
        <f t="shared" si="24"/>
        <v>2055</v>
      </c>
      <c r="O41" s="8">
        <f>'I-95 DetourSavings'!F41/Inputs!$B$8</f>
        <v>208402.35290307243</v>
      </c>
      <c r="P41" s="20">
        <f>Inputs!$B$63</f>
        <v>2.6829999999999998</v>
      </c>
      <c r="Q41" s="20">
        <f>Inputs!$B$64</f>
        <v>3.5150000000000001</v>
      </c>
      <c r="R41" s="12">
        <f>((O41*P41)/1000000)*Inputs!$B$62</f>
        <v>0.61589657939209597</v>
      </c>
      <c r="S41" s="12">
        <f>((O41*Q41)/1000000)*Inputs!$B$62</f>
        <v>0.80688649890541098</v>
      </c>
      <c r="T41" s="11">
        <f t="shared" si="25"/>
        <v>1231.793158784192</v>
      </c>
      <c r="U41" s="11">
        <f t="shared" si="26"/>
        <v>6697.1579409149108</v>
      </c>
      <c r="V41" s="11">
        <f t="shared" si="27"/>
        <v>7928.951099699103</v>
      </c>
      <c r="W41" s="11">
        <f>V41/((1+Inputs!$B$3)^(N41-Inputs!$B$5))</f>
        <v>694.06435789338218</v>
      </c>
      <c r="X41" s="11">
        <f>V41/((1+Inputs!$B$4)^(N41-Inputs!$B$5))</f>
        <v>2735.745226085065</v>
      </c>
      <c r="Z41" s="204">
        <f t="shared" si="28"/>
        <v>2055</v>
      </c>
      <c r="AA41" s="8">
        <f>'I-95 DetourSavings'!N41/Inputs!$B$8</f>
        <v>125041.41174184351</v>
      </c>
      <c r="AB41" s="20">
        <f>Inputs!$B$63</f>
        <v>2.6829999999999998</v>
      </c>
      <c r="AC41" s="20">
        <f>Inputs!$B$64</f>
        <v>3.5150000000000001</v>
      </c>
      <c r="AD41" s="12">
        <f>((AA41*AB41)/1000000)*Inputs!$B$62</f>
        <v>0.36953794763525771</v>
      </c>
      <c r="AE41" s="12">
        <f>((AA41*AC41)/1000000)*Inputs!$B$62</f>
        <v>0.48413189934324674</v>
      </c>
      <c r="AF41" s="11">
        <f t="shared" si="29"/>
        <v>739.07589527051539</v>
      </c>
      <c r="AG41" s="11">
        <f t="shared" si="30"/>
        <v>4018.294764548948</v>
      </c>
      <c r="AH41" s="11">
        <f t="shared" si="31"/>
        <v>4757.3706598194631</v>
      </c>
      <c r="AI41" s="11">
        <f>AH41/((1+Inputs!$B$3)^(Z41-Inputs!$B$5))</f>
        <v>416.43861473602942</v>
      </c>
      <c r="AJ41" s="11">
        <f>AH41/((1+Inputs!$B$4)^(Z41-Inputs!$B$5))</f>
        <v>1641.4471356510394</v>
      </c>
    </row>
    <row r="42" spans="1:36" s="91" customFormat="1">
      <c r="A42" s="169"/>
      <c r="B42" s="15" t="s">
        <v>326</v>
      </c>
      <c r="C42" s="214">
        <f>SUM(C12:C41)</f>
        <v>159403773.2448073</v>
      </c>
      <c r="D42" s="206"/>
      <c r="E42" s="206"/>
      <c r="F42" s="214">
        <f t="shared" ref="F42" si="32">SUM(F12:F41)</f>
        <v>471.08987646282355</v>
      </c>
      <c r="G42" s="214">
        <f t="shared" ref="G42" si="33">SUM(G12:G41)</f>
        <v>617.17514564548071</v>
      </c>
      <c r="H42" s="207">
        <f t="shared" ref="H42" si="34">SUM(H12:H41)</f>
        <v>942179.75292564696</v>
      </c>
      <c r="I42" s="207">
        <f t="shared" ref="I42" si="35">SUM(I12:I41)</f>
        <v>5122553.7088574916</v>
      </c>
      <c r="J42" s="207">
        <f t="shared" ref="J42" si="36">SUM(J12:J41)</f>
        <v>6064733.4617831372</v>
      </c>
      <c r="K42" s="207">
        <f t="shared" ref="K42" si="37">SUM(K12:K41)</f>
        <v>1426610.2267383609</v>
      </c>
      <c r="L42" s="207">
        <f>SUM(L12:L41)</f>
        <v>3090750.6908655707</v>
      </c>
      <c r="N42" s="15" t="s">
        <v>4</v>
      </c>
      <c r="O42" s="214">
        <f>SUM(O12:O41)</f>
        <v>3939325.5238714847</v>
      </c>
      <c r="P42" s="206"/>
      <c r="Q42" s="206"/>
      <c r="R42" s="214">
        <f t="shared" ref="R42" si="38">SUM(R12:R41)</f>
        <v>11.641985234172733</v>
      </c>
      <c r="S42" s="214">
        <f t="shared" ref="S42" si="39">SUM(S12:S41)</f>
        <v>15.252172231873706</v>
      </c>
      <c r="T42" s="207">
        <f t="shared" ref="T42" si="40">SUM(T12:T41)</f>
        <v>23283.970468345466</v>
      </c>
      <c r="U42" s="207">
        <f t="shared" ref="U42" si="41">SUM(U12:U41)</f>
        <v>126593.02952455178</v>
      </c>
      <c r="V42" s="207">
        <f t="shared" ref="V42" si="42">SUM(V12:V41)</f>
        <v>149876.99999289724</v>
      </c>
      <c r="W42" s="207">
        <f t="shared" ref="W42" si="43">SUM(W12:W41)</f>
        <v>34791.465076276327</v>
      </c>
      <c r="X42" s="207">
        <f>SUM(X12:X41)</f>
        <v>75941.293388467544</v>
      </c>
      <c r="Y42" s="86"/>
      <c r="Z42" s="15" t="s">
        <v>4</v>
      </c>
      <c r="AA42" s="214">
        <f>SUM(AA12:AA41)</f>
        <v>2363595.3143228912</v>
      </c>
      <c r="AB42" s="206"/>
      <c r="AC42" s="206"/>
      <c r="AD42" s="214">
        <f t="shared" ref="AD42" si="44">SUM(AD12:AD41)</f>
        <v>6.9851911405036393</v>
      </c>
      <c r="AE42" s="214">
        <f t="shared" ref="AE42" si="45">SUM(AE12:AE41)</f>
        <v>9.151303339124226</v>
      </c>
      <c r="AF42" s="207">
        <f t="shared" ref="AF42" si="46">SUM(AF12:AF41)</f>
        <v>13970.382281007285</v>
      </c>
      <c r="AG42" s="207">
        <f t="shared" ref="AG42" si="47">SUM(AG12:AG41)</f>
        <v>75955.817714731078</v>
      </c>
      <c r="AH42" s="207">
        <f t="shared" ref="AH42" si="48">SUM(AH12:AH41)</f>
        <v>89926.199995738352</v>
      </c>
      <c r="AI42" s="207">
        <f t="shared" ref="AI42" si="49">SUM(AI12:AI41)</f>
        <v>20874.879045765803</v>
      </c>
      <c r="AJ42" s="207">
        <f>SUM(AJ12:AJ41)</f>
        <v>45564.776033080532</v>
      </c>
    </row>
  </sheetData>
  <sheetProtection password="90DC" sheet="1" objects="1" scenarios="1"/>
  <mergeCells count="15">
    <mergeCell ref="Z10:Z11"/>
    <mergeCell ref="AA10:AA11"/>
    <mergeCell ref="AB10:AC10"/>
    <mergeCell ref="AD10:AE10"/>
    <mergeCell ref="AF10:AJ10"/>
    <mergeCell ref="N10:N11"/>
    <mergeCell ref="O10:O11"/>
    <mergeCell ref="P10:Q10"/>
    <mergeCell ref="R10:S10"/>
    <mergeCell ref="T10:X10"/>
    <mergeCell ref="H10:L10"/>
    <mergeCell ref="B10:B11"/>
    <mergeCell ref="C10:C11"/>
    <mergeCell ref="D10:E10"/>
    <mergeCell ref="F10:G10"/>
  </mergeCells>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0.59999389629810485"/>
  </sheetPr>
  <dimension ref="A1:AS42"/>
  <sheetViews>
    <sheetView zoomScale="85" zoomScaleNormal="85" workbookViewId="0">
      <selection activeCell="B1" sqref="B1"/>
    </sheetView>
  </sheetViews>
  <sheetFormatPr defaultColWidth="9.109375" defaultRowHeight="14.4"/>
  <cols>
    <col min="1" max="1" width="9.109375" style="169"/>
    <col min="2" max="2" width="7.6640625" style="91" customWidth="1"/>
    <col min="3" max="3" width="14.5546875" style="4" customWidth="1"/>
    <col min="4" max="6" width="14.109375" style="4" customWidth="1"/>
    <col min="7" max="9" width="11.109375" style="4" customWidth="1"/>
    <col min="10" max="12" width="11.5546875" style="6" customWidth="1"/>
    <col min="13" max="13" width="13.6640625" style="6" customWidth="1"/>
    <col min="14" max="14" width="16.109375" style="6" customWidth="1"/>
    <col min="15" max="15" width="13.33203125" style="6" customWidth="1"/>
    <col min="16" max="16384" width="9.109375" style="91"/>
  </cols>
  <sheetData>
    <row r="1" spans="2:45">
      <c r="B1" s="1" t="s">
        <v>215</v>
      </c>
    </row>
    <row r="3" spans="2:45">
      <c r="C3" s="6">
        <f>Inputs!B45</f>
        <v>2000</v>
      </c>
      <c r="D3" s="4" t="str">
        <f>Inputs!A45</f>
        <v>VOC Value of Emissions (2017$) per short ton</v>
      </c>
      <c r="N3" s="91"/>
    </row>
    <row r="4" spans="2:45">
      <c r="C4" s="6">
        <f>Inputs!B46</f>
        <v>8300</v>
      </c>
      <c r="D4" s="4" t="str">
        <f>Inputs!A46</f>
        <v>NOx Value of Emissions (2017$) per short ton</v>
      </c>
      <c r="N4" s="91"/>
    </row>
    <row r="5" spans="2:45">
      <c r="C5" s="6">
        <f>Inputs!B47</f>
        <v>377800</v>
      </c>
      <c r="D5" s="4" t="str">
        <f>Inputs!A47</f>
        <v>PM2.5 Value of Emissions (2017$) per short ton</v>
      </c>
      <c r="N5" s="91"/>
    </row>
    <row r="6" spans="2:45">
      <c r="C6" s="6">
        <f>Inputs!B48</f>
        <v>48900</v>
      </c>
      <c r="D6" s="4" t="str">
        <f>Inputs!A48</f>
        <v>SOx Value of Emissions (2017$) per short ton</v>
      </c>
      <c r="N6" s="91"/>
    </row>
    <row r="9" spans="2:45">
      <c r="B9" s="91" t="s">
        <v>175</v>
      </c>
    </row>
    <row r="10" spans="2:45" ht="15.75" customHeight="1">
      <c r="B10" s="428" t="s">
        <v>1</v>
      </c>
      <c r="C10" s="429" t="s">
        <v>209</v>
      </c>
      <c r="D10" s="442" t="s">
        <v>203</v>
      </c>
      <c r="E10" s="442"/>
      <c r="F10" s="442"/>
      <c r="G10" s="442" t="s">
        <v>170</v>
      </c>
      <c r="H10" s="442"/>
      <c r="I10" s="442"/>
      <c r="J10" s="427" t="s">
        <v>7</v>
      </c>
      <c r="K10" s="427"/>
      <c r="L10" s="427"/>
      <c r="M10" s="427"/>
      <c r="N10" s="427"/>
      <c r="O10" s="287"/>
      <c r="Q10" s="432" t="s">
        <v>1</v>
      </c>
      <c r="R10" s="433" t="s">
        <v>209</v>
      </c>
      <c r="S10" s="443" t="s">
        <v>203</v>
      </c>
      <c r="T10" s="443"/>
      <c r="U10" s="443"/>
      <c r="V10" s="443" t="s">
        <v>170</v>
      </c>
      <c r="W10" s="443"/>
      <c r="X10" s="443"/>
      <c r="Y10" s="436" t="s">
        <v>7</v>
      </c>
      <c r="Z10" s="436"/>
      <c r="AA10" s="436"/>
      <c r="AB10" s="436"/>
      <c r="AC10" s="436"/>
      <c r="AD10" s="286"/>
      <c r="AF10" s="437" t="s">
        <v>1</v>
      </c>
      <c r="AG10" s="438" t="s">
        <v>209</v>
      </c>
      <c r="AH10" s="444" t="s">
        <v>203</v>
      </c>
      <c r="AI10" s="444"/>
      <c r="AJ10" s="444"/>
      <c r="AK10" s="444" t="s">
        <v>170</v>
      </c>
      <c r="AL10" s="444"/>
      <c r="AM10" s="444"/>
      <c r="AN10" s="441" t="s">
        <v>7</v>
      </c>
      <c r="AO10" s="441"/>
      <c r="AP10" s="441"/>
      <c r="AQ10" s="441"/>
      <c r="AR10" s="441"/>
      <c r="AS10" s="285"/>
    </row>
    <row r="11" spans="2:45" ht="57.6">
      <c r="B11" s="428"/>
      <c r="C11" s="429"/>
      <c r="D11" s="105" t="s">
        <v>6</v>
      </c>
      <c r="E11" s="105" t="s">
        <v>18</v>
      </c>
      <c r="F11" s="105" t="s">
        <v>19</v>
      </c>
      <c r="G11" s="201" t="s">
        <v>6</v>
      </c>
      <c r="H11" s="201" t="s">
        <v>18</v>
      </c>
      <c r="I11" s="201" t="s">
        <v>19</v>
      </c>
      <c r="J11" s="203" t="s">
        <v>8</v>
      </c>
      <c r="K11" s="203" t="s">
        <v>18</v>
      </c>
      <c r="L11" s="201" t="s">
        <v>19</v>
      </c>
      <c r="M11" s="203" t="s">
        <v>163</v>
      </c>
      <c r="N11" s="203" t="s">
        <v>40</v>
      </c>
      <c r="O11" s="203" t="s">
        <v>41</v>
      </c>
      <c r="Q11" s="432"/>
      <c r="R11" s="433"/>
      <c r="S11" s="229" t="s">
        <v>6</v>
      </c>
      <c r="T11" s="229" t="s">
        <v>18</v>
      </c>
      <c r="U11" s="229" t="s">
        <v>19</v>
      </c>
      <c r="V11" s="229" t="s">
        <v>6</v>
      </c>
      <c r="W11" s="229" t="s">
        <v>18</v>
      </c>
      <c r="X11" s="229" t="s">
        <v>19</v>
      </c>
      <c r="Y11" s="281" t="s">
        <v>8</v>
      </c>
      <c r="Z11" s="281" t="s">
        <v>18</v>
      </c>
      <c r="AA11" s="229" t="s">
        <v>19</v>
      </c>
      <c r="AB11" s="281" t="s">
        <v>163</v>
      </c>
      <c r="AC11" s="281" t="s">
        <v>40</v>
      </c>
      <c r="AD11" s="281" t="s">
        <v>41</v>
      </c>
      <c r="AF11" s="437"/>
      <c r="AG11" s="438"/>
      <c r="AH11" s="231" t="s">
        <v>6</v>
      </c>
      <c r="AI11" s="231" t="s">
        <v>18</v>
      </c>
      <c r="AJ11" s="231" t="s">
        <v>19</v>
      </c>
      <c r="AK11" s="231" t="s">
        <v>6</v>
      </c>
      <c r="AL11" s="231" t="s">
        <v>18</v>
      </c>
      <c r="AM11" s="231" t="s">
        <v>19</v>
      </c>
      <c r="AN11" s="284" t="s">
        <v>8</v>
      </c>
      <c r="AO11" s="284" t="s">
        <v>18</v>
      </c>
      <c r="AP11" s="231" t="s">
        <v>19</v>
      </c>
      <c r="AQ11" s="284" t="s">
        <v>163</v>
      </c>
      <c r="AR11" s="284" t="s">
        <v>40</v>
      </c>
      <c r="AS11" s="284" t="s">
        <v>41</v>
      </c>
    </row>
    <row r="12" spans="2:45">
      <c r="B12" s="127">
        <v>2026</v>
      </c>
      <c r="C12" s="8">
        <f>'Travel Time Savings'!B10*'Travel Time Savings'!$E$3</f>
        <v>902073.07152236474</v>
      </c>
      <c r="D12" s="20">
        <f>Inputs!$B$65</f>
        <v>3.8679999999999999</v>
      </c>
      <c r="E12" s="20">
        <f>Inputs!$B$66</f>
        <v>39.051500000000004</v>
      </c>
      <c r="F12" s="20">
        <f>Inputs!$B$67</f>
        <v>1.0920000000000001</v>
      </c>
      <c r="G12" s="102">
        <f>((C12*D12)/1000000)*Inputs!$B$62</f>
        <v>3.8433743326743297</v>
      </c>
      <c r="H12" s="102">
        <f>((C12*E12)/1000000)*Inputs!$B$62</f>
        <v>38.802878167640017</v>
      </c>
      <c r="I12" s="102">
        <f>((C12*F12)/1000000)*Inputs!$B$62</f>
        <v>1.0850477692038183</v>
      </c>
      <c r="J12" s="11">
        <f t="shared" ref="J12:J41" si="0">G12*$C$3</f>
        <v>7686.7486653486594</v>
      </c>
      <c r="K12" s="11">
        <f t="shared" ref="K12:K41" si="1">H12*$C$4</f>
        <v>322063.88879141212</v>
      </c>
      <c r="L12" s="11">
        <f t="shared" ref="L12:L41" si="2">I12*$C$5</f>
        <v>409931.04720520257</v>
      </c>
      <c r="M12" s="11">
        <f t="shared" ref="M12:M41" si="3">SUM(J12:L12)</f>
        <v>739681.68466196337</v>
      </c>
      <c r="N12" s="11">
        <f>M12/((1+Inputs!$B$3)^($B12-Inputs!$B$5))</f>
        <v>460636.5781999972</v>
      </c>
      <c r="O12" s="11">
        <f>M12/((1+Inputs!$B$4)^($B12-Inputs!$B$5))</f>
        <v>601428.89889479382</v>
      </c>
      <c r="Q12" s="127">
        <v>2026</v>
      </c>
      <c r="R12" s="8">
        <f>'I-95 DetourSavings'!G12</f>
        <v>21308.554817708322</v>
      </c>
      <c r="S12" s="20">
        <f>Inputs!$B$65</f>
        <v>3.8679999999999999</v>
      </c>
      <c r="T12" s="20">
        <f>Inputs!$B$66</f>
        <v>39.051500000000004</v>
      </c>
      <c r="U12" s="20">
        <f>Inputs!$B$67</f>
        <v>1.0920000000000001</v>
      </c>
      <c r="V12" s="102">
        <f>((R12*S12)/1000000)*Inputs!$B$62</f>
        <v>9.0787271273437706E-2</v>
      </c>
      <c r="W12" s="102">
        <f>((R12*T12)/1000000)*Inputs!$B$62</f>
        <v>0.91659232785280587</v>
      </c>
      <c r="X12" s="102">
        <f>((R12*U12)/1000000)*Inputs!$B$62</f>
        <v>2.5630739459822641E-2</v>
      </c>
      <c r="Y12" s="11">
        <f t="shared" ref="Y12:Y41" si="4">V12*$C$3</f>
        <v>181.57454254687542</v>
      </c>
      <c r="Z12" s="11">
        <f t="shared" ref="Z12:Z41" si="5">W12*$C$4</f>
        <v>7607.716321178289</v>
      </c>
      <c r="AA12" s="11">
        <f t="shared" ref="AA12:AA41" si="6">X12*$C$5</f>
        <v>9683.2933679209946</v>
      </c>
      <c r="AB12" s="11">
        <f t="shared" ref="AB12:AB41" si="7">SUM(Y12:AA12)</f>
        <v>17472.58423164616</v>
      </c>
      <c r="AC12" s="11">
        <f>AB12/((1+Inputs!$B$3)^($B12-Inputs!$B$5))</f>
        <v>10881.047320314423</v>
      </c>
      <c r="AD12" s="11">
        <f>AB12/((1+Inputs!$B$4)^($B12-Inputs!$B$5))</f>
        <v>14206.809919983229</v>
      </c>
      <c r="AF12" s="127">
        <v>2026</v>
      </c>
      <c r="AG12" s="8">
        <f>'I-95 DetourSavings'!O12</f>
        <v>12785.132890624991</v>
      </c>
      <c r="AH12" s="20">
        <f>Inputs!$B$65</f>
        <v>3.8679999999999999</v>
      </c>
      <c r="AI12" s="20">
        <f>Inputs!$B$66</f>
        <v>39.051500000000004</v>
      </c>
      <c r="AJ12" s="20">
        <f>Inputs!$B$67</f>
        <v>1.0920000000000001</v>
      </c>
      <c r="AK12" s="102">
        <f>((AG12*AH12)/1000000)*Inputs!$B$62</f>
        <v>5.4472362764062615E-2</v>
      </c>
      <c r="AL12" s="102">
        <f>((AG12*AI12)/1000000)*Inputs!$B$62</f>
        <v>0.54995539671168336</v>
      </c>
      <c r="AM12" s="102">
        <f>((AG12*AJ12)/1000000)*Inputs!$B$62</f>
        <v>1.5378443675893583E-2</v>
      </c>
      <c r="AN12" s="11">
        <f t="shared" ref="AN12:AN41" si="8">AK12*$C$3</f>
        <v>108.94472552812523</v>
      </c>
      <c r="AO12" s="11">
        <f t="shared" ref="AO12:AO41" si="9">AL12*$C$4</f>
        <v>4564.6297927069718</v>
      </c>
      <c r="AP12" s="11">
        <f t="shared" ref="AP12:AP41" si="10">AM12*$C$5</f>
        <v>5809.976020752596</v>
      </c>
      <c r="AQ12" s="11">
        <f t="shared" ref="AQ12:AQ41" si="11">SUM(AN12:AP12)</f>
        <v>10483.550538987693</v>
      </c>
      <c r="AR12" s="11">
        <f>AQ12/((1+Inputs!$B$3)^($B12-Inputs!$B$5))</f>
        <v>6528.6283921886516</v>
      </c>
      <c r="AS12" s="11">
        <f>AQ12/((1+Inputs!$B$4)^($B12-Inputs!$B$5))</f>
        <v>8524.0859519899332</v>
      </c>
    </row>
    <row r="13" spans="2:45">
      <c r="B13" s="127">
        <f t="shared" ref="B13:B41" si="12">B12+1</f>
        <v>2027</v>
      </c>
      <c r="C13" s="8">
        <f>'Travel Time Savings'!B11*'Travel Time Savings'!$E$3</f>
        <v>931713.74375136173</v>
      </c>
      <c r="D13" s="20">
        <f>Inputs!$B$65</f>
        <v>3.8679999999999999</v>
      </c>
      <c r="E13" s="20">
        <f>Inputs!$B$66</f>
        <v>39.051500000000004</v>
      </c>
      <c r="F13" s="20">
        <f>Inputs!$B$67</f>
        <v>1.0920000000000001</v>
      </c>
      <c r="G13" s="102">
        <f>((C13*D13)/1000000)*Inputs!$B$62</f>
        <v>3.9696614400545389</v>
      </c>
      <c r="H13" s="102">
        <f>((C13*E13)/1000000)*Inputs!$B$62</f>
        <v>40.077878419413089</v>
      </c>
      <c r="I13" s="102">
        <f>((C13*F13)/1000000)*Inputs!$B$62</f>
        <v>1.1207006961064003</v>
      </c>
      <c r="J13" s="11">
        <f t="shared" si="0"/>
        <v>7939.3228801090781</v>
      </c>
      <c r="K13" s="11">
        <f t="shared" si="1"/>
        <v>332646.39088112867</v>
      </c>
      <c r="L13" s="11">
        <f t="shared" si="2"/>
        <v>423400.72298899805</v>
      </c>
      <c r="M13" s="11">
        <f t="shared" si="3"/>
        <v>763986.43675023573</v>
      </c>
      <c r="N13" s="11">
        <f>M13/((1+Inputs!$B$3)^($B13-Inputs!$B$5))</f>
        <v>444647.06195283908</v>
      </c>
      <c r="O13" s="11">
        <f>M13/((1+Inputs!$B$4)^($B13-Inputs!$B$5))</f>
        <v>603097.94806123571</v>
      </c>
      <c r="Q13" s="127">
        <f t="shared" ref="Q13:Q41" si="13">Q12+1</f>
        <v>2027</v>
      </c>
      <c r="R13" s="8">
        <f>'I-95 DetourSavings'!G13</f>
        <v>22067.327703262123</v>
      </c>
      <c r="S13" s="20">
        <f>Inputs!$B$65</f>
        <v>3.8679999999999999</v>
      </c>
      <c r="T13" s="20">
        <f>Inputs!$B$66</f>
        <v>39.051500000000004</v>
      </c>
      <c r="U13" s="20">
        <f>Inputs!$B$67</f>
        <v>1.0920000000000001</v>
      </c>
      <c r="V13" s="102">
        <f>((R13*S13)/1000000)*Inputs!$B$62</f>
        <v>9.4020100547173996E-2</v>
      </c>
      <c r="W13" s="102">
        <f>((R13*T13)/1000000)*Inputs!$B$62</f>
        <v>0.94923111595604093</v>
      </c>
      <c r="X13" s="102">
        <f>((R13*U13)/1000000)*Inputs!$B$62</f>
        <v>2.6543420319936405E-2</v>
      </c>
      <c r="Y13" s="11">
        <f t="shared" si="4"/>
        <v>188.04020109434799</v>
      </c>
      <c r="Z13" s="11">
        <f t="shared" si="5"/>
        <v>7878.6182624351395</v>
      </c>
      <c r="AA13" s="11">
        <f t="shared" si="6"/>
        <v>10028.104196871975</v>
      </c>
      <c r="AB13" s="11">
        <f t="shared" si="7"/>
        <v>18094.762660401462</v>
      </c>
      <c r="AC13" s="11">
        <f>AB13/((1+Inputs!$B$3)^($B13-Inputs!$B$5))</f>
        <v>10531.316613297147</v>
      </c>
      <c r="AD13" s="11">
        <f>AB13/((1+Inputs!$B$4)^($B13-Inputs!$B$5))</f>
        <v>14284.172736839913</v>
      </c>
      <c r="AF13" s="127">
        <f t="shared" ref="AF13:AF41" si="14">AF12+1</f>
        <v>2027</v>
      </c>
      <c r="AG13" s="8">
        <f>'I-95 DetourSavings'!O13</f>
        <v>13240.396621957276</v>
      </c>
      <c r="AH13" s="20">
        <f>Inputs!$B$65</f>
        <v>3.8679999999999999</v>
      </c>
      <c r="AI13" s="20">
        <f>Inputs!$B$66</f>
        <v>39.051500000000004</v>
      </c>
      <c r="AJ13" s="20">
        <f>Inputs!$B$67</f>
        <v>1.0920000000000001</v>
      </c>
      <c r="AK13" s="102">
        <f>((AG13*AH13)/1000000)*Inputs!$B$62</f>
        <v>5.6412060328304404E-2</v>
      </c>
      <c r="AL13" s="102">
        <f>((AG13*AI13)/1000000)*Inputs!$B$62</f>
        <v>0.56953866957362465</v>
      </c>
      <c r="AM13" s="102">
        <f>((AG13*AJ13)/1000000)*Inputs!$B$62</f>
        <v>1.5926052191961845E-2</v>
      </c>
      <c r="AN13" s="11">
        <f t="shared" si="8"/>
        <v>112.82412065660881</v>
      </c>
      <c r="AO13" s="11">
        <f t="shared" si="9"/>
        <v>4727.170957461085</v>
      </c>
      <c r="AP13" s="11">
        <f t="shared" si="10"/>
        <v>6016.8625181231855</v>
      </c>
      <c r="AQ13" s="11">
        <f t="shared" si="11"/>
        <v>10856.85759624088</v>
      </c>
      <c r="AR13" s="11">
        <f>AQ13/((1+Inputs!$B$3)^($B13-Inputs!$B$5))</f>
        <v>6318.7899679782895</v>
      </c>
      <c r="AS13" s="11">
        <f>AQ13/((1+Inputs!$B$4)^($B13-Inputs!$B$5))</f>
        <v>8570.5036421039495</v>
      </c>
    </row>
    <row r="14" spans="2:45">
      <c r="B14" s="127">
        <f t="shared" si="12"/>
        <v>2028</v>
      </c>
      <c r="C14" s="8">
        <f>'Travel Time Savings'!B12*'Travel Time Savings'!$E$3</f>
        <v>962328.3608612367</v>
      </c>
      <c r="D14" s="20">
        <f>Inputs!$B$65</f>
        <v>3.8679999999999999</v>
      </c>
      <c r="E14" s="20">
        <f>Inputs!$B$66</f>
        <v>39.051500000000004</v>
      </c>
      <c r="F14" s="20">
        <f>Inputs!$B$67</f>
        <v>1.0920000000000001</v>
      </c>
      <c r="G14" s="102">
        <f>((C14*D14)/1000000)*Inputs!$B$62</f>
        <v>4.1000981389421058</v>
      </c>
      <c r="H14" s="102">
        <f>((C14*E14)/1000000)*Inputs!$B$62</f>
        <v>41.394773131566104</v>
      </c>
      <c r="I14" s="102">
        <f>((C14*F14)/1000000)*Inputs!$B$62</f>
        <v>1.1575251209216082</v>
      </c>
      <c r="J14" s="11">
        <f t="shared" si="0"/>
        <v>8200.1962778842117</v>
      </c>
      <c r="K14" s="11">
        <f t="shared" si="1"/>
        <v>343576.61699199869</v>
      </c>
      <c r="L14" s="11">
        <f t="shared" si="2"/>
        <v>437312.99068418361</v>
      </c>
      <c r="M14" s="11">
        <f t="shared" si="3"/>
        <v>789089.80395406648</v>
      </c>
      <c r="N14" s="11">
        <f>M14/((1+Inputs!$B$3)^($B14-Inputs!$B$5))</f>
        <v>429212.57029972703</v>
      </c>
      <c r="O14" s="11">
        <f>M14/((1+Inputs!$B$4)^($B14-Inputs!$B$5))</f>
        <v>604771.62907214882</v>
      </c>
      <c r="Q14" s="127">
        <f t="shared" si="13"/>
        <v>2028</v>
      </c>
      <c r="R14" s="8">
        <f>'I-95 DetourSavings'!G14</f>
        <v>22853.119609898167</v>
      </c>
      <c r="S14" s="20">
        <f>Inputs!$B$65</f>
        <v>3.8679999999999999</v>
      </c>
      <c r="T14" s="20">
        <f>Inputs!$B$66</f>
        <v>39.051500000000004</v>
      </c>
      <c r="U14" s="20">
        <f>Inputs!$B$67</f>
        <v>1.0920000000000001</v>
      </c>
      <c r="V14" s="102">
        <f>((R14*S14)/1000000)*Inputs!$B$62</f>
        <v>9.7368047116171336E-2</v>
      </c>
      <c r="W14" s="102">
        <f>((R14*T14)/1000000)*Inputs!$B$62</f>
        <v>0.9830321333912011</v>
      </c>
      <c r="X14" s="102">
        <f>((R14*U14)/1000000)*Inputs!$B$62</f>
        <v>2.7488600685330693E-2</v>
      </c>
      <c r="Y14" s="11">
        <f t="shared" si="4"/>
        <v>194.73609423234268</v>
      </c>
      <c r="Z14" s="11">
        <f t="shared" si="5"/>
        <v>8159.1667071469692</v>
      </c>
      <c r="AA14" s="11">
        <f t="shared" si="6"/>
        <v>10385.193338917936</v>
      </c>
      <c r="AB14" s="11">
        <f t="shared" si="7"/>
        <v>18739.096140297246</v>
      </c>
      <c r="AC14" s="11">
        <f>AB14/((1+Inputs!$B$3)^($B14-Inputs!$B$5))</f>
        <v>10192.826696236043</v>
      </c>
      <c r="AD14" s="11">
        <f>AB14/((1+Inputs!$B$4)^($B14-Inputs!$B$5))</f>
        <v>14361.956830919687</v>
      </c>
      <c r="AF14" s="127">
        <f t="shared" si="14"/>
        <v>2028</v>
      </c>
      <c r="AG14" s="8">
        <f>'I-95 DetourSavings'!O14</f>
        <v>13711.8717659389</v>
      </c>
      <c r="AH14" s="20">
        <f>Inputs!$B$65</f>
        <v>3.8679999999999999</v>
      </c>
      <c r="AI14" s="20">
        <f>Inputs!$B$66</f>
        <v>39.051500000000004</v>
      </c>
      <c r="AJ14" s="20">
        <f>Inputs!$B$67</f>
        <v>1.0920000000000001</v>
      </c>
      <c r="AK14" s="102">
        <f>((AG14*AH14)/1000000)*Inputs!$B$62</f>
        <v>5.8420828269702803E-2</v>
      </c>
      <c r="AL14" s="102">
        <f>((AG14*AI14)/1000000)*Inputs!$B$62</f>
        <v>0.58981928003472073</v>
      </c>
      <c r="AM14" s="102">
        <f>((AG14*AJ14)/1000000)*Inputs!$B$62</f>
        <v>1.6493160411198415E-2</v>
      </c>
      <c r="AN14" s="11">
        <f t="shared" si="8"/>
        <v>116.84165653940561</v>
      </c>
      <c r="AO14" s="11">
        <f t="shared" si="9"/>
        <v>4895.5000242881824</v>
      </c>
      <c r="AP14" s="11">
        <f t="shared" si="10"/>
        <v>6231.1160033507613</v>
      </c>
      <c r="AQ14" s="11">
        <f t="shared" si="11"/>
        <v>11243.457684178349</v>
      </c>
      <c r="AR14" s="11">
        <f>AQ14/((1+Inputs!$B$3)^($B14-Inputs!$B$5))</f>
        <v>6115.6960177416267</v>
      </c>
      <c r="AS14" s="11">
        <f>AQ14/((1+Inputs!$B$4)^($B14-Inputs!$B$5))</f>
        <v>8617.1740985518136</v>
      </c>
    </row>
    <row r="15" spans="2:45">
      <c r="B15" s="127">
        <f t="shared" si="12"/>
        <v>2029</v>
      </c>
      <c r="C15" s="8">
        <f>'Travel Time Savings'!B13*'Travel Time Savings'!$E$3</f>
        <v>993948.92511643365</v>
      </c>
      <c r="D15" s="20">
        <f>Inputs!$B$65</f>
        <v>3.8679999999999999</v>
      </c>
      <c r="E15" s="20">
        <f>Inputs!$B$66</f>
        <v>39.051500000000004</v>
      </c>
      <c r="F15" s="20">
        <f>Inputs!$B$67</f>
        <v>1.0920000000000001</v>
      </c>
      <c r="G15" s="102">
        <f>((C15*D15)/1000000)*Inputs!$B$62</f>
        <v>4.2348207782489267</v>
      </c>
      <c r="H15" s="102">
        <f>((C15*E15)/1000000)*Inputs!$B$62</f>
        <v>42.754938888776628</v>
      </c>
      <c r="I15" s="102">
        <f>((C15*F15)/1000000)*Inputs!$B$62</f>
        <v>1.1955595371892007</v>
      </c>
      <c r="J15" s="11">
        <f t="shared" si="0"/>
        <v>8469.6415564978524</v>
      </c>
      <c r="K15" s="11">
        <f t="shared" si="1"/>
        <v>354865.99277684599</v>
      </c>
      <c r="L15" s="11">
        <f t="shared" si="2"/>
        <v>451682.39315008005</v>
      </c>
      <c r="M15" s="11">
        <f t="shared" si="3"/>
        <v>815018.02748342394</v>
      </c>
      <c r="N15" s="11">
        <f>M15/((1+Inputs!$B$3)^($B15-Inputs!$B$5))</f>
        <v>414313.83734823251</v>
      </c>
      <c r="O15" s="11">
        <f>M15/((1+Inputs!$B$4)^($B15-Inputs!$B$5))</f>
        <v>606449.95478154765</v>
      </c>
      <c r="Q15" s="127">
        <f t="shared" si="13"/>
        <v>2029</v>
      </c>
      <c r="R15" s="8">
        <f>'I-95 DetourSavings'!G15</f>
        <v>23666.89265357253</v>
      </c>
      <c r="S15" s="20">
        <f>Inputs!$B$65</f>
        <v>3.8679999999999999</v>
      </c>
      <c r="T15" s="20">
        <f>Inputs!$B$66</f>
        <v>39.051500000000004</v>
      </c>
      <c r="U15" s="20">
        <f>Inputs!$B$67</f>
        <v>1.0920000000000001</v>
      </c>
      <c r="V15" s="102">
        <f>((R15*S15)/1000000)*Inputs!$B$62</f>
        <v>0.10083521017359641</v>
      </c>
      <c r="W15" s="102">
        <f>((R15*T15)/1000000)*Inputs!$B$62</f>
        <v>1.018036765794778</v>
      </c>
      <c r="X15" s="102">
        <f>((R15*U15)/1000000)*Inputs!$B$62</f>
        <v>2.8467437825637872E-2</v>
      </c>
      <c r="Y15" s="11">
        <f t="shared" si="4"/>
        <v>201.67042034719282</v>
      </c>
      <c r="Z15" s="11">
        <f t="shared" si="5"/>
        <v>8449.7051560966574</v>
      </c>
      <c r="AA15" s="11">
        <f t="shared" si="6"/>
        <v>10754.998010525987</v>
      </c>
      <c r="AB15" s="11">
        <f t="shared" si="7"/>
        <v>19406.373586969836</v>
      </c>
      <c r="AC15" s="11">
        <f>AB15/((1+Inputs!$B$3)^($B15-Inputs!$B$5))</f>
        <v>9865.216275838</v>
      </c>
      <c r="AD15" s="11">
        <f>AB15/((1+Inputs!$B$4)^($B15-Inputs!$B$5))</f>
        <v>14440.164496276788</v>
      </c>
      <c r="AF15" s="127">
        <f t="shared" si="14"/>
        <v>2029</v>
      </c>
      <c r="AG15" s="8">
        <f>'I-95 DetourSavings'!O15</f>
        <v>14200.135592143524</v>
      </c>
      <c r="AH15" s="20">
        <f>Inputs!$B$65</f>
        <v>3.8679999999999999</v>
      </c>
      <c r="AI15" s="20">
        <f>Inputs!$B$66</f>
        <v>39.051500000000004</v>
      </c>
      <c r="AJ15" s="20">
        <f>Inputs!$B$67</f>
        <v>1.0920000000000001</v>
      </c>
      <c r="AK15" s="102">
        <f>((AG15*AH15)/1000000)*Inputs!$B$62</f>
        <v>6.0501126104157879E-2</v>
      </c>
      <c r="AL15" s="102">
        <f>((AG15*AI15)/1000000)*Inputs!$B$62</f>
        <v>0.61082205947686707</v>
      </c>
      <c r="AM15" s="102">
        <f>((AG15*AJ15)/1000000)*Inputs!$B$62</f>
        <v>1.7080462695382732E-2</v>
      </c>
      <c r="AN15" s="11">
        <f t="shared" si="8"/>
        <v>121.00225220831575</v>
      </c>
      <c r="AO15" s="11">
        <f t="shared" si="9"/>
        <v>5069.8230936579967</v>
      </c>
      <c r="AP15" s="11">
        <f t="shared" si="10"/>
        <v>6452.9988063155961</v>
      </c>
      <c r="AQ15" s="11">
        <f t="shared" si="11"/>
        <v>11643.824152181907</v>
      </c>
      <c r="AR15" s="11">
        <f>AQ15/((1+Inputs!$B$3)^($B15-Inputs!$B$5))</f>
        <v>5919.1297655028029</v>
      </c>
      <c r="AS15" s="11">
        <f>AQ15/((1+Inputs!$B$4)^($B15-Inputs!$B$5))</f>
        <v>8664.0986977660777</v>
      </c>
    </row>
    <row r="16" spans="2:45">
      <c r="B16" s="127">
        <f t="shared" si="12"/>
        <v>2030</v>
      </c>
      <c r="C16" s="8">
        <f>'Travel Time Savings'!B14*'Travel Time Savings'!$E$3</f>
        <v>1026608.4903244056</v>
      </c>
      <c r="D16" s="20">
        <f>Inputs!$B$65</f>
        <v>3.8679999999999999</v>
      </c>
      <c r="E16" s="20">
        <f>Inputs!$B$66</f>
        <v>39.051500000000004</v>
      </c>
      <c r="F16" s="20">
        <f>Inputs!$B$67</f>
        <v>1.0920000000000001</v>
      </c>
      <c r="G16" s="102">
        <f>((C16*D16)/1000000)*Inputs!$B$62</f>
        <v>4.3739701870931427</v>
      </c>
      <c r="H16" s="102">
        <f>((C16*E16)/1000000)*Inputs!$B$62</f>
        <v>44.159797508083734</v>
      </c>
      <c r="I16" s="102">
        <f>((C16*F16)/1000000)*Inputs!$B$62</f>
        <v>1.2348437032848274</v>
      </c>
      <c r="J16" s="11">
        <f t="shared" si="0"/>
        <v>8747.9403741862861</v>
      </c>
      <c r="K16" s="11">
        <f t="shared" si="1"/>
        <v>366526.31931709498</v>
      </c>
      <c r="L16" s="11">
        <f t="shared" si="2"/>
        <v>466523.95110100781</v>
      </c>
      <c r="M16" s="11">
        <f t="shared" si="3"/>
        <v>841798.21079228912</v>
      </c>
      <c r="N16" s="11">
        <f>M16/((1+Inputs!$B$3)^($B16-Inputs!$B$5))</f>
        <v>399932.26595937577</v>
      </c>
      <c r="O16" s="11">
        <f>M16/((1+Inputs!$B$4)^($B16-Inputs!$B$5))</f>
        <v>608132.93807911954</v>
      </c>
      <c r="Q16" s="127">
        <f t="shared" si="13"/>
        <v>2030</v>
      </c>
      <c r="R16" s="8">
        <f>'I-95 DetourSavings'!G16</f>
        <v>24509.643210072947</v>
      </c>
      <c r="S16" s="20">
        <f>Inputs!$B$65</f>
        <v>3.8679999999999999</v>
      </c>
      <c r="T16" s="20">
        <f>Inputs!$B$66</f>
        <v>39.051500000000004</v>
      </c>
      <c r="U16" s="20">
        <f>Inputs!$B$67</f>
        <v>1.0920000000000001</v>
      </c>
      <c r="V16" s="102">
        <f>((R16*S16)/1000000)*Inputs!$B$62</f>
        <v>0.10442583488012321</v>
      </c>
      <c r="W16" s="102">
        <f>((R16*T16)/1000000)*Inputs!$B$62</f>
        <v>1.0542878724977074</v>
      </c>
      <c r="X16" s="102">
        <f>((R16*U16)/1000000)*Inputs!$B$62</f>
        <v>2.9481130219517721E-2</v>
      </c>
      <c r="Y16" s="11">
        <f t="shared" si="4"/>
        <v>208.85166976024641</v>
      </c>
      <c r="Z16" s="11">
        <f t="shared" si="5"/>
        <v>8750.5893417309708</v>
      </c>
      <c r="AA16" s="11">
        <f t="shared" si="6"/>
        <v>11137.970996933795</v>
      </c>
      <c r="AB16" s="11">
        <f t="shared" si="7"/>
        <v>20097.41200842501</v>
      </c>
      <c r="AC16" s="11">
        <f>AB16/((1+Inputs!$B$3)^($B16-Inputs!$B$5))</f>
        <v>9548.135671236103</v>
      </c>
      <c r="AD16" s="11">
        <f>AB16/((1+Inputs!$B$4)^($B16-Inputs!$B$5))</f>
        <v>14518.798039457692</v>
      </c>
      <c r="AF16" s="127">
        <f t="shared" si="14"/>
        <v>2030</v>
      </c>
      <c r="AG16" s="8">
        <f>'I-95 DetourSavings'!O16</f>
        <v>14705.785926043774</v>
      </c>
      <c r="AH16" s="20">
        <f>Inputs!$B$65</f>
        <v>3.8679999999999999</v>
      </c>
      <c r="AI16" s="20">
        <f>Inputs!$B$66</f>
        <v>39.051500000000004</v>
      </c>
      <c r="AJ16" s="20">
        <f>Inputs!$B$67</f>
        <v>1.0920000000000001</v>
      </c>
      <c r="AK16" s="102">
        <f>((AG16*AH16)/1000000)*Inputs!$B$62</f>
        <v>6.265550092807394E-2</v>
      </c>
      <c r="AL16" s="102">
        <f>((AG16*AI16)/1000000)*Inputs!$B$62</f>
        <v>0.6325727234986247</v>
      </c>
      <c r="AM16" s="102">
        <f>((AG16*AJ16)/1000000)*Inputs!$B$62</f>
        <v>1.7688678131710645E-2</v>
      </c>
      <c r="AN16" s="11">
        <f t="shared" si="8"/>
        <v>125.31100185614788</v>
      </c>
      <c r="AO16" s="11">
        <f t="shared" si="9"/>
        <v>5250.3536050385846</v>
      </c>
      <c r="AP16" s="11">
        <f t="shared" si="10"/>
        <v>6682.7825981602819</v>
      </c>
      <c r="AQ16" s="11">
        <f t="shared" si="11"/>
        <v>12058.447205055014</v>
      </c>
      <c r="AR16" s="11">
        <f>AQ16/((1+Inputs!$B$3)^($B16-Inputs!$B$5))</f>
        <v>5728.8814027416656</v>
      </c>
      <c r="AS16" s="11">
        <f>AQ16/((1+Inputs!$B$4)^($B16-Inputs!$B$5))</f>
        <v>8711.2788236746201</v>
      </c>
    </row>
    <row r="17" spans="2:45">
      <c r="B17" s="127">
        <f t="shared" si="12"/>
        <v>2031</v>
      </c>
      <c r="C17" s="8">
        <f>'Travel Time Savings'!B15*'Travel Time Savings'!$E$3</f>
        <v>1060341.1963876269</v>
      </c>
      <c r="D17" s="20">
        <f>Inputs!$B$65</f>
        <v>3.8679999999999999</v>
      </c>
      <c r="E17" s="20">
        <f>Inputs!$B$66</f>
        <v>39.051500000000004</v>
      </c>
      <c r="F17" s="20">
        <f>Inputs!$B$67</f>
        <v>1.0920000000000001</v>
      </c>
      <c r="G17" s="102">
        <f>((C17*D17)/1000000)*Inputs!$B$62</f>
        <v>4.5176918220115159</v>
      </c>
      <c r="H17" s="102">
        <f>((C17*E17)/1000000)*Inputs!$B$62</f>
        <v>45.610817525150658</v>
      </c>
      <c r="I17" s="102">
        <f>((C17*F17)/1000000)*Inputs!$B$62</f>
        <v>1.2754186839805006</v>
      </c>
      <c r="J17" s="11">
        <f t="shared" si="0"/>
        <v>9035.3836440230316</v>
      </c>
      <c r="K17" s="11">
        <f t="shared" si="1"/>
        <v>378569.78545875044</v>
      </c>
      <c r="L17" s="11">
        <f t="shared" si="2"/>
        <v>481853.17880783312</v>
      </c>
      <c r="M17" s="11">
        <f t="shared" si="3"/>
        <v>869458.34791060654</v>
      </c>
      <c r="N17" s="11">
        <f>M17/((1+Inputs!$B$3)^($B17-Inputs!$B$5))</f>
        <v>386049.90453400125</v>
      </c>
      <c r="O17" s="11">
        <f>M17/((1+Inputs!$B$4)^($B17-Inputs!$B$5))</f>
        <v>609820.59189032158</v>
      </c>
      <c r="Q17" s="127">
        <f t="shared" si="13"/>
        <v>2031</v>
      </c>
      <c r="R17" s="8">
        <f>'I-95 DetourSavings'!G17</f>
        <v>25382.403134971562</v>
      </c>
      <c r="S17" s="20">
        <f>Inputs!$B$65</f>
        <v>3.8679999999999999</v>
      </c>
      <c r="T17" s="20">
        <f>Inputs!$B$66</f>
        <v>39.051500000000004</v>
      </c>
      <c r="U17" s="20">
        <f>Inputs!$B$67</f>
        <v>1.0920000000000001</v>
      </c>
      <c r="V17" s="102">
        <f>((R17*S17)/1000000)*Inputs!$B$62</f>
        <v>0.10814431756166609</v>
      </c>
      <c r="W17" s="102">
        <f>((R17*T17)/1000000)*Inputs!$B$62</f>
        <v>1.0918298390019143</v>
      </c>
      <c r="X17" s="102">
        <f>((R17*U17)/1000000)*Inputs!$B$62</f>
        <v>3.0530919022062925E-2</v>
      </c>
      <c r="Y17" s="11">
        <f t="shared" si="4"/>
        <v>216.2886351233322</v>
      </c>
      <c r="Z17" s="11">
        <f t="shared" si="5"/>
        <v>9062.1876637158894</v>
      </c>
      <c r="AA17" s="11">
        <f t="shared" si="6"/>
        <v>11534.581206535373</v>
      </c>
      <c r="AB17" s="11">
        <f t="shared" si="7"/>
        <v>20813.057505374592</v>
      </c>
      <c r="AC17" s="11">
        <f>AB17/((1+Inputs!$B$3)^($B17-Inputs!$B$5))</f>
        <v>9241.2464407514635</v>
      </c>
      <c r="AD17" s="11">
        <f>AB17/((1+Inputs!$B$4)^($B17-Inputs!$B$5))</f>
        <v>14597.859779569093</v>
      </c>
      <c r="AF17" s="127">
        <f t="shared" si="14"/>
        <v>2031</v>
      </c>
      <c r="AG17" s="8">
        <f>'I-95 DetourSavings'!O17</f>
        <v>15229.441880982944</v>
      </c>
      <c r="AH17" s="20">
        <f>Inputs!$B$65</f>
        <v>3.8679999999999999</v>
      </c>
      <c r="AI17" s="20">
        <f>Inputs!$B$66</f>
        <v>39.051500000000004</v>
      </c>
      <c r="AJ17" s="20">
        <f>Inputs!$B$67</f>
        <v>1.0920000000000001</v>
      </c>
      <c r="AK17" s="102">
        <f>((AG17*AH17)/1000000)*Inputs!$B$62</f>
        <v>6.4886590536999675E-2</v>
      </c>
      <c r="AL17" s="102">
        <f>((AG17*AI17)/1000000)*Inputs!$B$62</f>
        <v>0.65509790340114882</v>
      </c>
      <c r="AM17" s="102">
        <f>((AG17*AJ17)/1000000)*Inputs!$B$62</f>
        <v>1.8318551413237762E-2</v>
      </c>
      <c r="AN17" s="11">
        <f t="shared" si="8"/>
        <v>129.77318107399935</v>
      </c>
      <c r="AO17" s="11">
        <f t="shared" si="9"/>
        <v>5437.3125982295351</v>
      </c>
      <c r="AP17" s="11">
        <f t="shared" si="10"/>
        <v>6920.7487239212269</v>
      </c>
      <c r="AQ17" s="11">
        <f t="shared" si="11"/>
        <v>12487.834503224762</v>
      </c>
      <c r="AR17" s="11">
        <f>AQ17/((1+Inputs!$B$3)^($B17-Inputs!$B$5))</f>
        <v>5544.747864450881</v>
      </c>
      <c r="AS17" s="11">
        <f>AQ17/((1+Inputs!$B$4)^($B17-Inputs!$B$5))</f>
        <v>8758.7158677414609</v>
      </c>
    </row>
    <row r="18" spans="2:45">
      <c r="B18" s="127">
        <f t="shared" si="12"/>
        <v>2032</v>
      </c>
      <c r="C18" s="8">
        <f>'Travel Time Savings'!B16*'Travel Time Savings'!$E$3</f>
        <v>1095182.3049909326</v>
      </c>
      <c r="D18" s="20">
        <f>Inputs!$B$65</f>
        <v>3.8679999999999999</v>
      </c>
      <c r="E18" s="20">
        <f>Inputs!$B$66</f>
        <v>39.051500000000004</v>
      </c>
      <c r="F18" s="20">
        <f>Inputs!$B$67</f>
        <v>1.0920000000000001</v>
      </c>
      <c r="G18" s="102">
        <f>((C18*D18)/1000000)*Inputs!$B$62</f>
        <v>4.6661359190089771</v>
      </c>
      <c r="H18" s="102">
        <f>((C18*E18)/1000000)*Inputs!$B$62</f>
        <v>47.109515729363778</v>
      </c>
      <c r="I18" s="102">
        <f>((C18*F18)/1000000)*Inputs!$B$62</f>
        <v>1.3173268933706832</v>
      </c>
      <c r="J18" s="11">
        <f t="shared" si="0"/>
        <v>9332.271838017954</v>
      </c>
      <c r="K18" s="11">
        <f t="shared" si="1"/>
        <v>391008.98055371933</v>
      </c>
      <c r="L18" s="11">
        <f t="shared" si="2"/>
        <v>497686.10031544411</v>
      </c>
      <c r="M18" s="11">
        <f t="shared" si="3"/>
        <v>898027.35270718136</v>
      </c>
      <c r="N18" s="11">
        <f>M18/((1+Inputs!$B$3)^($B18-Inputs!$B$5))</f>
        <v>372649.42460494052</v>
      </c>
      <c r="O18" s="11">
        <f>M18/((1+Inputs!$B$4)^($B18-Inputs!$B$5))</f>
        <v>611512.92917648132</v>
      </c>
      <c r="Q18" s="127">
        <f t="shared" si="13"/>
        <v>2032</v>
      </c>
      <c r="R18" s="8">
        <f>'I-95 DetourSavings'!G18</f>
        <v>26286.241027018888</v>
      </c>
      <c r="S18" s="20">
        <f>Inputs!$B$65</f>
        <v>3.8679999999999999</v>
      </c>
      <c r="T18" s="20">
        <f>Inputs!$B$66</f>
        <v>39.051500000000004</v>
      </c>
      <c r="U18" s="20">
        <f>Inputs!$B$67</f>
        <v>1.0920000000000001</v>
      </c>
      <c r="V18" s="102">
        <f>((R18*S18)/1000000)*Inputs!$B$62</f>
        <v>0.11199521109219872</v>
      </c>
      <c r="W18" s="102">
        <f>((R18*T18)/1000000)*Inputs!$B$62</f>
        <v>1.1307086313254908</v>
      </c>
      <c r="X18" s="102">
        <f>((R18*U18)/1000000)*Inputs!$B$62</f>
        <v>3.1618089584457346E-2</v>
      </c>
      <c r="Y18" s="11">
        <f t="shared" si="4"/>
        <v>223.99042218439743</v>
      </c>
      <c r="Z18" s="11">
        <f t="shared" si="5"/>
        <v>9384.881640001573</v>
      </c>
      <c r="AA18" s="11">
        <f t="shared" si="6"/>
        <v>11945.314245007985</v>
      </c>
      <c r="AB18" s="11">
        <f t="shared" si="7"/>
        <v>21554.186307193955</v>
      </c>
      <c r="AC18" s="11">
        <f>AB18/((1+Inputs!$B$3)^($B18-Inputs!$B$5))</f>
        <v>8944.2210206514173</v>
      </c>
      <c r="AD18" s="11">
        <f>AB18/((1+Inputs!$B$4)^($B18-Inputs!$B$5))</f>
        <v>14677.352048346331</v>
      </c>
      <c r="AF18" s="127">
        <f t="shared" si="14"/>
        <v>2032</v>
      </c>
      <c r="AG18" s="8">
        <f>'I-95 DetourSavings'!O18</f>
        <v>15771.744616211343</v>
      </c>
      <c r="AH18" s="20">
        <f>Inputs!$B$65</f>
        <v>3.8679999999999999</v>
      </c>
      <c r="AI18" s="20">
        <f>Inputs!$B$66</f>
        <v>39.051500000000004</v>
      </c>
      <c r="AJ18" s="20">
        <f>Inputs!$B$67</f>
        <v>1.0920000000000001</v>
      </c>
      <c r="AK18" s="102">
        <f>((AG18*AH18)/1000000)*Inputs!$B$62</f>
        <v>6.7197126655319267E-2</v>
      </c>
      <c r="AL18" s="102">
        <f>((AG18*AI18)/1000000)*Inputs!$B$62</f>
        <v>0.67842517879529496</v>
      </c>
      <c r="AM18" s="102">
        <f>((AG18*AJ18)/1000000)*Inputs!$B$62</f>
        <v>1.8970853750674421E-2</v>
      </c>
      <c r="AN18" s="11">
        <f t="shared" si="8"/>
        <v>134.39425331063853</v>
      </c>
      <c r="AO18" s="11">
        <f t="shared" si="9"/>
        <v>5630.9289840009478</v>
      </c>
      <c r="AP18" s="11">
        <f t="shared" si="10"/>
        <v>7167.1885470047964</v>
      </c>
      <c r="AQ18" s="11">
        <f t="shared" si="11"/>
        <v>12932.511784316383</v>
      </c>
      <c r="AR18" s="11">
        <f>AQ18/((1+Inputs!$B$3)^($B18-Inputs!$B$5))</f>
        <v>5366.5326123908544</v>
      </c>
      <c r="AS18" s="11">
        <f>AQ18/((1+Inputs!$B$4)^($B18-Inputs!$B$5))</f>
        <v>8806.4112290078046</v>
      </c>
    </row>
    <row r="19" spans="2:45">
      <c r="B19" s="127">
        <f t="shared" si="12"/>
        <v>2033</v>
      </c>
      <c r="C19" s="8">
        <f>'Travel Time Savings'!B17*'Travel Time Savings'!$E$3</f>
        <v>1131168.2364614841</v>
      </c>
      <c r="D19" s="20">
        <f>Inputs!$B$65</f>
        <v>3.8679999999999999</v>
      </c>
      <c r="E19" s="20">
        <f>Inputs!$B$66</f>
        <v>39.051500000000004</v>
      </c>
      <c r="F19" s="20">
        <f>Inputs!$B$67</f>
        <v>1.0920000000000001</v>
      </c>
      <c r="G19" s="102">
        <f>((C19*D19)/1000000)*Inputs!$B$62</f>
        <v>4.8194576506042717</v>
      </c>
      <c r="H19" s="102">
        <f>((C19*E19)/1000000)*Inputs!$B$62</f>
        <v>48.657458749372481</v>
      </c>
      <c r="I19" s="102">
        <f>((C19*F19)/1000000)*Inputs!$B$62</f>
        <v>1.3606121392088586</v>
      </c>
      <c r="J19" s="11">
        <f t="shared" si="0"/>
        <v>9638.9153012085426</v>
      </c>
      <c r="K19" s="11">
        <f t="shared" si="1"/>
        <v>403856.90761979157</v>
      </c>
      <c r="L19" s="11">
        <f t="shared" si="2"/>
        <v>514039.26619310677</v>
      </c>
      <c r="M19" s="11">
        <f t="shared" si="3"/>
        <v>927535.08911410696</v>
      </c>
      <c r="N19" s="11">
        <f>M19/((1+Inputs!$B$3)^($B19-Inputs!$B$5))</f>
        <v>359714.09920699155</v>
      </c>
      <c r="O19" s="11">
        <f>M19/((1+Inputs!$B$4)^($B19-Inputs!$B$5))</f>
        <v>613209.96293489588</v>
      </c>
      <c r="Q19" s="127">
        <f t="shared" si="13"/>
        <v>2033</v>
      </c>
      <c r="R19" s="8">
        <f>'I-95 DetourSavings'!G19</f>
        <v>27222.263536525654</v>
      </c>
      <c r="S19" s="20">
        <f>Inputs!$B$65</f>
        <v>3.8679999999999999</v>
      </c>
      <c r="T19" s="20">
        <f>Inputs!$B$66</f>
        <v>39.051500000000004</v>
      </c>
      <c r="U19" s="20">
        <f>Inputs!$B$67</f>
        <v>1.0920000000000001</v>
      </c>
      <c r="V19" s="102">
        <f>((R19*S19)/1000000)*Inputs!$B$62</f>
        <v>0.11598323046824827</v>
      </c>
      <c r="W19" s="102">
        <f>((R19*T19)/1000000)*Inputs!$B$62</f>
        <v>1.1709718522830397</v>
      </c>
      <c r="X19" s="102">
        <f>((R19*U19)/1000000)*Inputs!$B$62</f>
        <v>3.2743973027747446E-2</v>
      </c>
      <c r="Y19" s="11">
        <f t="shared" si="4"/>
        <v>231.96646093649653</v>
      </c>
      <c r="Z19" s="11">
        <f t="shared" si="5"/>
        <v>9719.0663739492302</v>
      </c>
      <c r="AA19" s="11">
        <f t="shared" si="6"/>
        <v>12370.673009882985</v>
      </c>
      <c r="AB19" s="11">
        <f t="shared" si="7"/>
        <v>22321.705844768712</v>
      </c>
      <c r="AC19" s="11">
        <f>AB19/((1+Inputs!$B$3)^($B19-Inputs!$B$5))</f>
        <v>8656.7423755184973</v>
      </c>
      <c r="AD19" s="11">
        <f>AB19/((1+Inputs!$B$4)^($B19-Inputs!$B$5))</f>
        <v>14757.277190222139</v>
      </c>
      <c r="AF19" s="127">
        <f t="shared" si="14"/>
        <v>2033</v>
      </c>
      <c r="AG19" s="8">
        <f>'I-95 DetourSavings'!O19</f>
        <v>16333.3581219154</v>
      </c>
      <c r="AH19" s="20">
        <f>Inputs!$B$65</f>
        <v>3.8679999999999999</v>
      </c>
      <c r="AI19" s="20">
        <f>Inputs!$B$66</f>
        <v>39.051500000000004</v>
      </c>
      <c r="AJ19" s="20">
        <f>Inputs!$B$67</f>
        <v>1.0920000000000001</v>
      </c>
      <c r="AK19" s="102">
        <f>((AG19*AH19)/1000000)*Inputs!$B$62</f>
        <v>6.958993828094899E-2</v>
      </c>
      <c r="AL19" s="102">
        <f>((AG19*AI19)/1000000)*Inputs!$B$62</f>
        <v>0.70258311136982421</v>
      </c>
      <c r="AM19" s="102">
        <f>((AG19*AJ19)/1000000)*Inputs!$B$62</f>
        <v>1.9646383816648474E-2</v>
      </c>
      <c r="AN19" s="11">
        <f t="shared" si="8"/>
        <v>139.17987656189797</v>
      </c>
      <c r="AO19" s="11">
        <f t="shared" si="9"/>
        <v>5831.4398243695414</v>
      </c>
      <c r="AP19" s="11">
        <f t="shared" si="10"/>
        <v>7422.4038059297936</v>
      </c>
      <c r="AQ19" s="11">
        <f t="shared" si="11"/>
        <v>13393.023506861233</v>
      </c>
      <c r="AR19" s="11">
        <f>AQ19/((1+Inputs!$B$3)^($B19-Inputs!$B$5))</f>
        <v>5194.0454253111011</v>
      </c>
      <c r="AS19" s="11">
        <f>AQ19/((1+Inputs!$B$4)^($B19-Inputs!$B$5))</f>
        <v>8854.3663141332872</v>
      </c>
    </row>
    <row r="20" spans="2:45">
      <c r="B20" s="127">
        <f t="shared" si="12"/>
        <v>2034</v>
      </c>
      <c r="C20" s="8">
        <f>'Travel Time Savings'!B18*'Travel Time Savings'!$E$3</f>
        <v>1168336.6078398954</v>
      </c>
      <c r="D20" s="20">
        <f>Inputs!$B$65</f>
        <v>3.8679999999999999</v>
      </c>
      <c r="E20" s="20">
        <f>Inputs!$B$66</f>
        <v>39.051500000000004</v>
      </c>
      <c r="F20" s="20">
        <f>Inputs!$B$67</f>
        <v>1.0920000000000001</v>
      </c>
      <c r="G20" s="102">
        <f>((C20*D20)/1000000)*Inputs!$B$62</f>
        <v>4.9778172880358733</v>
      </c>
      <c r="H20" s="102">
        <f>((C20*E20)/1000000)*Inputs!$B$62</f>
        <v>50.256264690727235</v>
      </c>
      <c r="I20" s="102">
        <f>((C20*F20)/1000000)*Inputs!$B$62</f>
        <v>1.4053196687009242</v>
      </c>
      <c r="J20" s="11">
        <f t="shared" si="0"/>
        <v>9955.6345760717468</v>
      </c>
      <c r="K20" s="11">
        <f t="shared" si="1"/>
        <v>417126.99693303608</v>
      </c>
      <c r="L20" s="11">
        <f t="shared" si="2"/>
        <v>530929.77083520917</v>
      </c>
      <c r="M20" s="11">
        <f t="shared" si="3"/>
        <v>958012.40234431694</v>
      </c>
      <c r="N20" s="11">
        <f>M20/((1+Inputs!$B$3)^($B20-Inputs!$B$5))</f>
        <v>347227.78199771245</v>
      </c>
      <c r="O20" s="11">
        <f>M20/((1+Inputs!$B$4)^($B20-Inputs!$B$5))</f>
        <v>614911.70619893109</v>
      </c>
      <c r="Q20" s="127">
        <f t="shared" si="13"/>
        <v>2034</v>
      </c>
      <c r="R20" s="8">
        <f>'I-95 DetourSavings'!G20</f>
        <v>28191.616720334729</v>
      </c>
      <c r="S20" s="20">
        <f>Inputs!$B$65</f>
        <v>3.8679999999999999</v>
      </c>
      <c r="T20" s="20">
        <f>Inputs!$B$66</f>
        <v>39.051500000000004</v>
      </c>
      <c r="U20" s="20">
        <f>Inputs!$B$67</f>
        <v>1.0920000000000001</v>
      </c>
      <c r="V20" s="102">
        <f>((R20*S20)/1000000)*Inputs!$B$62</f>
        <v>0.12011325858189158</v>
      </c>
      <c r="W20" s="102">
        <f>((R20*T20)/1000000)*Inputs!$B$62</f>
        <v>1.212668799770098</v>
      </c>
      <c r="X20" s="102">
        <f>((R20*U20)/1000000)*Inputs!$B$62</f>
        <v>3.390994787265398E-2</v>
      </c>
      <c r="Y20" s="11">
        <f t="shared" si="4"/>
        <v>240.22651716378314</v>
      </c>
      <c r="Z20" s="11">
        <f t="shared" si="5"/>
        <v>10065.151038091813</v>
      </c>
      <c r="AA20" s="11">
        <f t="shared" si="6"/>
        <v>12811.178306288673</v>
      </c>
      <c r="AB20" s="11">
        <f t="shared" si="7"/>
        <v>23116.555861544271</v>
      </c>
      <c r="AC20" s="11">
        <f>AB20/((1+Inputs!$B$3)^($B20-Inputs!$B$5))</f>
        <v>8378.5036598569804</v>
      </c>
      <c r="AD20" s="11">
        <f>AB20/((1+Inputs!$B$4)^($B20-Inputs!$B$5))</f>
        <v>14837.637562395816</v>
      </c>
      <c r="AF20" s="127">
        <f t="shared" si="14"/>
        <v>2034</v>
      </c>
      <c r="AG20" s="8">
        <f>'I-95 DetourSavings'!O20</f>
        <v>16914.970032200847</v>
      </c>
      <c r="AH20" s="20">
        <f>Inputs!$B$65</f>
        <v>3.8679999999999999</v>
      </c>
      <c r="AI20" s="20">
        <f>Inputs!$B$66</f>
        <v>39.051500000000004</v>
      </c>
      <c r="AJ20" s="20">
        <f>Inputs!$B$67</f>
        <v>1.0920000000000001</v>
      </c>
      <c r="AK20" s="102">
        <f>((AG20*AH20)/1000000)*Inputs!$B$62</f>
        <v>7.2067955149134971E-2</v>
      </c>
      <c r="AL20" s="102">
        <f>((AG20*AI20)/1000000)*Inputs!$B$62</f>
        <v>0.72760127986205925</v>
      </c>
      <c r="AM20" s="102">
        <f>((AG20*AJ20)/1000000)*Inputs!$B$62</f>
        <v>2.0345968723592404E-2</v>
      </c>
      <c r="AN20" s="11">
        <f t="shared" si="8"/>
        <v>144.13591029826995</v>
      </c>
      <c r="AO20" s="11">
        <f t="shared" si="9"/>
        <v>6039.0906228550921</v>
      </c>
      <c r="AP20" s="11">
        <f t="shared" si="10"/>
        <v>7686.7069837732097</v>
      </c>
      <c r="AQ20" s="11">
        <f t="shared" si="11"/>
        <v>13869.933516926572</v>
      </c>
      <c r="AR20" s="11">
        <f>AQ20/((1+Inputs!$B$3)^($B20-Inputs!$B$5))</f>
        <v>5027.1021959141908</v>
      </c>
      <c r="AS20" s="11">
        <f>AQ20/((1+Inputs!$B$4)^($B20-Inputs!$B$5))</f>
        <v>8902.5825374374945</v>
      </c>
    </row>
    <row r="21" spans="2:45">
      <c r="B21" s="127">
        <f t="shared" si="12"/>
        <v>2035</v>
      </c>
      <c r="C21" s="8">
        <f>'Travel Time Savings'!B19*'Travel Time Savings'!$E$3</f>
        <v>1206726.272202315</v>
      </c>
      <c r="D21" s="20">
        <f>Inputs!$B$65</f>
        <v>3.8679999999999999</v>
      </c>
      <c r="E21" s="20">
        <f>Inputs!$B$66</f>
        <v>39.051500000000004</v>
      </c>
      <c r="F21" s="20">
        <f>Inputs!$B$67</f>
        <v>1.0920000000000001</v>
      </c>
      <c r="G21" s="102">
        <f>((C21*D21)/1000000)*Inputs!$B$62</f>
        <v>5.1413803687977273</v>
      </c>
      <c r="H21" s="102">
        <f>((C21*E21)/1000000)*Inputs!$B$62</f>
        <v>51.907604827327937</v>
      </c>
      <c r="I21" s="102">
        <f>((C21*F21)/1000000)*Inputs!$B$62</f>
        <v>1.4514962158032885</v>
      </c>
      <c r="J21" s="11">
        <f t="shared" si="0"/>
        <v>10282.760737595454</v>
      </c>
      <c r="K21" s="11">
        <f t="shared" si="1"/>
        <v>430833.12006682187</v>
      </c>
      <c r="L21" s="11">
        <f t="shared" si="2"/>
        <v>548375.2703304824</v>
      </c>
      <c r="M21" s="11">
        <f t="shared" si="3"/>
        <v>989491.1511348997</v>
      </c>
      <c r="N21" s="11">
        <f>M21/((1+Inputs!$B$3)^($B21-Inputs!$B$5))</f>
        <v>335174.88710297289</v>
      </c>
      <c r="O21" s="11">
        <f>M21/((1+Inputs!$B$4)^($B21-Inputs!$B$5))</f>
        <v>616618.17203812301</v>
      </c>
      <c r="Q21" s="127">
        <f t="shared" si="13"/>
        <v>2035</v>
      </c>
      <c r="R21" s="8">
        <f>'I-95 DetourSavings'!G21</f>
        <v>29195.487445041894</v>
      </c>
      <c r="S21" s="20">
        <f>Inputs!$B$65</f>
        <v>3.8679999999999999</v>
      </c>
      <c r="T21" s="20">
        <f>Inputs!$B$66</f>
        <v>39.051500000000004</v>
      </c>
      <c r="U21" s="20">
        <f>Inputs!$B$67</f>
        <v>1.0920000000000001</v>
      </c>
      <c r="V21" s="102">
        <f>((R21*S21)/1000000)*Inputs!$B$62</f>
        <v>0.12439035219932038</v>
      </c>
      <c r="W21" s="102">
        <f>((R21*T21)/1000000)*Inputs!$B$62</f>
        <v>1.2558505271229992</v>
      </c>
      <c r="X21" s="102">
        <f>((R21*U21)/1000000)*Inputs!$B$62</f>
        <v>3.5117441727419305E-2</v>
      </c>
      <c r="Y21" s="11">
        <f t="shared" si="4"/>
        <v>248.78070439864075</v>
      </c>
      <c r="Z21" s="11">
        <f t="shared" si="5"/>
        <v>10423.559375120893</v>
      </c>
      <c r="AA21" s="11">
        <f t="shared" si="6"/>
        <v>13267.369484619014</v>
      </c>
      <c r="AB21" s="11">
        <f t="shared" si="7"/>
        <v>23939.709564138546</v>
      </c>
      <c r="AC21" s="11">
        <f>AB21/((1+Inputs!$B$3)^($B21-Inputs!$B$5))</f>
        <v>8109.2078905758372</v>
      </c>
      <c r="AD21" s="11">
        <f>AB21/((1+Inputs!$B$4)^($B21-Inputs!$B$5))</f>
        <v>14918.435534902716</v>
      </c>
      <c r="AF21" s="127">
        <f t="shared" si="14"/>
        <v>2035</v>
      </c>
      <c r="AG21" s="8">
        <f>'I-95 DetourSavings'!O21</f>
        <v>17517.292467025141</v>
      </c>
      <c r="AH21" s="20">
        <f>Inputs!$B$65</f>
        <v>3.8679999999999999</v>
      </c>
      <c r="AI21" s="20">
        <f>Inputs!$B$66</f>
        <v>39.051500000000004</v>
      </c>
      <c r="AJ21" s="20">
        <f>Inputs!$B$67</f>
        <v>1.0920000000000001</v>
      </c>
      <c r="AK21" s="102">
        <f>((AG21*AH21)/1000000)*Inputs!$B$62</f>
        <v>7.4634211319592234E-2</v>
      </c>
      <c r="AL21" s="102">
        <f>((AG21*AI21)/1000000)*Inputs!$B$62</f>
        <v>0.75351031627379972</v>
      </c>
      <c r="AM21" s="102">
        <f>((AG21*AJ21)/1000000)*Inputs!$B$62</f>
        <v>2.1070465036451585E-2</v>
      </c>
      <c r="AN21" s="11">
        <f t="shared" si="8"/>
        <v>149.26842263918448</v>
      </c>
      <c r="AO21" s="11">
        <f t="shared" si="9"/>
        <v>6254.1356250725376</v>
      </c>
      <c r="AP21" s="11">
        <f t="shared" si="10"/>
        <v>7960.421690771409</v>
      </c>
      <c r="AQ21" s="11">
        <f t="shared" si="11"/>
        <v>14363.82573848313</v>
      </c>
      <c r="AR21" s="11">
        <f>AQ21/((1+Inputs!$B$3)^($B21-Inputs!$B$5))</f>
        <v>4865.5247343455039</v>
      </c>
      <c r="AS21" s="11">
        <f>AQ21/((1+Inputs!$B$4)^($B21-Inputs!$B$5))</f>
        <v>8951.0613209416315</v>
      </c>
    </row>
    <row r="22" spans="2:45">
      <c r="B22" s="127">
        <f t="shared" si="12"/>
        <v>2036</v>
      </c>
      <c r="C22" s="8">
        <f>'Travel Time Savings'!B20*'Travel Time Savings'!$E$3</f>
        <v>1246377.3592745685</v>
      </c>
      <c r="D22" s="20">
        <f>Inputs!$B$65</f>
        <v>3.8679999999999999</v>
      </c>
      <c r="E22" s="20">
        <f>Inputs!$B$66</f>
        <v>39.051500000000004</v>
      </c>
      <c r="F22" s="20">
        <f>Inputs!$B$67</f>
        <v>1.0920000000000001</v>
      </c>
      <c r="G22" s="102">
        <f>((C22*D22)/1000000)*Inputs!$B$62</f>
        <v>5.3103178696799445</v>
      </c>
      <c r="H22" s="102">
        <f>((C22*E22)/1000000)*Inputs!$B$62</f>
        <v>53.613205348450464</v>
      </c>
      <c r="I22" s="102">
        <f>((C22*F22)/1000000)*Inputs!$B$62</f>
        <v>1.4991900500751034</v>
      </c>
      <c r="J22" s="11">
        <f t="shared" si="0"/>
        <v>10620.635739359888</v>
      </c>
      <c r="K22" s="11">
        <f t="shared" si="1"/>
        <v>444989.60439213883</v>
      </c>
      <c r="L22" s="11">
        <f t="shared" si="2"/>
        <v>566394.00091837405</v>
      </c>
      <c r="M22" s="11">
        <f t="shared" si="3"/>
        <v>1022004.2410498727</v>
      </c>
      <c r="N22" s="11">
        <f>M22/((1+Inputs!$B$3)^($B22-Inputs!$B$5))</f>
        <v>323540.36966209894</v>
      </c>
      <c r="O22" s="11">
        <f>M22/((1+Inputs!$B$4)^($B22-Inputs!$B$5))</f>
        <v>618329.3735582768</v>
      </c>
      <c r="Q22" s="127">
        <f t="shared" si="13"/>
        <v>2036</v>
      </c>
      <c r="R22" s="8">
        <f>'I-95 DetourSavings'!G22</f>
        <v>30235.104840183794</v>
      </c>
      <c r="S22" s="20">
        <f>Inputs!$B$65</f>
        <v>3.8679999999999999</v>
      </c>
      <c r="T22" s="20">
        <f>Inputs!$B$66</f>
        <v>39.051500000000004</v>
      </c>
      <c r="U22" s="20">
        <f>Inputs!$B$67</f>
        <v>1.0920000000000001</v>
      </c>
      <c r="V22" s="102">
        <f>((R22*S22)/1000000)*Inputs!$B$62</f>
        <v>0.12881974815229674</v>
      </c>
      <c r="W22" s="102">
        <f>((R22*T22)/1000000)*Inputs!$B$62</f>
        <v>1.3005699056280811</v>
      </c>
      <c r="X22" s="102">
        <f>((R22*U22)/1000000)*Inputs!$B$62</f>
        <v>3.6367933035757E-2</v>
      </c>
      <c r="Y22" s="11">
        <f t="shared" si="4"/>
        <v>257.63949630459348</v>
      </c>
      <c r="Z22" s="11">
        <f t="shared" si="5"/>
        <v>10794.730216713073</v>
      </c>
      <c r="AA22" s="11">
        <f t="shared" si="6"/>
        <v>13739.805100908994</v>
      </c>
      <c r="AB22" s="11">
        <f t="shared" si="7"/>
        <v>24792.17481392666</v>
      </c>
      <c r="AC22" s="11">
        <f>AB22/((1+Inputs!$B$3)^($B22-Inputs!$B$5))</f>
        <v>7848.5676299984962</v>
      </c>
      <c r="AD22" s="11">
        <f>AB22/((1+Inputs!$B$4)^($B22-Inputs!$B$5))</f>
        <v>14999.673490684161</v>
      </c>
      <c r="AF22" s="127">
        <f t="shared" si="14"/>
        <v>2036</v>
      </c>
      <c r="AG22" s="8">
        <f>'I-95 DetourSavings'!O22</f>
        <v>18141.062904110284</v>
      </c>
      <c r="AH22" s="20">
        <f>Inputs!$B$65</f>
        <v>3.8679999999999999</v>
      </c>
      <c r="AI22" s="20">
        <f>Inputs!$B$66</f>
        <v>39.051500000000004</v>
      </c>
      <c r="AJ22" s="20">
        <f>Inputs!$B$67</f>
        <v>1.0920000000000001</v>
      </c>
      <c r="AK22" s="102">
        <f>((AG22*AH22)/1000000)*Inputs!$B$62</f>
        <v>7.7291848891378093E-2</v>
      </c>
      <c r="AL22" s="102">
        <f>((AG22*AI22)/1000000)*Inputs!$B$62</f>
        <v>0.78034194337684881</v>
      </c>
      <c r="AM22" s="102">
        <f>((AG22*AJ22)/1000000)*Inputs!$B$62</f>
        <v>2.1820759821454205E-2</v>
      </c>
      <c r="AN22" s="11">
        <f t="shared" si="8"/>
        <v>154.58369778275619</v>
      </c>
      <c r="AO22" s="11">
        <f t="shared" si="9"/>
        <v>6476.8381300278452</v>
      </c>
      <c r="AP22" s="11">
        <f t="shared" si="10"/>
        <v>8243.8830605453986</v>
      </c>
      <c r="AQ22" s="11">
        <f t="shared" si="11"/>
        <v>14875.304888356</v>
      </c>
      <c r="AR22" s="11">
        <f>AQ22/((1+Inputs!$B$3)^($B22-Inputs!$B$5))</f>
        <v>4709.1405779990992</v>
      </c>
      <c r="AS22" s="11">
        <f>AQ22/((1+Inputs!$B$4)^($B22-Inputs!$B$5))</f>
        <v>8999.8040944104996</v>
      </c>
    </row>
    <row r="23" spans="2:45">
      <c r="B23" s="127">
        <f t="shared" si="12"/>
        <v>2037</v>
      </c>
      <c r="C23" s="8">
        <f>'Travel Time Savings'!B21*'Travel Time Savings'!$E$3</f>
        <v>1287331.3173808155</v>
      </c>
      <c r="D23" s="20">
        <f>Inputs!$B$65</f>
        <v>3.8679999999999999</v>
      </c>
      <c r="E23" s="20">
        <f>Inputs!$B$66</f>
        <v>39.051500000000004</v>
      </c>
      <c r="F23" s="20">
        <f>Inputs!$B$67</f>
        <v>1.0920000000000001</v>
      </c>
      <c r="G23" s="102">
        <f>((C23*D23)/1000000)*Inputs!$B$62</f>
        <v>5.4848063854953368</v>
      </c>
      <c r="H23" s="102">
        <f>((C23*E23)/1000000)*Inputs!$B$62</f>
        <v>55.374849163177657</v>
      </c>
      <c r="I23" s="102">
        <f>((C23*F23)/1000000)*Inputs!$B$62</f>
        <v>1.5484510271357053</v>
      </c>
      <c r="J23" s="11">
        <f t="shared" si="0"/>
        <v>10969.612770990674</v>
      </c>
      <c r="K23" s="11">
        <f t="shared" si="1"/>
        <v>459611.24805437453</v>
      </c>
      <c r="L23" s="11">
        <f t="shared" si="2"/>
        <v>585004.7980518695</v>
      </c>
      <c r="M23" s="11">
        <f t="shared" si="3"/>
        <v>1055585.6588772347</v>
      </c>
      <c r="N23" s="11">
        <f>M23/((1+Inputs!$B$3)^($B23-Inputs!$B$5))</f>
        <v>312309.70704833331</v>
      </c>
      <c r="O23" s="11">
        <f>M23/((1+Inputs!$B$4)^($B23-Inputs!$B$5))</f>
        <v>620045.32390156854</v>
      </c>
      <c r="Q23" s="127">
        <f t="shared" si="13"/>
        <v>2037</v>
      </c>
      <c r="R23" s="8">
        <f>'I-95 DetourSavings'!G23</f>
        <v>31311.741803172135</v>
      </c>
      <c r="S23" s="20">
        <f>Inputs!$B$65</f>
        <v>3.8679999999999999</v>
      </c>
      <c r="T23" s="20">
        <f>Inputs!$B$66</f>
        <v>39.051500000000004</v>
      </c>
      <c r="U23" s="20">
        <f>Inputs!$B$67</f>
        <v>1.0920000000000001</v>
      </c>
      <c r="V23" s="102">
        <f>((R23*S23)/1000000)*Inputs!$B$62</f>
        <v>0.13340686975007879</v>
      </c>
      <c r="W23" s="102">
        <f>((R23*T23)/1000000)*Inputs!$B$62</f>
        <v>1.3468816892567743</v>
      </c>
      <c r="X23" s="102">
        <f>((R23*U23)/1000000)*Inputs!$B$62</f>
        <v>3.7662952887043959E-2</v>
      </c>
      <c r="Y23" s="11">
        <f t="shared" si="4"/>
        <v>266.81373950015757</v>
      </c>
      <c r="Z23" s="11">
        <f t="shared" si="5"/>
        <v>11179.118020831227</v>
      </c>
      <c r="AA23" s="11">
        <f t="shared" si="6"/>
        <v>14229.063600725207</v>
      </c>
      <c r="AB23" s="11">
        <f t="shared" si="7"/>
        <v>25674.995361056594</v>
      </c>
      <c r="AC23" s="11">
        <f>AB23/((1+Inputs!$B$3)^($B23-Inputs!$B$5))</f>
        <v>7596.3046790610715</v>
      </c>
      <c r="AD23" s="11">
        <f>AB23/((1+Inputs!$B$4)^($B23-Inputs!$B$5))</f>
        <v>15081.353825657718</v>
      </c>
      <c r="AF23" s="127">
        <f t="shared" si="14"/>
        <v>2037</v>
      </c>
      <c r="AG23" s="8">
        <f>'I-95 DetourSavings'!O23</f>
        <v>18787.045081903285</v>
      </c>
      <c r="AH23" s="20">
        <f>Inputs!$B$65</f>
        <v>3.8679999999999999</v>
      </c>
      <c r="AI23" s="20">
        <f>Inputs!$B$66</f>
        <v>39.051500000000004</v>
      </c>
      <c r="AJ23" s="20">
        <f>Inputs!$B$67</f>
        <v>1.0920000000000001</v>
      </c>
      <c r="AK23" s="102">
        <f>((AG23*AH23)/1000000)*Inputs!$B$62</f>
        <v>8.0044121850047292E-2</v>
      </c>
      <c r="AL23" s="102">
        <f>((AG23*AI23)/1000000)*Inputs!$B$62</f>
        <v>0.80812901355406463</v>
      </c>
      <c r="AM23" s="102">
        <f>((AG23*AJ23)/1000000)*Inputs!$B$62</f>
        <v>2.2597771732226386E-2</v>
      </c>
      <c r="AN23" s="11">
        <f t="shared" si="8"/>
        <v>160.08824370009458</v>
      </c>
      <c r="AO23" s="11">
        <f t="shared" si="9"/>
        <v>6707.4708124987364</v>
      </c>
      <c r="AP23" s="11">
        <f t="shared" si="10"/>
        <v>8537.4381604351292</v>
      </c>
      <c r="AQ23" s="11">
        <f t="shared" si="11"/>
        <v>15404.997216633961</v>
      </c>
      <c r="AR23" s="11">
        <f>AQ23/((1+Inputs!$B$3)^($B23-Inputs!$B$5))</f>
        <v>4557.7828074366444</v>
      </c>
      <c r="AS23" s="11">
        <f>AQ23/((1+Inputs!$B$4)^($B23-Inputs!$B$5))</f>
        <v>9048.8122953946331</v>
      </c>
    </row>
    <row r="24" spans="2:45">
      <c r="B24" s="127">
        <f t="shared" si="12"/>
        <v>2038</v>
      </c>
      <c r="C24" s="8">
        <f>'Travel Time Savings'!B22*'Travel Time Savings'!$E$3</f>
        <v>1329630.9567705737</v>
      </c>
      <c r="D24" s="20">
        <f>Inputs!$B$65</f>
        <v>3.8679999999999999</v>
      </c>
      <c r="E24" s="20">
        <f>Inputs!$B$66</f>
        <v>39.051500000000004</v>
      </c>
      <c r="F24" s="20">
        <f>Inputs!$B$67</f>
        <v>1.0920000000000001</v>
      </c>
      <c r="G24" s="102">
        <f>((C24*D24)/1000000)*Inputs!$B$62</f>
        <v>5.6650283136786195</v>
      </c>
      <c r="H24" s="102">
        <f>((C24*E24)/1000000)*Inputs!$B$62</f>
        <v>57.194377764121157</v>
      </c>
      <c r="I24" s="102">
        <f>((C24*F24)/1000000)*Inputs!$B$62</f>
        <v>1.5993306407800032</v>
      </c>
      <c r="J24" s="11">
        <f t="shared" si="0"/>
        <v>11330.056627357239</v>
      </c>
      <c r="K24" s="11">
        <f t="shared" si="1"/>
        <v>474713.3354422056</v>
      </c>
      <c r="L24" s="11">
        <f t="shared" si="2"/>
        <v>604227.11608668522</v>
      </c>
      <c r="M24" s="11">
        <f t="shared" si="3"/>
        <v>1090270.5081562481</v>
      </c>
      <c r="N24" s="11">
        <f>M24/((1+Inputs!$B$3)^($B24-Inputs!$B$5))</f>
        <v>301468.88074116508</v>
      </c>
      <c r="O24" s="11">
        <f>M24/((1+Inputs!$B$4)^($B24-Inputs!$B$5))</f>
        <v>621766.03624664526</v>
      </c>
      <c r="Q24" s="127">
        <f t="shared" si="13"/>
        <v>2038</v>
      </c>
      <c r="R24" s="8">
        <f>'I-95 DetourSavings'!G24</f>
        <v>32426.716557816879</v>
      </c>
      <c r="S24" s="20">
        <f>Inputs!$B$65</f>
        <v>3.8679999999999999</v>
      </c>
      <c r="T24" s="20">
        <f>Inputs!$B$66</f>
        <v>39.051500000000004</v>
      </c>
      <c r="U24" s="20">
        <f>Inputs!$B$67</f>
        <v>1.0920000000000001</v>
      </c>
      <c r="V24" s="102">
        <f>((R24*S24)/1000000)*Inputs!$B$62</f>
        <v>0.13815733341966771</v>
      </c>
      <c r="W24" s="102">
        <f>((R24*T24)/1000000)*Inputs!$B$62</f>
        <v>1.394842581705831</v>
      </c>
      <c r="X24" s="102">
        <f>((R24*U24)/1000000)*Inputs!$B$62</f>
        <v>3.9004086890971346E-2</v>
      </c>
      <c r="Y24" s="11">
        <f t="shared" si="4"/>
        <v>276.31466683933542</v>
      </c>
      <c r="Z24" s="11">
        <f t="shared" si="5"/>
        <v>11577.193428158396</v>
      </c>
      <c r="AA24" s="11">
        <f t="shared" si="6"/>
        <v>14735.744027408975</v>
      </c>
      <c r="AB24" s="11">
        <f t="shared" si="7"/>
        <v>26589.252122406706</v>
      </c>
      <c r="AC24" s="11">
        <f>AB24/((1+Inputs!$B$3)^($B24-Inputs!$B$5))</f>
        <v>7352.1497803716038</v>
      </c>
      <c r="AD24" s="11">
        <f>AB24/((1+Inputs!$B$4)^($B24-Inputs!$B$5))</f>
        <v>15163.478948787864</v>
      </c>
      <c r="AF24" s="127">
        <f t="shared" si="14"/>
        <v>2038</v>
      </c>
      <c r="AG24" s="8">
        <f>'I-95 DetourSavings'!O24</f>
        <v>19456.02993469013</v>
      </c>
      <c r="AH24" s="20">
        <f>Inputs!$B$65</f>
        <v>3.8679999999999999</v>
      </c>
      <c r="AI24" s="20">
        <f>Inputs!$B$66</f>
        <v>39.051500000000004</v>
      </c>
      <c r="AJ24" s="20">
        <f>Inputs!$B$67</f>
        <v>1.0920000000000001</v>
      </c>
      <c r="AK24" s="102">
        <f>((AG24*AH24)/1000000)*Inputs!$B$62</f>
        <v>8.289440005180064E-2</v>
      </c>
      <c r="AL24" s="102">
        <f>((AG24*AI24)/1000000)*Inputs!$B$62</f>
        <v>0.83690554902349867</v>
      </c>
      <c r="AM24" s="102">
        <f>((AG24*AJ24)/1000000)*Inputs!$B$62</f>
        <v>2.3402452134582807E-2</v>
      </c>
      <c r="AN24" s="11">
        <f t="shared" si="8"/>
        <v>165.78880010360129</v>
      </c>
      <c r="AO24" s="11">
        <f t="shared" si="9"/>
        <v>6946.3160568950389</v>
      </c>
      <c r="AP24" s="11">
        <f t="shared" si="10"/>
        <v>8841.4464164453839</v>
      </c>
      <c r="AQ24" s="11">
        <f t="shared" si="11"/>
        <v>15953.551273444024</v>
      </c>
      <c r="AR24" s="11">
        <f>AQ24/((1+Inputs!$B$3)^($B24-Inputs!$B$5))</f>
        <v>4411.2898682229625</v>
      </c>
      <c r="AS24" s="11">
        <f>AQ24/((1+Inputs!$B$4)^($B24-Inputs!$B$5))</f>
        <v>9098.0873692727182</v>
      </c>
    </row>
    <row r="25" spans="2:45">
      <c r="B25" s="127">
        <f t="shared" si="12"/>
        <v>2039</v>
      </c>
      <c r="C25" s="8">
        <f>'Travel Time Savings'!B23*'Travel Time Savings'!$E$3</f>
        <v>1373320.4943693993</v>
      </c>
      <c r="D25" s="20">
        <f>Inputs!$B$65</f>
        <v>3.8679999999999999</v>
      </c>
      <c r="E25" s="20">
        <f>Inputs!$B$66</f>
        <v>39.051500000000004</v>
      </c>
      <c r="F25" s="20">
        <f>Inputs!$B$67</f>
        <v>1.0920000000000001</v>
      </c>
      <c r="G25" s="102">
        <f>((C25*D25)/1000000)*Inputs!$B$62</f>
        <v>5.8511720449512508</v>
      </c>
      <c r="H25" s="102">
        <f>((C25*E25)/1000000)*Inputs!$B$62</f>
        <v>59.073693152382056</v>
      </c>
      <c r="I25" s="102">
        <f>((C25*F25)/1000000)*Inputs!$B$62</f>
        <v>1.6518820768062996</v>
      </c>
      <c r="J25" s="11">
        <f t="shared" si="0"/>
        <v>11702.344089902501</v>
      </c>
      <c r="K25" s="11">
        <f t="shared" si="1"/>
        <v>490311.65316477104</v>
      </c>
      <c r="L25" s="11">
        <f t="shared" si="2"/>
        <v>624081.04861742002</v>
      </c>
      <c r="M25" s="11">
        <f t="shared" si="3"/>
        <v>1126095.0458720936</v>
      </c>
      <c r="N25" s="11">
        <f>M25/((1+Inputs!$B$3)^($B25-Inputs!$B$5))</f>
        <v>291004.35882790416</v>
      </c>
      <c r="O25" s="11">
        <f>M25/((1+Inputs!$B$4)^($B25-Inputs!$B$5))</f>
        <v>623491.52380872692</v>
      </c>
      <c r="Q25" s="127">
        <f t="shared" si="13"/>
        <v>2039</v>
      </c>
      <c r="R25" s="8">
        <f>'I-95 DetourSavings'!G25</f>
        <v>33581.394268346681</v>
      </c>
      <c r="S25" s="20">
        <f>Inputs!$B$65</f>
        <v>3.8679999999999999</v>
      </c>
      <c r="T25" s="20">
        <f>Inputs!$B$66</f>
        <v>39.051500000000004</v>
      </c>
      <c r="U25" s="20">
        <f>Inputs!$B$67</f>
        <v>1.0920000000000001</v>
      </c>
      <c r="V25" s="102">
        <f>((R25*S25)/1000000)*Inputs!$B$62</f>
        <v>0.14307695558250638</v>
      </c>
      <c r="W25" s="102">
        <f>((R25*T25)/1000000)*Inputs!$B$62</f>
        <v>1.4445113058247798</v>
      </c>
      <c r="X25" s="102">
        <f>((R25*U25)/1000000)*Inputs!$B$62</f>
        <v>4.039297711894959E-2</v>
      </c>
      <c r="Y25" s="11">
        <f t="shared" si="4"/>
        <v>286.15391116501274</v>
      </c>
      <c r="Z25" s="11">
        <f t="shared" si="5"/>
        <v>11989.443838345673</v>
      </c>
      <c r="AA25" s="11">
        <f t="shared" si="6"/>
        <v>15260.466755539155</v>
      </c>
      <c r="AB25" s="11">
        <f t="shared" si="7"/>
        <v>27536.064505049842</v>
      </c>
      <c r="AC25" s="11">
        <f>AB25/((1+Inputs!$B$3)^($B25-Inputs!$B$5))</f>
        <v>7115.8423308133451</v>
      </c>
      <c r="AD25" s="11">
        <f>AB25/((1+Inputs!$B$4)^($B25-Inputs!$B$5))</f>
        <v>15246.051282157039</v>
      </c>
      <c r="AF25" s="127">
        <f t="shared" si="14"/>
        <v>2039</v>
      </c>
      <c r="AG25" s="8">
        <f>'I-95 DetourSavings'!O25</f>
        <v>20148.836561008015</v>
      </c>
      <c r="AH25" s="20">
        <f>Inputs!$B$65</f>
        <v>3.8679999999999999</v>
      </c>
      <c r="AI25" s="20">
        <f>Inputs!$B$66</f>
        <v>39.051500000000004</v>
      </c>
      <c r="AJ25" s="20">
        <f>Inputs!$B$67</f>
        <v>1.0920000000000001</v>
      </c>
      <c r="AK25" s="102">
        <f>((AG25*AH25)/1000000)*Inputs!$B$62</f>
        <v>8.5846173349503868E-2</v>
      </c>
      <c r="AL25" s="102">
        <f>((AG25*AI25)/1000000)*Inputs!$B$62</f>
        <v>0.86670678349486829</v>
      </c>
      <c r="AM25" s="102">
        <f>((AG25*AJ25)/1000000)*Inputs!$B$62</f>
        <v>2.4235786271369759E-2</v>
      </c>
      <c r="AN25" s="11">
        <f t="shared" si="8"/>
        <v>171.69234669900774</v>
      </c>
      <c r="AO25" s="11">
        <f t="shared" si="9"/>
        <v>7193.6663030074069</v>
      </c>
      <c r="AP25" s="11">
        <f t="shared" si="10"/>
        <v>9156.2800533234949</v>
      </c>
      <c r="AQ25" s="11">
        <f t="shared" si="11"/>
        <v>16521.638703029908</v>
      </c>
      <c r="AR25" s="11">
        <f>AQ25/((1+Inputs!$B$3)^($B25-Inputs!$B$5))</f>
        <v>4269.5053984880078</v>
      </c>
      <c r="AS25" s="11">
        <f>AQ25/((1+Inputs!$B$4)^($B25-Inputs!$B$5))</f>
        <v>9147.6307692942264</v>
      </c>
    </row>
    <row r="26" spans="2:45">
      <c r="B26" s="127">
        <f t="shared" si="12"/>
        <v>2040</v>
      </c>
      <c r="C26" s="8">
        <f>'Travel Time Savings'!B24*'Travel Time Savings'!$E$3</f>
        <v>1418445.6</v>
      </c>
      <c r="D26" s="20">
        <f>Inputs!$B$65</f>
        <v>3.8679999999999999</v>
      </c>
      <c r="E26" s="20">
        <f>Inputs!$B$66</f>
        <v>39.051500000000004</v>
      </c>
      <c r="F26" s="20">
        <f>Inputs!$B$67</f>
        <v>1.0920000000000001</v>
      </c>
      <c r="G26" s="102">
        <f>((C26*D26)/1000000)*Inputs!$B$62</f>
        <v>6.0434321602512009</v>
      </c>
      <c r="H26" s="102">
        <f>((C26*E26)/1000000)*Inputs!$B$62</f>
        <v>61.01475982576261</v>
      </c>
      <c r="I26" s="102">
        <f>((C26*F26)/1000000)*Inputs!$B$62</f>
        <v>1.7061602686128003</v>
      </c>
      <c r="J26" s="11">
        <f t="shared" si="0"/>
        <v>12086.864320502402</v>
      </c>
      <c r="K26" s="11">
        <f t="shared" si="1"/>
        <v>506422.50655382965</v>
      </c>
      <c r="L26" s="11">
        <f t="shared" si="2"/>
        <v>644587.34948191594</v>
      </c>
      <c r="M26" s="11">
        <f t="shared" si="3"/>
        <v>1163096.7203562479</v>
      </c>
      <c r="N26" s="11">
        <f>M26/((1+Inputs!$B$3)^($B26-Inputs!$B$5))</f>
        <v>280903.07911265671</v>
      </c>
      <c r="O26" s="11">
        <f>M26/((1+Inputs!$B$4)^($B26-Inputs!$B$5))</f>
        <v>625221.79983970709</v>
      </c>
      <c r="Q26" s="127">
        <f t="shared" si="13"/>
        <v>2040</v>
      </c>
      <c r="R26" s="8">
        <f>'I-95 DetourSavings'!G26</f>
        <v>34777.188710902577</v>
      </c>
      <c r="S26" s="20">
        <f>Inputs!$B$65</f>
        <v>3.8679999999999999</v>
      </c>
      <c r="T26" s="20">
        <f>Inputs!$B$66</f>
        <v>39.051500000000004</v>
      </c>
      <c r="U26" s="20">
        <f>Inputs!$B$67</f>
        <v>1.0920000000000001</v>
      </c>
      <c r="V26" s="102">
        <f>((R26*S26)/1000000)*Inputs!$B$62</f>
        <v>0.14817175977604893</v>
      </c>
      <c r="W26" s="102">
        <f>((R26*T26)/1000000)*Inputs!$B$62</f>
        <v>1.4959486755156091</v>
      </c>
      <c r="X26" s="102">
        <f>((R26*U26)/1000000)*Inputs!$B$62</f>
        <v>4.1831324114644637E-2</v>
      </c>
      <c r="Y26" s="11">
        <f t="shared" si="4"/>
        <v>296.34351955209786</v>
      </c>
      <c r="Z26" s="11">
        <f t="shared" si="5"/>
        <v>12416.374006779555</v>
      </c>
      <c r="AA26" s="11">
        <f t="shared" si="6"/>
        <v>15803.874250512745</v>
      </c>
      <c r="AB26" s="11">
        <f t="shared" si="7"/>
        <v>28516.591776844398</v>
      </c>
      <c r="AC26" s="11">
        <f>AB26/((1+Inputs!$B$3)^($B26-Inputs!$B$5))</f>
        <v>6887.1301033853242</v>
      </c>
      <c r="AD26" s="11">
        <f>AB26/((1+Inputs!$B$4)^($B26-Inputs!$B$5))</f>
        <v>15329.073261037051</v>
      </c>
      <c r="AF26" s="127">
        <f t="shared" si="14"/>
        <v>2040</v>
      </c>
      <c r="AG26" s="8">
        <f>'I-95 DetourSavings'!O26</f>
        <v>20866.313226541552</v>
      </c>
      <c r="AH26" s="20">
        <f>Inputs!$B$65</f>
        <v>3.8679999999999999</v>
      </c>
      <c r="AI26" s="20">
        <f>Inputs!$B$66</f>
        <v>39.051500000000004</v>
      </c>
      <c r="AJ26" s="20">
        <f>Inputs!$B$67</f>
        <v>1.0920000000000001</v>
      </c>
      <c r="AK26" s="102">
        <f>((AG26*AH26)/1000000)*Inputs!$B$62</f>
        <v>8.8903055865629382E-2</v>
      </c>
      <c r="AL26" s="102">
        <f>((AG26*AI26)/1000000)*Inputs!$B$62</f>
        <v>0.89756920530936557</v>
      </c>
      <c r="AM26" s="102">
        <f>((AG26*AJ26)/1000000)*Inputs!$B$62</f>
        <v>2.5098794468786788E-2</v>
      </c>
      <c r="AN26" s="11">
        <f t="shared" si="8"/>
        <v>177.80611173125877</v>
      </c>
      <c r="AO26" s="11">
        <f t="shared" si="9"/>
        <v>7449.8244040677346</v>
      </c>
      <c r="AP26" s="11">
        <f t="shared" si="10"/>
        <v>9482.3245503076487</v>
      </c>
      <c r="AQ26" s="11">
        <f t="shared" si="11"/>
        <v>17109.955066106642</v>
      </c>
      <c r="AR26" s="11">
        <f>AQ26/((1+Inputs!$B$3)^($B26-Inputs!$B$5))</f>
        <v>4132.2780620311951</v>
      </c>
      <c r="AS26" s="11">
        <f>AQ26/((1+Inputs!$B$4)^($B26-Inputs!$B$5))</f>
        <v>9197.4439566222318</v>
      </c>
    </row>
    <row r="27" spans="2:45">
      <c r="B27" s="127">
        <f t="shared" si="12"/>
        <v>2041</v>
      </c>
      <c r="C27" s="8">
        <f>'Travel Time Savings'!B25*'Travel Time Savings'!$E$3</f>
        <v>1465053.4441221054</v>
      </c>
      <c r="D27" s="20">
        <f>Inputs!$B$65</f>
        <v>3.8679999999999999</v>
      </c>
      <c r="E27" s="20">
        <f>Inputs!$B$66</f>
        <v>39.051500000000004</v>
      </c>
      <c r="F27" s="20">
        <f>Inputs!$B$67</f>
        <v>1.0920000000000001</v>
      </c>
      <c r="G27" s="102">
        <f>((C27*D27)/1000000)*Inputs!$B$62</f>
        <v>6.24200963413353</v>
      </c>
      <c r="H27" s="102">
        <f>((C27*E27)/1000000)*Inputs!$B$62</f>
        <v>63.019606832307545</v>
      </c>
      <c r="I27" s="102">
        <f>((C27*F27)/1000000)*Inputs!$B$62</f>
        <v>1.762221954620945</v>
      </c>
      <c r="J27" s="11">
        <f t="shared" si="0"/>
        <v>12484.01926826706</v>
      </c>
      <c r="K27" s="11">
        <f t="shared" si="1"/>
        <v>523062.73670815263</v>
      </c>
      <c r="L27" s="11">
        <f t="shared" si="2"/>
        <v>665767.45445579302</v>
      </c>
      <c r="M27" s="11">
        <f t="shared" si="3"/>
        <v>1201314.2104322128</v>
      </c>
      <c r="N27" s="11">
        <f>M27/((1+Inputs!$B$3)^($B27-Inputs!$B$5))</f>
        <v>271152.43281161884</v>
      </c>
      <c r="O27" s="11">
        <f>M27/((1+Inputs!$B$4)^($B27-Inputs!$B$5))</f>
        <v>626956.8776282561</v>
      </c>
      <c r="Q27" s="127">
        <f t="shared" si="13"/>
        <v>2041</v>
      </c>
      <c r="R27" s="8">
        <f>'I-95 DetourSavings'!G27</f>
        <v>36015.564004551816</v>
      </c>
      <c r="S27" s="20">
        <f>Inputs!$B$65</f>
        <v>3.8679999999999999</v>
      </c>
      <c r="T27" s="20">
        <f>Inputs!$B$66</f>
        <v>39.051500000000004</v>
      </c>
      <c r="U27" s="20">
        <f>Inputs!$B$67</f>
        <v>1.0920000000000001</v>
      </c>
      <c r="V27" s="102">
        <f>((R27*S27)/1000000)*Inputs!$B$62</f>
        <v>0.15344798402892149</v>
      </c>
      <c r="W27" s="102">
        <f>((R27*T27)/1000000)*Inputs!$B$62</f>
        <v>1.5492176701927165</v>
      </c>
      <c r="X27" s="102">
        <f>((R27*U27)/1000000)*Inputs!$B$62</f>
        <v>4.3320888976107093E-2</v>
      </c>
      <c r="Y27" s="11">
        <f t="shared" si="4"/>
        <v>306.89596805784299</v>
      </c>
      <c r="Z27" s="11">
        <f t="shared" si="5"/>
        <v>12858.506662599548</v>
      </c>
      <c r="AA27" s="11">
        <f t="shared" si="6"/>
        <v>16366.63185517326</v>
      </c>
      <c r="AB27" s="11">
        <f t="shared" si="7"/>
        <v>29532.034485830649</v>
      </c>
      <c r="AC27" s="11">
        <f>AB27/((1+Inputs!$B$3)^($B27-Inputs!$B$5))</f>
        <v>6665.7689779833499</v>
      </c>
      <c r="AD27" s="11">
        <f>AB27/((1+Inputs!$B$4)^($B27-Inputs!$B$5))</f>
        <v>15412.547333960918</v>
      </c>
      <c r="AF27" s="127">
        <f t="shared" si="14"/>
        <v>2041</v>
      </c>
      <c r="AG27" s="8">
        <f>'I-95 DetourSavings'!O27</f>
        <v>21609.3384027311</v>
      </c>
      <c r="AH27" s="20">
        <f>Inputs!$B$65</f>
        <v>3.8679999999999999</v>
      </c>
      <c r="AI27" s="20">
        <f>Inputs!$B$66</f>
        <v>39.051500000000004</v>
      </c>
      <c r="AJ27" s="20">
        <f>Inputs!$B$67</f>
        <v>1.0920000000000001</v>
      </c>
      <c r="AK27" s="102">
        <f>((AG27*AH27)/1000000)*Inputs!$B$62</f>
        <v>9.2068790417352928E-2</v>
      </c>
      <c r="AL27" s="102">
        <f>((AG27*AI27)/1000000)*Inputs!$B$62</f>
        <v>0.92953060211563032</v>
      </c>
      <c r="AM27" s="102">
        <f>((AG27*AJ27)/1000000)*Inputs!$B$62</f>
        <v>2.599253338566427E-2</v>
      </c>
      <c r="AN27" s="11">
        <f t="shared" si="8"/>
        <v>184.13758083470586</v>
      </c>
      <c r="AO27" s="11">
        <f t="shared" si="9"/>
        <v>7715.1039975597314</v>
      </c>
      <c r="AP27" s="11">
        <f t="shared" si="10"/>
        <v>9819.9791131039619</v>
      </c>
      <c r="AQ27" s="11">
        <f t="shared" si="11"/>
        <v>17719.220691498398</v>
      </c>
      <c r="AR27" s="11">
        <f>AQ27/((1+Inputs!$B$3)^($B27-Inputs!$B$5))</f>
        <v>3999.4613867900121</v>
      </c>
      <c r="AS27" s="11">
        <f>AQ27/((1+Inputs!$B$4)^($B27-Inputs!$B$5))</f>
        <v>9247.5284003765555</v>
      </c>
    </row>
    <row r="28" spans="2:45">
      <c r="B28" s="127">
        <f t="shared" si="12"/>
        <v>2042</v>
      </c>
      <c r="C28" s="8">
        <f>'Travel Time Savings'!B26*'Travel Time Savings'!$E$3</f>
        <v>1513192.7471409847</v>
      </c>
      <c r="D28" s="20">
        <f>Inputs!$B$65</f>
        <v>3.8679999999999999</v>
      </c>
      <c r="E28" s="20">
        <f>Inputs!$B$66</f>
        <v>39.051500000000004</v>
      </c>
      <c r="F28" s="20">
        <f>Inputs!$B$67</f>
        <v>1.0920000000000001</v>
      </c>
      <c r="G28" s="102">
        <f>((C28*D28)/1000000)*Inputs!$B$62</f>
        <v>6.4471120448543733</v>
      </c>
      <c r="H28" s="102">
        <f>((C28*E28)/1000000)*Inputs!$B$62</f>
        <v>65.090329891321247</v>
      </c>
      <c r="I28" s="102">
        <f>((C28*F28)/1000000)*Inputs!$B$62</f>
        <v>1.8201257375855677</v>
      </c>
      <c r="J28" s="11">
        <f t="shared" si="0"/>
        <v>12894.224089708747</v>
      </c>
      <c r="K28" s="11">
        <f t="shared" si="1"/>
        <v>540249.7380979663</v>
      </c>
      <c r="L28" s="11">
        <f t="shared" si="2"/>
        <v>687643.50365982752</v>
      </c>
      <c r="M28" s="11">
        <f t="shared" si="3"/>
        <v>1240787.4658475025</v>
      </c>
      <c r="N28" s="11">
        <f>M28/((1+Inputs!$B$3)^($B28-Inputs!$B$5))</f>
        <v>261740.24881433445</v>
      </c>
      <c r="O28" s="11">
        <f>M28/((1+Inputs!$B$4)^($B28-Inputs!$B$5))</f>
        <v>628696.77049992105</v>
      </c>
      <c r="Q28" s="127">
        <f t="shared" si="13"/>
        <v>2042</v>
      </c>
      <c r="R28" s="8">
        <f>'I-95 DetourSavings'!G28</f>
        <v>37298.036403940969</v>
      </c>
      <c r="S28" s="20">
        <f>Inputs!$B$65</f>
        <v>3.8679999999999999</v>
      </c>
      <c r="T28" s="20">
        <f>Inputs!$B$66</f>
        <v>39.051500000000004</v>
      </c>
      <c r="U28" s="20">
        <f>Inputs!$B$67</f>
        <v>1.0920000000000001</v>
      </c>
      <c r="V28" s="102">
        <f>((R28*S28)/1000000)*Inputs!$B$62</f>
        <v>0.15891208849870367</v>
      </c>
      <c r="W28" s="102">
        <f>((R28*T28)/1000000)*Inputs!$B$62</f>
        <v>1.6043835118942935</v>
      </c>
      <c r="X28" s="102">
        <f>((R28*U28)/1000000)*Inputs!$B$62</f>
        <v>4.4863495512043543E-2</v>
      </c>
      <c r="Y28" s="11">
        <f t="shared" si="4"/>
        <v>317.82417699740733</v>
      </c>
      <c r="Z28" s="11">
        <f t="shared" si="5"/>
        <v>13316.383148722636</v>
      </c>
      <c r="AA28" s="11">
        <f t="shared" si="6"/>
        <v>16949.428604450051</v>
      </c>
      <c r="AB28" s="11">
        <f t="shared" si="7"/>
        <v>30583.635930170094</v>
      </c>
      <c r="AC28" s="11">
        <f>AB28/((1+Inputs!$B$3)^($B28-Inputs!$B$5))</f>
        <v>6451.5226808340285</v>
      </c>
      <c r="AD28" s="11">
        <f>AB28/((1+Inputs!$B$4)^($B28-Inputs!$B$5))</f>
        <v>15496.475962795115</v>
      </c>
      <c r="AF28" s="127">
        <f t="shared" si="14"/>
        <v>2042</v>
      </c>
      <c r="AG28" s="8">
        <f>'I-95 DetourSavings'!O28</f>
        <v>22378.821842364585</v>
      </c>
      <c r="AH28" s="20">
        <f>Inputs!$B$65</f>
        <v>3.8679999999999999</v>
      </c>
      <c r="AI28" s="20">
        <f>Inputs!$B$66</f>
        <v>39.051500000000004</v>
      </c>
      <c r="AJ28" s="20">
        <f>Inputs!$B$67</f>
        <v>1.0920000000000001</v>
      </c>
      <c r="AK28" s="102">
        <f>((AG28*AH28)/1000000)*Inputs!$B$62</f>
        <v>9.5347253099222234E-2</v>
      </c>
      <c r="AL28" s="102">
        <f>((AG28*AI28)/1000000)*Inputs!$B$62</f>
        <v>0.96263010713657626</v>
      </c>
      <c r="AM28" s="102">
        <f>((AG28*AJ28)/1000000)*Inputs!$B$62</f>
        <v>2.6918097307226132E-2</v>
      </c>
      <c r="AN28" s="11">
        <f t="shared" si="8"/>
        <v>190.69450619844446</v>
      </c>
      <c r="AO28" s="11">
        <f t="shared" si="9"/>
        <v>7989.8298892335833</v>
      </c>
      <c r="AP28" s="11">
        <f t="shared" si="10"/>
        <v>10169.657162670033</v>
      </c>
      <c r="AQ28" s="11">
        <f t="shared" si="11"/>
        <v>18350.18155810206</v>
      </c>
      <c r="AR28" s="11">
        <f>AQ28/((1+Inputs!$B$3)^($B28-Inputs!$B$5))</f>
        <v>3870.9136085004179</v>
      </c>
      <c r="AS28" s="11">
        <f>AQ28/((1+Inputs!$B$4)^($B28-Inputs!$B$5))</f>
        <v>9297.8855776770706</v>
      </c>
    </row>
    <row r="29" spans="2:45">
      <c r="B29" s="127">
        <f t="shared" si="12"/>
        <v>2043</v>
      </c>
      <c r="C29" s="8">
        <f>'Travel Time Savings'!B27*'Travel Time Savings'!$E$3</f>
        <v>1562913.8303361719</v>
      </c>
      <c r="D29" s="20">
        <f>Inputs!$B$65</f>
        <v>3.8679999999999999</v>
      </c>
      <c r="E29" s="20">
        <f>Inputs!$B$66</f>
        <v>39.051500000000004</v>
      </c>
      <c r="F29" s="20">
        <f>Inputs!$B$67</f>
        <v>1.0920000000000001</v>
      </c>
      <c r="G29" s="102">
        <f>((C29*D29)/1000000)*Inputs!$B$62</f>
        <v>6.6589537913579537</v>
      </c>
      <c r="H29" s="102">
        <f>((C29*E29)/1000000)*Inputs!$B$62</f>
        <v>67.22909358407837</v>
      </c>
      <c r="I29" s="102">
        <f>((C29*F29)/1000000)*Inputs!$B$62</f>
        <v>1.8799321458539002</v>
      </c>
      <c r="J29" s="11">
        <f t="shared" si="0"/>
        <v>13317.907582715907</v>
      </c>
      <c r="K29" s="11">
        <f t="shared" si="1"/>
        <v>558001.47674785042</v>
      </c>
      <c r="L29" s="11">
        <f t="shared" si="2"/>
        <v>710238.36470360355</v>
      </c>
      <c r="M29" s="11">
        <f t="shared" si="3"/>
        <v>1281557.7490341698</v>
      </c>
      <c r="N29" s="11">
        <f>M29/((1+Inputs!$B$3)^($B29-Inputs!$B$5))</f>
        <v>252654.77849127442</v>
      </c>
      <c r="O29" s="11">
        <f>M29/((1+Inputs!$B$4)^($B29-Inputs!$B$5))</f>
        <v>630441.49181723048</v>
      </c>
      <c r="Q29" s="127">
        <f t="shared" si="13"/>
        <v>2043</v>
      </c>
      <c r="R29" s="8">
        <f>'I-95 DetourSavings'!G29</f>
        <v>38626.176155783258</v>
      </c>
      <c r="S29" s="20">
        <f>Inputs!$B$65</f>
        <v>3.8679999999999999</v>
      </c>
      <c r="T29" s="20">
        <f>Inputs!$B$66</f>
        <v>39.051500000000004</v>
      </c>
      <c r="U29" s="20">
        <f>Inputs!$B$67</f>
        <v>1.0920000000000001</v>
      </c>
      <c r="V29" s="102">
        <f>((R29*S29)/1000000)*Inputs!$B$62</f>
        <v>0.16457076338168244</v>
      </c>
      <c r="W29" s="102">
        <f>((R29*T29)/1000000)*Inputs!$B$62</f>
        <v>1.6615137451395485</v>
      </c>
      <c r="X29" s="102">
        <f>((R29*U29)/1000000)*Inputs!$B$62</f>
        <v>4.6461032474870025E-2</v>
      </c>
      <c r="Y29" s="11">
        <f t="shared" si="4"/>
        <v>329.14152676336488</v>
      </c>
      <c r="Z29" s="11">
        <f t="shared" si="5"/>
        <v>13790.564084658252</v>
      </c>
      <c r="AA29" s="11">
        <f t="shared" si="6"/>
        <v>17552.978069005894</v>
      </c>
      <c r="AB29" s="11">
        <f t="shared" si="7"/>
        <v>31672.683680427512</v>
      </c>
      <c r="AC29" s="11">
        <f>AB29/((1+Inputs!$B$3)^($B29-Inputs!$B$5))</f>
        <v>6244.1625323036869</v>
      </c>
      <c r="AD29" s="11">
        <f>AB29/((1+Inputs!$B$4)^($B29-Inputs!$B$5))</f>
        <v>15580.861622812112</v>
      </c>
      <c r="AF29" s="127">
        <f t="shared" si="14"/>
        <v>2043</v>
      </c>
      <c r="AG29" s="8">
        <f>'I-95 DetourSavings'!O29</f>
        <v>23175.705693469961</v>
      </c>
      <c r="AH29" s="20">
        <f>Inputs!$B$65</f>
        <v>3.8679999999999999</v>
      </c>
      <c r="AI29" s="20">
        <f>Inputs!$B$66</f>
        <v>39.051500000000004</v>
      </c>
      <c r="AJ29" s="20">
        <f>Inputs!$B$67</f>
        <v>1.0920000000000001</v>
      </c>
      <c r="AK29" s="102">
        <f>((AG29*AH29)/1000000)*Inputs!$B$62</f>
        <v>9.8742458029009494E-2</v>
      </c>
      <c r="AL29" s="102">
        <f>((AG29*AI29)/1000000)*Inputs!$B$62</f>
        <v>0.99690824708372938</v>
      </c>
      <c r="AM29" s="102">
        <f>((AG29*AJ29)/1000000)*Inputs!$B$62</f>
        <v>2.7876619484922021E-2</v>
      </c>
      <c r="AN29" s="11">
        <f t="shared" si="8"/>
        <v>197.484916058019</v>
      </c>
      <c r="AO29" s="11">
        <f t="shared" si="9"/>
        <v>8274.338450794954</v>
      </c>
      <c r="AP29" s="11">
        <f t="shared" si="10"/>
        <v>10531.78684140354</v>
      </c>
      <c r="AQ29" s="11">
        <f t="shared" si="11"/>
        <v>19003.610208256512</v>
      </c>
      <c r="AR29" s="11">
        <f>AQ29/((1+Inputs!$B$3)^($B29-Inputs!$B$5))</f>
        <v>3746.4975193822133</v>
      </c>
      <c r="AS29" s="11">
        <f>AQ29/((1+Inputs!$B$4)^($B29-Inputs!$B$5))</f>
        <v>9348.5169736872685</v>
      </c>
    </row>
    <row r="30" spans="2:45">
      <c r="B30" s="127">
        <f t="shared" si="12"/>
        <v>2044</v>
      </c>
      <c r="C30" s="8">
        <f>'Travel Time Savings'!B28*'Travel Time Savings'!$E$3</f>
        <v>1614268.6684636197</v>
      </c>
      <c r="D30" s="20">
        <f>Inputs!$B$65</f>
        <v>3.8679999999999999</v>
      </c>
      <c r="E30" s="20">
        <f>Inputs!$B$66</f>
        <v>39.051500000000004</v>
      </c>
      <c r="F30" s="20">
        <f>Inputs!$B$67</f>
        <v>1.0920000000000001</v>
      </c>
      <c r="G30" s="102">
        <f>((C30*D30)/1000000)*Inputs!$B$62</f>
        <v>6.877756317393434</v>
      </c>
      <c r="H30" s="102">
        <f>((C30*E30)/1000000)*Inputs!$B$62</f>
        <v>69.438133616517518</v>
      </c>
      <c r="I30" s="102">
        <f>((C30*F30)/1000000)*Inputs!$B$62</f>
        <v>1.9417036966374432</v>
      </c>
      <c r="J30" s="11">
        <f t="shared" si="0"/>
        <v>13755.512634786868</v>
      </c>
      <c r="K30" s="11">
        <f t="shared" si="1"/>
        <v>576336.50901709544</v>
      </c>
      <c r="L30" s="11">
        <f t="shared" si="2"/>
        <v>733575.6565896261</v>
      </c>
      <c r="M30" s="11">
        <f t="shared" si="3"/>
        <v>1323667.6782415085</v>
      </c>
      <c r="N30" s="11">
        <f>M30/((1+Inputs!$B$3)^($B30-Inputs!$B$5))</f>
        <v>243884.6810287704</v>
      </c>
      <c r="O30" s="11">
        <f>M30/((1+Inputs!$B$4)^($B30-Inputs!$B$5))</f>
        <v>632191.05497979501</v>
      </c>
      <c r="Q30" s="127">
        <f t="shared" si="13"/>
        <v>2044</v>
      </c>
      <c r="R30" s="8">
        <f>'I-95 DetourSavings'!G30</f>
        <v>40001.609421453461</v>
      </c>
      <c r="S30" s="20">
        <f>Inputs!$B$65</f>
        <v>3.8679999999999999</v>
      </c>
      <c r="T30" s="20">
        <f>Inputs!$B$66</f>
        <v>39.051500000000004</v>
      </c>
      <c r="U30" s="20">
        <f>Inputs!$B$67</f>
        <v>1.0920000000000001</v>
      </c>
      <c r="V30" s="102">
        <f>((R30*S30)/1000000)*Inputs!$B$62</f>
        <v>0.17043093710426341</v>
      </c>
      <c r="W30" s="102">
        <f>((R30*T30)/1000000)*Inputs!$B$62</f>
        <v>1.7206783196295616</v>
      </c>
      <c r="X30" s="102">
        <f>((R30*U30)/1000000)*Inputs!$B$62</f>
        <v>4.811545587328224E-2</v>
      </c>
      <c r="Y30" s="11">
        <f t="shared" si="4"/>
        <v>340.86187420852684</v>
      </c>
      <c r="Z30" s="11">
        <f t="shared" si="5"/>
        <v>14281.630052925362</v>
      </c>
      <c r="AA30" s="11">
        <f t="shared" si="6"/>
        <v>18178.01922892603</v>
      </c>
      <c r="AB30" s="11">
        <f t="shared" si="7"/>
        <v>32800.511156059918</v>
      </c>
      <c r="AC30" s="11">
        <f>AB30/((1+Inputs!$B$3)^($B30-Inputs!$B$5))</f>
        <v>6043.4672028130835</v>
      </c>
      <c r="AD30" s="11">
        <f>AB30/((1+Inputs!$B$4)^($B30-Inputs!$B$5))</f>
        <v>15665.706802763416</v>
      </c>
      <c r="AF30" s="127">
        <f t="shared" si="14"/>
        <v>2044</v>
      </c>
      <c r="AG30" s="8">
        <f>'I-95 DetourSavings'!O30</f>
        <v>24000.965652872084</v>
      </c>
      <c r="AH30" s="20">
        <f>Inputs!$B$65</f>
        <v>3.8679999999999999</v>
      </c>
      <c r="AI30" s="20">
        <f>Inputs!$B$66</f>
        <v>39.051500000000004</v>
      </c>
      <c r="AJ30" s="20">
        <f>Inputs!$B$67</f>
        <v>1.0920000000000001</v>
      </c>
      <c r="AK30" s="102">
        <f>((AG30*AH30)/1000000)*Inputs!$B$62</f>
        <v>0.10225856226255808</v>
      </c>
      <c r="AL30" s="102">
        <f>((AG30*AI30)/1000000)*Inputs!$B$62</f>
        <v>1.0324069917777372</v>
      </c>
      <c r="AM30" s="102">
        <f>((AG30*AJ30)/1000000)*Inputs!$B$62</f>
        <v>2.8869273523969351E-2</v>
      </c>
      <c r="AN30" s="11">
        <f t="shared" si="8"/>
        <v>204.51712452511617</v>
      </c>
      <c r="AO30" s="11">
        <f t="shared" si="9"/>
        <v>8568.9780317552195</v>
      </c>
      <c r="AP30" s="11">
        <f t="shared" si="10"/>
        <v>10906.811537355621</v>
      </c>
      <c r="AQ30" s="11">
        <f t="shared" si="11"/>
        <v>19680.306693635957</v>
      </c>
      <c r="AR30" s="11">
        <f>AQ30/((1+Inputs!$B$3)^($B30-Inputs!$B$5))</f>
        <v>3626.0803216878512</v>
      </c>
      <c r="AS30" s="11">
        <f>AQ30/((1+Inputs!$B$4)^($B30-Inputs!$B$5))</f>
        <v>9399.4240816580532</v>
      </c>
    </row>
    <row r="31" spans="2:45">
      <c r="B31" s="127">
        <f t="shared" si="12"/>
        <v>2045</v>
      </c>
      <c r="C31" s="8">
        <f>'Travel Time Savings'!B29*'Travel Time Savings'!$E$3</f>
        <v>1667310.9440862807</v>
      </c>
      <c r="D31" s="20">
        <f>Inputs!$B$65</f>
        <v>3.8679999999999999</v>
      </c>
      <c r="E31" s="20">
        <f>Inputs!$B$66</f>
        <v>39.051500000000004</v>
      </c>
      <c r="F31" s="20">
        <f>Inputs!$B$67</f>
        <v>1.0920000000000001</v>
      </c>
      <c r="G31" s="102">
        <f>((C31*D31)/1000000)*Inputs!$B$62</f>
        <v>7.1037483429958952</v>
      </c>
      <c r="H31" s="102">
        <f>((C31*E31)/1000000)*Inputs!$B$62</f>
        <v>71.719759156283402</v>
      </c>
      <c r="I31" s="102">
        <f>((C31*F31)/1000000)*Inputs!$B$62</f>
        <v>2.0055049613628539</v>
      </c>
      <c r="J31" s="11">
        <f t="shared" si="0"/>
        <v>14207.496685991789</v>
      </c>
      <c r="K31" s="11">
        <f t="shared" si="1"/>
        <v>595274.00099715218</v>
      </c>
      <c r="L31" s="11">
        <f t="shared" si="2"/>
        <v>757679.77440288616</v>
      </c>
      <c r="M31" s="11">
        <f t="shared" si="3"/>
        <v>1367161.2720860301</v>
      </c>
      <c r="N31" s="11">
        <f>M31/((1+Inputs!$B$3)^($B31-Inputs!$B$5))</f>
        <v>235419.00927299989</v>
      </c>
      <c r="O31" s="11">
        <f>M31/((1+Inputs!$B$4)^($B31-Inputs!$B$5))</f>
        <v>633945.4734244108</v>
      </c>
      <c r="Q31" s="127">
        <f t="shared" si="13"/>
        <v>2045</v>
      </c>
      <c r="R31" s="8">
        <f>'I-95 DetourSavings'!G31</f>
        <v>41426.020268043976</v>
      </c>
      <c r="S31" s="20">
        <f>Inputs!$B$65</f>
        <v>3.8679999999999999</v>
      </c>
      <c r="T31" s="20">
        <f>Inputs!$B$66</f>
        <v>39.051500000000004</v>
      </c>
      <c r="U31" s="20">
        <f>Inputs!$B$67</f>
        <v>1.0920000000000001</v>
      </c>
      <c r="V31" s="102">
        <f>((R31*S31)/1000000)*Inputs!$B$62</f>
        <v>0.1764997848060687</v>
      </c>
      <c r="W31" s="102">
        <f>((R31*T31)/1000000)*Inputs!$B$62</f>
        <v>1.7819496758930176</v>
      </c>
      <c r="X31" s="102">
        <f>((R31*U31)/1000000)*Inputs!$B$62</f>
        <v>4.9828791367173476E-2</v>
      </c>
      <c r="Y31" s="11">
        <f t="shared" si="4"/>
        <v>352.99956961213741</v>
      </c>
      <c r="Z31" s="11">
        <f t="shared" si="5"/>
        <v>14790.182309912047</v>
      </c>
      <c r="AA31" s="11">
        <f t="shared" si="6"/>
        <v>18825.317378518139</v>
      </c>
      <c r="AB31" s="11">
        <f t="shared" si="7"/>
        <v>33968.49925804232</v>
      </c>
      <c r="AC31" s="11">
        <f>AB31/((1+Inputs!$B$3)^($B31-Inputs!$B$5))</f>
        <v>5849.2224765972933</v>
      </c>
      <c r="AD31" s="11">
        <f>AB31/((1+Inputs!$B$4)^($B31-Inputs!$B$5))</f>
        <v>15751.014004952975</v>
      </c>
      <c r="AF31" s="127">
        <f t="shared" si="14"/>
        <v>2045</v>
      </c>
      <c r="AG31" s="8">
        <f>'I-95 DetourSavings'!O31</f>
        <v>24855.612160826397</v>
      </c>
      <c r="AH31" s="20">
        <f>Inputs!$B$65</f>
        <v>3.8679999999999999</v>
      </c>
      <c r="AI31" s="20">
        <f>Inputs!$B$66</f>
        <v>39.051500000000004</v>
      </c>
      <c r="AJ31" s="20">
        <f>Inputs!$B$67</f>
        <v>1.0920000000000001</v>
      </c>
      <c r="AK31" s="102">
        <f>((AG31*AH31)/1000000)*Inputs!$B$62</f>
        <v>0.10589987088364125</v>
      </c>
      <c r="AL31" s="102">
        <f>((AG31*AI31)/1000000)*Inputs!$B$62</f>
        <v>1.069169805535811</v>
      </c>
      <c r="AM31" s="102">
        <f>((AG31*AJ31)/1000000)*Inputs!$B$62</f>
        <v>2.9897274820304104E-2</v>
      </c>
      <c r="AN31" s="11">
        <f t="shared" si="8"/>
        <v>211.79974176728251</v>
      </c>
      <c r="AO31" s="11">
        <f t="shared" si="9"/>
        <v>8874.1093859472312</v>
      </c>
      <c r="AP31" s="11">
        <f t="shared" si="10"/>
        <v>11295.190427110891</v>
      </c>
      <c r="AQ31" s="11">
        <f t="shared" si="11"/>
        <v>20381.099554825407</v>
      </c>
      <c r="AR31" s="11">
        <f>AQ31/((1+Inputs!$B$3)^($B31-Inputs!$B$5))</f>
        <v>3509.5334859583782</v>
      </c>
      <c r="AS31" s="11">
        <f>AQ31/((1+Inputs!$B$4)^($B31-Inputs!$B$5))</f>
        <v>9450.6084029717913</v>
      </c>
    </row>
    <row r="32" spans="2:45" s="303" customFormat="1">
      <c r="B32" s="127">
        <f t="shared" si="12"/>
        <v>2046</v>
      </c>
      <c r="C32" s="8">
        <f>'Travel Time Savings'!B30*'Travel Time Savings'!$E$3</f>
        <v>1722096.1036899013</v>
      </c>
      <c r="D32" s="20">
        <f>Inputs!$B$65</f>
        <v>3.8679999999999999</v>
      </c>
      <c r="E32" s="20">
        <f>Inputs!$B$66</f>
        <v>39.051500000000004</v>
      </c>
      <c r="F32" s="20">
        <f>Inputs!$B$67</f>
        <v>1.0920000000000001</v>
      </c>
      <c r="G32" s="102">
        <f>((C32*D32)/1000000)*Inputs!$B$62</f>
        <v>7.3371661035734004</v>
      </c>
      <c r="H32" s="102">
        <f>((C32*E32)/1000000)*Inputs!$B$62</f>
        <v>74.076355246560667</v>
      </c>
      <c r="I32" s="102">
        <f>((C32*F32)/1000000)*Inputs!$B$62</f>
        <v>2.0714026331701536</v>
      </c>
      <c r="J32" s="11">
        <f t="shared" si="0"/>
        <v>14674.332207146801</v>
      </c>
      <c r="K32" s="11">
        <f t="shared" si="1"/>
        <v>614833.74854645354</v>
      </c>
      <c r="L32" s="11">
        <f t="shared" si="2"/>
        <v>782575.91481168405</v>
      </c>
      <c r="M32" s="11">
        <f t="shared" si="3"/>
        <v>1412083.9955652845</v>
      </c>
      <c r="N32" s="11">
        <f>M32/((1+Inputs!$B$3)^($B32-Inputs!$B$5))</f>
        <v>227247.19606535195</v>
      </c>
      <c r="O32" s="11">
        <f>M32/((1+Inputs!$B$4)^($B32-Inputs!$B$5))</f>
        <v>635704.76062516414</v>
      </c>
      <c r="Q32" s="127">
        <f t="shared" si="13"/>
        <v>2046</v>
      </c>
      <c r="R32" s="8">
        <f>'I-95 DetourSavings'!G32</f>
        <v>42901.152730320217</v>
      </c>
      <c r="S32" s="20">
        <f>Inputs!$B$65</f>
        <v>3.8679999999999999</v>
      </c>
      <c r="T32" s="20">
        <f>Inputs!$B$66</f>
        <v>39.051500000000004</v>
      </c>
      <c r="U32" s="20">
        <f>Inputs!$B$67</f>
        <v>1.0920000000000001</v>
      </c>
      <c r="V32" s="102">
        <f>((R32*S32)/1000000)*Inputs!$B$62</f>
        <v>0.18278473712510776</v>
      </c>
      <c r="W32" s="102">
        <f>((R32*T32)/1000000)*Inputs!$B$62</f>
        <v>1.8454028339816821</v>
      </c>
      <c r="X32" s="102">
        <f>((R32*U32)/1000000)*Inputs!$B$62</f>
        <v>5.1603136747832908E-2</v>
      </c>
      <c r="Y32" s="11">
        <f t="shared" si="4"/>
        <v>365.56947425021553</v>
      </c>
      <c r="Z32" s="11">
        <f t="shared" si="5"/>
        <v>15316.843522047962</v>
      </c>
      <c r="AA32" s="11">
        <f t="shared" si="6"/>
        <v>19495.665063331271</v>
      </c>
      <c r="AB32" s="11">
        <f t="shared" si="7"/>
        <v>35178.07805962945</v>
      </c>
      <c r="AC32" s="11">
        <f>AB32/((1+Inputs!$B$3)^($B32-Inputs!$B$5))</f>
        <v>5661.2210230586661</v>
      </c>
      <c r="AD32" s="11">
        <f>AB32/((1+Inputs!$B$4)^($B32-Inputs!$B$5))</f>
        <v>15836.785745310985</v>
      </c>
      <c r="AF32" s="127">
        <f t="shared" si="14"/>
        <v>2046</v>
      </c>
      <c r="AG32" s="8">
        <f>'I-95 DetourSavings'!O32</f>
        <v>25740.691638192129</v>
      </c>
      <c r="AH32" s="20">
        <f>Inputs!$B$65</f>
        <v>3.8679999999999999</v>
      </c>
      <c r="AI32" s="20">
        <f>Inputs!$B$66</f>
        <v>39.051500000000004</v>
      </c>
      <c r="AJ32" s="20">
        <f>Inputs!$B$67</f>
        <v>1.0920000000000001</v>
      </c>
      <c r="AK32" s="102">
        <f>((AG32*AH32)/1000000)*Inputs!$B$62</f>
        <v>0.10967084227506464</v>
      </c>
      <c r="AL32" s="102">
        <f>((AG32*AI32)/1000000)*Inputs!$B$62</f>
        <v>1.1072417003890092</v>
      </c>
      <c r="AM32" s="102">
        <f>((AG32*AJ32)/1000000)*Inputs!$B$62</f>
        <v>3.0961882048699749E-2</v>
      </c>
      <c r="AN32" s="11">
        <f t="shared" si="8"/>
        <v>219.34168455012929</v>
      </c>
      <c r="AO32" s="11">
        <f t="shared" si="9"/>
        <v>9190.1061132287759</v>
      </c>
      <c r="AP32" s="11">
        <f t="shared" si="10"/>
        <v>11697.399037998764</v>
      </c>
      <c r="AQ32" s="11">
        <f t="shared" si="11"/>
        <v>21106.846835777669</v>
      </c>
      <c r="AR32" s="11">
        <f>AQ32/((1+Inputs!$B$3)^($B32-Inputs!$B$5))</f>
        <v>3396.7326138351996</v>
      </c>
      <c r="AS32" s="11">
        <f>AQ32/((1+Inputs!$B$4)^($B32-Inputs!$B$5))</f>
        <v>9502.0714471865904</v>
      </c>
    </row>
    <row r="33" spans="2:45" s="303" customFormat="1">
      <c r="B33" s="127">
        <f t="shared" si="12"/>
        <v>2047</v>
      </c>
      <c r="C33" s="8">
        <f>'Travel Time Savings'!B31*'Travel Time Savings'!$E$3</f>
        <v>1778681.415642692</v>
      </c>
      <c r="D33" s="20">
        <f>Inputs!$B$65</f>
        <v>3.8679999999999999</v>
      </c>
      <c r="E33" s="20">
        <f>Inputs!$B$66</f>
        <v>39.051500000000004</v>
      </c>
      <c r="F33" s="20">
        <f>Inputs!$B$67</f>
        <v>1.0920000000000001</v>
      </c>
      <c r="G33" s="102">
        <f>((C33*D33)/1000000)*Inputs!$B$62</f>
        <v>7.5782535968500833</v>
      </c>
      <c r="H33" s="102">
        <f>((C33*E33)/1000000)*Inputs!$B$62</f>
        <v>76.510385299222108</v>
      </c>
      <c r="I33" s="102">
        <f>((C33*F33)/1000000)*Inputs!$B$62</f>
        <v>2.1394655966288245</v>
      </c>
      <c r="J33" s="11">
        <f t="shared" si="0"/>
        <v>15156.507193700167</v>
      </c>
      <c r="K33" s="11">
        <f t="shared" si="1"/>
        <v>635036.1979835435</v>
      </c>
      <c r="L33" s="11">
        <f t="shared" si="2"/>
        <v>808290.10240636987</v>
      </c>
      <c r="M33" s="11">
        <f t="shared" si="3"/>
        <v>1458482.8075836136</v>
      </c>
      <c r="N33" s="11">
        <f>M33/((1+Inputs!$B$3)^($B33-Inputs!$B$5))</f>
        <v>219359.04105211623</v>
      </c>
      <c r="O33" s="11">
        <f>M33/((1+Inputs!$B$4)^($B33-Inputs!$B$5))</f>
        <v>637468.93009353243</v>
      </c>
      <c r="Q33" s="127">
        <f t="shared" si="13"/>
        <v>2047</v>
      </c>
      <c r="R33" s="8">
        <f>'I-95 DetourSavings'!G33</f>
        <v>44428.812946099701</v>
      </c>
      <c r="S33" s="20">
        <f>Inputs!$B$65</f>
        <v>3.8679999999999999</v>
      </c>
      <c r="T33" s="20">
        <f>Inputs!$B$66</f>
        <v>39.051500000000004</v>
      </c>
      <c r="U33" s="20">
        <f>Inputs!$B$67</f>
        <v>1.0920000000000001</v>
      </c>
      <c r="V33" s="102">
        <f>((R33*S33)/1000000)*Inputs!$B$62</f>
        <v>0.18929348929577827</v>
      </c>
      <c r="W33" s="102">
        <f>((R33*T33)/1000000)*Inputs!$B$62</f>
        <v>1.9111154853242209</v>
      </c>
      <c r="X33" s="102">
        <f>((R33*U33)/1000000)*Inputs!$B$62</f>
        <v>5.3440664506460678E-2</v>
      </c>
      <c r="Y33" s="11">
        <f t="shared" si="4"/>
        <v>378.58697859155654</v>
      </c>
      <c r="Z33" s="11">
        <f t="shared" si="5"/>
        <v>15862.258528191034</v>
      </c>
      <c r="AA33" s="11">
        <f t="shared" si="6"/>
        <v>20189.883050540844</v>
      </c>
      <c r="AB33" s="11">
        <f t="shared" si="7"/>
        <v>36430.728557323433</v>
      </c>
      <c r="AC33" s="11">
        <f>AB33/((1+Inputs!$B$3)^($B33-Inputs!$B$5))</f>
        <v>5479.2621754687862</v>
      </c>
      <c r="AD33" s="11">
        <f>AB33/((1+Inputs!$B$4)^($B33-Inputs!$B$5))</f>
        <v>15923.024553468029</v>
      </c>
      <c r="AF33" s="127">
        <f t="shared" si="14"/>
        <v>2047</v>
      </c>
      <c r="AG33" s="8">
        <f>'I-95 DetourSavings'!O33</f>
        <v>26657.287767659829</v>
      </c>
      <c r="AH33" s="20">
        <f>Inputs!$B$65</f>
        <v>3.8679999999999999</v>
      </c>
      <c r="AI33" s="20">
        <f>Inputs!$B$66</f>
        <v>39.051500000000004</v>
      </c>
      <c r="AJ33" s="20">
        <f>Inputs!$B$67</f>
        <v>1.0920000000000001</v>
      </c>
      <c r="AK33" s="102">
        <f>((AG33*AH33)/1000000)*Inputs!$B$62</f>
        <v>0.11357609357746699</v>
      </c>
      <c r="AL33" s="102">
        <f>((AG33*AI33)/1000000)*Inputs!$B$62</f>
        <v>1.1466692911945329</v>
      </c>
      <c r="AM33" s="102">
        <f>((AG33*AJ33)/1000000)*Inputs!$B$62</f>
        <v>3.2064398703876416E-2</v>
      </c>
      <c r="AN33" s="11">
        <f t="shared" si="8"/>
        <v>227.15218715493398</v>
      </c>
      <c r="AO33" s="11">
        <f t="shared" si="9"/>
        <v>9517.3551169146231</v>
      </c>
      <c r="AP33" s="11">
        <f t="shared" si="10"/>
        <v>12113.92983032451</v>
      </c>
      <c r="AQ33" s="11">
        <f t="shared" si="11"/>
        <v>21858.437134394066</v>
      </c>
      <c r="AR33" s="11">
        <f>AQ33/((1+Inputs!$B$3)^($B33-Inputs!$B$5))</f>
        <v>3287.5573052812729</v>
      </c>
      <c r="AS33" s="11">
        <f>AQ33/((1+Inputs!$B$4)^($B33-Inputs!$B$5))</f>
        <v>9553.8147320808202</v>
      </c>
    </row>
    <row r="34" spans="2:45" s="303" customFormat="1">
      <c r="B34" s="127">
        <f t="shared" si="12"/>
        <v>2048</v>
      </c>
      <c r="C34" s="8">
        <f>'Travel Time Savings'!B32*'Travel Time Savings'!$E$3</f>
        <v>1837126.0300594594</v>
      </c>
      <c r="D34" s="20">
        <f>Inputs!$B$65</f>
        <v>3.8679999999999999</v>
      </c>
      <c r="E34" s="20">
        <f>Inputs!$B$66</f>
        <v>39.051500000000004</v>
      </c>
      <c r="F34" s="20">
        <f>Inputs!$B$67</f>
        <v>1.0920000000000001</v>
      </c>
      <c r="G34" s="102">
        <f>((C34*D34)/1000000)*Inputs!$B$62</f>
        <v>7.8272628379233922</v>
      </c>
      <c r="H34" s="102">
        <f>((C34*E34)/1000000)*Inputs!$B$62</f>
        <v>79.024393669897975</v>
      </c>
      <c r="I34" s="102">
        <f>((C34*F34)/1000000)*Inputs!$B$62</f>
        <v>2.2097649997446602</v>
      </c>
      <c r="J34" s="11">
        <f t="shared" si="0"/>
        <v>15654.525675846784</v>
      </c>
      <c r="K34" s="11">
        <f t="shared" si="1"/>
        <v>655902.46746015316</v>
      </c>
      <c r="L34" s="11">
        <f t="shared" si="2"/>
        <v>834849.21690353262</v>
      </c>
      <c r="M34" s="11">
        <f t="shared" si="3"/>
        <v>1506406.2100395325</v>
      </c>
      <c r="N34" s="11">
        <f>M34/((1+Inputs!$B$3)^($B34-Inputs!$B$5))</f>
        <v>211744.69795203142</v>
      </c>
      <c r="O34" s="11">
        <f>M34/((1+Inputs!$B$4)^($B34-Inputs!$B$5))</f>
        <v>639237.99537849042</v>
      </c>
      <c r="Q34" s="127">
        <f t="shared" si="13"/>
        <v>2048</v>
      </c>
      <c r="R34" s="8">
        <f>'I-95 DetourSavings'!G34</f>
        <v>46010.871367669752</v>
      </c>
      <c r="S34" s="20">
        <f>Inputs!$B$65</f>
        <v>3.8679999999999999</v>
      </c>
      <c r="T34" s="20">
        <f>Inputs!$B$66</f>
        <v>39.051500000000004</v>
      </c>
      <c r="U34" s="20">
        <f>Inputs!$B$67</f>
        <v>1.0920000000000001</v>
      </c>
      <c r="V34" s="102">
        <f>((R34*S34)/1000000)*Inputs!$B$62</f>
        <v>0.19603401057083647</v>
      </c>
      <c r="W34" s="102">
        <f>((R34*T34)/1000000)*Inputs!$B$62</f>
        <v>1.9791680878508329</v>
      </c>
      <c r="X34" s="102">
        <f>((R34*U34)/1000000)*Inputs!$B$62</f>
        <v>5.5343624494145149E-2</v>
      </c>
      <c r="Y34" s="11">
        <f t="shared" si="4"/>
        <v>392.06802114167294</v>
      </c>
      <c r="Z34" s="11">
        <f t="shared" si="5"/>
        <v>16427.095129161913</v>
      </c>
      <c r="AA34" s="11">
        <f t="shared" si="6"/>
        <v>20908.821333888038</v>
      </c>
      <c r="AB34" s="11">
        <f t="shared" si="7"/>
        <v>37727.98448419162</v>
      </c>
      <c r="AC34" s="11">
        <f>AB34/((1+Inputs!$B$3)^($B34-Inputs!$B$5))</f>
        <v>5303.1517167832408</v>
      </c>
      <c r="AD34" s="11">
        <f>AB34/((1+Inputs!$B$4)^($B34-Inputs!$B$5))</f>
        <v>16009.732972829775</v>
      </c>
      <c r="AF34" s="127">
        <f t="shared" si="14"/>
        <v>2048</v>
      </c>
      <c r="AG34" s="8">
        <f>'I-95 DetourSavings'!O34</f>
        <v>27606.522820601855</v>
      </c>
      <c r="AH34" s="20">
        <f>Inputs!$B$65</f>
        <v>3.8679999999999999</v>
      </c>
      <c r="AI34" s="20">
        <f>Inputs!$B$66</f>
        <v>39.051500000000004</v>
      </c>
      <c r="AJ34" s="20">
        <f>Inputs!$B$67</f>
        <v>1.0920000000000001</v>
      </c>
      <c r="AK34" s="102">
        <f>((AG34*AH34)/1000000)*Inputs!$B$62</f>
        <v>0.11762040634250188</v>
      </c>
      <c r="AL34" s="102">
        <f>((AG34*AI34)/1000000)*Inputs!$B$62</f>
        <v>1.1875008527104998</v>
      </c>
      <c r="AM34" s="102">
        <f>((AG34*AJ34)/1000000)*Inputs!$B$62</f>
        <v>3.3206174696487095E-2</v>
      </c>
      <c r="AN34" s="11">
        <f t="shared" si="8"/>
        <v>235.24081268500376</v>
      </c>
      <c r="AO34" s="11">
        <f t="shared" si="9"/>
        <v>9856.2570774971482</v>
      </c>
      <c r="AP34" s="11">
        <f t="shared" si="10"/>
        <v>12545.292800332825</v>
      </c>
      <c r="AQ34" s="11">
        <f t="shared" si="11"/>
        <v>22636.790690514979</v>
      </c>
      <c r="AR34" s="11">
        <f>AQ34/((1+Inputs!$B$3)^($B34-Inputs!$B$5))</f>
        <v>3181.8910300699458</v>
      </c>
      <c r="AS34" s="11">
        <f>AQ34/((1+Inputs!$B$4)^($B34-Inputs!$B$5))</f>
        <v>9605.8397836978693</v>
      </c>
    </row>
    <row r="35" spans="2:45" s="303" customFormat="1">
      <c r="B35" s="127">
        <f t="shared" si="12"/>
        <v>2049</v>
      </c>
      <c r="C35" s="8">
        <f>'Travel Time Savings'!B33*'Travel Time Savings'!$E$3</f>
        <v>1897491.0406327748</v>
      </c>
      <c r="D35" s="20">
        <f>Inputs!$B$65</f>
        <v>3.8679999999999999</v>
      </c>
      <c r="E35" s="20">
        <f>Inputs!$B$66</f>
        <v>39.051500000000004</v>
      </c>
      <c r="F35" s="20">
        <f>Inputs!$B$67</f>
        <v>1.0920000000000001</v>
      </c>
      <c r="G35" s="102">
        <f>((C35*D35)/1000000)*Inputs!$B$62</f>
        <v>8.0844541227020805</v>
      </c>
      <c r="H35" s="102">
        <f>((C35*E35)/1000000)*Inputs!$B$62</f>
        <v>81.621008317657797</v>
      </c>
      <c r="I35" s="102">
        <f>((C35*F35)/1000000)*Inputs!$B$62</f>
        <v>2.2823743283326459</v>
      </c>
      <c r="J35" s="11">
        <f t="shared" si="0"/>
        <v>16168.908245404162</v>
      </c>
      <c r="K35" s="11">
        <f t="shared" si="1"/>
        <v>677454.36903655971</v>
      </c>
      <c r="L35" s="11">
        <f t="shared" si="2"/>
        <v>862281.02124407364</v>
      </c>
      <c r="M35" s="11">
        <f t="shared" si="3"/>
        <v>1555904.2985260375</v>
      </c>
      <c r="N35" s="11">
        <f>M35/((1+Inputs!$B$3)^($B35-Inputs!$B$5))</f>
        <v>204394.66226579985</v>
      </c>
      <c r="O35" s="11">
        <f>M35/((1+Inputs!$B$4)^($B35-Inputs!$B$5))</f>
        <v>641011.97006661247</v>
      </c>
      <c r="Q35" s="127">
        <f t="shared" si="13"/>
        <v>2049</v>
      </c>
      <c r="R35" s="8">
        <f>'I-95 DetourSavings'!G35</f>
        <v>47649.265051950875</v>
      </c>
      <c r="S35" s="20">
        <f>Inputs!$B$65</f>
        <v>3.8679999999999999</v>
      </c>
      <c r="T35" s="20">
        <f>Inputs!$B$66</f>
        <v>39.051500000000004</v>
      </c>
      <c r="U35" s="20">
        <f>Inputs!$B$67</f>
        <v>1.0920000000000001</v>
      </c>
      <c r="V35" s="102">
        <f>((R35*S35)/1000000)*Inputs!$B$62</f>
        <v>0.20301455397887197</v>
      </c>
      <c r="W35" s="102">
        <f>((R35*T35)/1000000)*Inputs!$B$62</f>
        <v>2.0496439645051501</v>
      </c>
      <c r="X35" s="102">
        <f>((R35*U35)/1000000)*Inputs!$B$62</f>
        <v>5.7314346676558485E-2</v>
      </c>
      <c r="Y35" s="11">
        <f t="shared" si="4"/>
        <v>406.02910795774392</v>
      </c>
      <c r="Z35" s="11">
        <f t="shared" si="5"/>
        <v>17012.044905392744</v>
      </c>
      <c r="AA35" s="11">
        <f t="shared" si="6"/>
        <v>21653.360174403795</v>
      </c>
      <c r="AB35" s="11">
        <f t="shared" si="7"/>
        <v>39071.434187754283</v>
      </c>
      <c r="AC35" s="11">
        <f>AB35/((1+Inputs!$B$3)^($B35-Inputs!$B$5))</f>
        <v>5132.7016723405623</v>
      </c>
      <c r="AD35" s="11">
        <f>AB35/((1+Inputs!$B$4)^($B35-Inputs!$B$5))</f>
        <v>16096.913560651907</v>
      </c>
      <c r="AF35" s="127">
        <f t="shared" si="14"/>
        <v>2049</v>
      </c>
      <c r="AG35" s="8">
        <f>'I-95 DetourSavings'!O35</f>
        <v>28589.559031170538</v>
      </c>
      <c r="AH35" s="20">
        <f>Inputs!$B$65</f>
        <v>3.8679999999999999</v>
      </c>
      <c r="AI35" s="20">
        <f>Inputs!$B$66</f>
        <v>39.051500000000004</v>
      </c>
      <c r="AJ35" s="20">
        <f>Inputs!$B$67</f>
        <v>1.0920000000000001</v>
      </c>
      <c r="AK35" s="102">
        <f>((AG35*AH35)/1000000)*Inputs!$B$62</f>
        <v>0.12180873238732326</v>
      </c>
      <c r="AL35" s="102">
        <f>((AG35*AI35)/1000000)*Inputs!$B$62</f>
        <v>1.2297863787030905</v>
      </c>
      <c r="AM35" s="102">
        <f>((AG35*AJ35)/1000000)*Inputs!$B$62</f>
        <v>3.4388608005935108E-2</v>
      </c>
      <c r="AN35" s="11">
        <f t="shared" si="8"/>
        <v>243.61746477464652</v>
      </c>
      <c r="AO35" s="11">
        <f t="shared" si="9"/>
        <v>10207.226943235652</v>
      </c>
      <c r="AP35" s="11">
        <f t="shared" si="10"/>
        <v>12992.016104642284</v>
      </c>
      <c r="AQ35" s="11">
        <f t="shared" si="11"/>
        <v>23442.86051265258</v>
      </c>
      <c r="AR35" s="11">
        <f>AQ35/((1+Inputs!$B$3)^($B35-Inputs!$B$5))</f>
        <v>3079.6210034043388</v>
      </c>
      <c r="AS35" s="11">
        <f>AQ35/((1+Inputs!$B$4)^($B35-Inputs!$B$5))</f>
        <v>9658.148136391148</v>
      </c>
    </row>
    <row r="36" spans="2:45" s="303" customFormat="1">
      <c r="B36" s="127">
        <f t="shared" si="12"/>
        <v>2050</v>
      </c>
      <c r="C36" s="8">
        <f>'Travel Time Savings'!B34*'Travel Time Savings'!$E$3</f>
        <v>1959839.548495821</v>
      </c>
      <c r="D36" s="20">
        <f>Inputs!$B$65</f>
        <v>3.8679999999999999</v>
      </c>
      <c r="E36" s="20">
        <f>Inputs!$B$66</f>
        <v>39.051500000000004</v>
      </c>
      <c r="F36" s="20">
        <f>Inputs!$B$67</f>
        <v>1.0920000000000001</v>
      </c>
      <c r="G36" s="102">
        <f>((C36*D36)/1000000)*Inputs!$B$62</f>
        <v>8.3500963000003914</v>
      </c>
      <c r="H36" s="102">
        <f>((C36*E36)/1000000)*Inputs!$B$62</f>
        <v>84.302943552085139</v>
      </c>
      <c r="I36" s="102">
        <f>((C36*F36)/1000000)*Inputs!$B$62</f>
        <v>2.3573694828336165</v>
      </c>
      <c r="J36" s="11">
        <f t="shared" si="0"/>
        <v>16700.192600000784</v>
      </c>
      <c r="K36" s="11">
        <f t="shared" si="1"/>
        <v>699714.43148230668</v>
      </c>
      <c r="L36" s="11">
        <f t="shared" si="2"/>
        <v>890614.19061454025</v>
      </c>
      <c r="M36" s="11">
        <f t="shared" si="3"/>
        <v>1607028.8146968477</v>
      </c>
      <c r="N36" s="11">
        <f>M36/((1+Inputs!$B$3)^($B36-Inputs!$B$5))</f>
        <v>197299.7594122265</v>
      </c>
      <c r="O36" s="11">
        <f>M36/((1+Inputs!$B$4)^($B36-Inputs!$B$5))</f>
        <v>642790.86778217764</v>
      </c>
      <c r="Q36" s="127">
        <f t="shared" si="13"/>
        <v>2050</v>
      </c>
      <c r="R36" s="8">
        <f>'I-95 DetourSavings'!G36</f>
        <v>49346.000032210562</v>
      </c>
      <c r="S36" s="20">
        <f>Inputs!$B$65</f>
        <v>3.8679999999999999</v>
      </c>
      <c r="T36" s="20">
        <f>Inputs!$B$66</f>
        <v>39.051500000000004</v>
      </c>
      <c r="U36" s="20">
        <f>Inputs!$B$67</f>
        <v>1.0920000000000001</v>
      </c>
      <c r="V36" s="102">
        <f>((R36*S36)/1000000)*Inputs!$B$62</f>
        <v>0.21024366642923636</v>
      </c>
      <c r="W36" s="102">
        <f>((R36*T36)/1000000)*Inputs!$B$62</f>
        <v>2.1226294052640449</v>
      </c>
      <c r="X36" s="102">
        <f>((R36*U36)/1000000)*Inputs!$B$62</f>
        <v>5.9355243986744091E-2</v>
      </c>
      <c r="Y36" s="11">
        <f t="shared" si="4"/>
        <v>420.48733285847271</v>
      </c>
      <c r="Z36" s="11">
        <f t="shared" si="5"/>
        <v>17617.824063691573</v>
      </c>
      <c r="AA36" s="11">
        <f t="shared" si="6"/>
        <v>22424.411178191916</v>
      </c>
      <c r="AB36" s="11">
        <f t="shared" si="7"/>
        <v>40462.722574741958</v>
      </c>
      <c r="AC36" s="11">
        <f>AB36/((1+Inputs!$B$3)^($B36-Inputs!$B$5))</f>
        <v>4967.7301092241041</v>
      </c>
      <c r="AD36" s="11">
        <f>AB36/((1+Inputs!$B$4)^($B36-Inputs!$B$5))</f>
        <v>16184.568888115602</v>
      </c>
      <c r="AF36" s="127">
        <f t="shared" si="14"/>
        <v>2050</v>
      </c>
      <c r="AG36" s="8">
        <f>'I-95 DetourSavings'!O36</f>
        <v>29607.600019326346</v>
      </c>
      <c r="AH36" s="20">
        <f>Inputs!$B$65</f>
        <v>3.8679999999999999</v>
      </c>
      <c r="AI36" s="20">
        <f>Inputs!$B$66</f>
        <v>39.051500000000004</v>
      </c>
      <c r="AJ36" s="20">
        <f>Inputs!$B$67</f>
        <v>1.0920000000000001</v>
      </c>
      <c r="AK36" s="102">
        <f>((AG36*AH36)/1000000)*Inputs!$B$62</f>
        <v>0.12614619985754186</v>
      </c>
      <c r="AL36" s="102">
        <f>((AG36*AI36)/1000000)*Inputs!$B$62</f>
        <v>1.2735776431584274</v>
      </c>
      <c r="AM36" s="102">
        <f>((AG36*AJ36)/1000000)*Inputs!$B$62</f>
        <v>3.5613146392046463E-2</v>
      </c>
      <c r="AN36" s="11">
        <f t="shared" si="8"/>
        <v>252.29239971508372</v>
      </c>
      <c r="AO36" s="11">
        <f t="shared" si="9"/>
        <v>10570.694438214947</v>
      </c>
      <c r="AP36" s="11">
        <f t="shared" si="10"/>
        <v>13454.646706915153</v>
      </c>
      <c r="AQ36" s="11">
        <f t="shared" si="11"/>
        <v>24277.633544845183</v>
      </c>
      <c r="AR36" s="11">
        <f>AQ36/((1+Inputs!$B$3)^($B36-Inputs!$B$5))</f>
        <v>2980.6380655344633</v>
      </c>
      <c r="AS36" s="11">
        <f>AQ36/((1+Inputs!$B$4)^($B36-Inputs!$B$5))</f>
        <v>9710.7413328693638</v>
      </c>
    </row>
    <row r="37" spans="2:45" s="303" customFormat="1">
      <c r="B37" s="127">
        <f t="shared" si="12"/>
        <v>2051</v>
      </c>
      <c r="C37" s="8">
        <f>'Travel Time Savings'!B35*'Travel Time Savings'!$E$3</f>
        <v>2024236.7281836639</v>
      </c>
      <c r="D37" s="20">
        <f>Inputs!$B$65</f>
        <v>3.8679999999999999</v>
      </c>
      <c r="E37" s="20">
        <f>Inputs!$B$66</f>
        <v>39.051500000000004</v>
      </c>
      <c r="F37" s="20">
        <f>Inputs!$B$67</f>
        <v>1.0920000000000001</v>
      </c>
      <c r="G37" s="102">
        <f>((C37*D37)/1000000)*Inputs!$B$62</f>
        <v>8.6244670525727738</v>
      </c>
      <c r="H37" s="102">
        <f>((C37*E37)/1000000)*Inputs!$B$62</f>
        <v>87.07300287061679</v>
      </c>
      <c r="I37" s="102">
        <f>((C37*F37)/1000000)*Inputs!$B$62</f>
        <v>2.4348288576549821</v>
      </c>
      <c r="J37" s="11">
        <f t="shared" si="0"/>
        <v>17248.934105145549</v>
      </c>
      <c r="K37" s="11">
        <f t="shared" si="1"/>
        <v>722705.9238261194</v>
      </c>
      <c r="L37" s="11">
        <f t="shared" si="2"/>
        <v>919878.34242205229</v>
      </c>
      <c r="M37" s="11">
        <f t="shared" si="3"/>
        <v>1659833.2003533172</v>
      </c>
      <c r="N37" s="11">
        <f>M37/((1+Inputs!$B$3)^($B37-Inputs!$B$5))</f>
        <v>190451.13327617428</v>
      </c>
      <c r="O37" s="11">
        <f>M37/((1+Inputs!$B$4)^($B37-Inputs!$B$5))</f>
        <v>644574.70218727516</v>
      </c>
      <c r="Q37" s="127">
        <f t="shared" si="13"/>
        <v>2051</v>
      </c>
      <c r="R37" s="8">
        <f>'I-95 DetourSavings'!G37</f>
        <v>51103.153774230756</v>
      </c>
      <c r="S37" s="20">
        <f>Inputs!$B$65</f>
        <v>3.8679999999999999</v>
      </c>
      <c r="T37" s="20">
        <f>Inputs!$B$66</f>
        <v>39.051500000000004</v>
      </c>
      <c r="U37" s="20">
        <f>Inputs!$B$67</f>
        <v>1.0920000000000001</v>
      </c>
      <c r="V37" s="102">
        <f>((R37*S37)/1000000)*Inputs!$B$62</f>
        <v>0.21773019917679506</v>
      </c>
      <c r="W37" s="102">
        <f>((R37*T37)/1000000)*Inputs!$B$62</f>
        <v>2.1982137727902313</v>
      </c>
      <c r="X37" s="102">
        <f>((R37*U37)/1000000)*Inputs!$B$62</f>
        <v>6.1468815279488172E-2</v>
      </c>
      <c r="Y37" s="11">
        <f t="shared" si="4"/>
        <v>435.46039835359011</v>
      </c>
      <c r="Z37" s="11">
        <f t="shared" si="5"/>
        <v>18245.174314158921</v>
      </c>
      <c r="AA37" s="11">
        <f t="shared" si="6"/>
        <v>23222.918412590632</v>
      </c>
      <c r="AB37" s="11">
        <f t="shared" si="7"/>
        <v>41903.553125103143</v>
      </c>
      <c r="AC37" s="11">
        <f>AB37/((1+Inputs!$B$3)^($B37-Inputs!$B$5))</f>
        <v>4808.0609420726714</v>
      </c>
      <c r="AD37" s="11">
        <f>AB37/((1+Inputs!$B$4)^($B37-Inputs!$B$5))</f>
        <v>16272.701540403335</v>
      </c>
      <c r="AF37" s="127">
        <f t="shared" si="14"/>
        <v>2051</v>
      </c>
      <c r="AG37" s="8">
        <f>'I-95 DetourSavings'!O37</f>
        <v>30661.892264538459</v>
      </c>
      <c r="AH37" s="20">
        <f>Inputs!$B$65</f>
        <v>3.8679999999999999</v>
      </c>
      <c r="AI37" s="20">
        <f>Inputs!$B$66</f>
        <v>39.051500000000004</v>
      </c>
      <c r="AJ37" s="20">
        <f>Inputs!$B$67</f>
        <v>1.0920000000000001</v>
      </c>
      <c r="AK37" s="102">
        <f>((AG37*AH37)/1000000)*Inputs!$B$62</f>
        <v>0.13063811950607709</v>
      </c>
      <c r="AL37" s="102">
        <f>((AG37*AI37)/1000000)*Inputs!$B$62</f>
        <v>1.3189282636741391</v>
      </c>
      <c r="AM37" s="102">
        <f>((AG37*AJ37)/1000000)*Inputs!$B$62</f>
        <v>3.6881289167692913E-2</v>
      </c>
      <c r="AN37" s="11">
        <f t="shared" si="8"/>
        <v>261.27623901215418</v>
      </c>
      <c r="AO37" s="11">
        <f t="shared" si="9"/>
        <v>10947.104588495355</v>
      </c>
      <c r="AP37" s="11">
        <f t="shared" si="10"/>
        <v>13933.751047554382</v>
      </c>
      <c r="AQ37" s="11">
        <f t="shared" si="11"/>
        <v>25142.131875061888</v>
      </c>
      <c r="AR37" s="11">
        <f>AQ37/((1+Inputs!$B$3)^($B37-Inputs!$B$5))</f>
        <v>2884.8365652436032</v>
      </c>
      <c r="AS37" s="11">
        <f>AQ37/((1+Inputs!$B$4)^($B37-Inputs!$B$5))</f>
        <v>9763.6209242420027</v>
      </c>
    </row>
    <row r="38" spans="2:45" s="303" customFormat="1">
      <c r="B38" s="127">
        <f t="shared" si="12"/>
        <v>2052</v>
      </c>
      <c r="C38" s="8">
        <f>'Travel Time Savings'!B36*'Travel Time Savings'!$E$3</f>
        <v>2090749.8957619094</v>
      </c>
      <c r="D38" s="20">
        <f>Inputs!$B$65</f>
        <v>3.8679999999999999</v>
      </c>
      <c r="E38" s="20">
        <f>Inputs!$B$66</f>
        <v>39.051500000000004</v>
      </c>
      <c r="F38" s="20">
        <f>Inputs!$B$67</f>
        <v>1.0920000000000001</v>
      </c>
      <c r="G38" s="102">
        <f>((C38*D38)/1000000)*Inputs!$B$62</f>
        <v>8.9078531873829814</v>
      </c>
      <c r="H38" s="102">
        <f>((C38*E38)/1000000)*Inputs!$B$62</f>
        <v>89.934081889112349</v>
      </c>
      <c r="I38" s="102">
        <f>((C38*F38)/1000000)*Inputs!$B$62</f>
        <v>2.5148334231184637</v>
      </c>
      <c r="J38" s="11">
        <f t="shared" si="0"/>
        <v>17815.706374765963</v>
      </c>
      <c r="K38" s="11">
        <f t="shared" si="1"/>
        <v>746452.87967963249</v>
      </c>
      <c r="L38" s="11">
        <f t="shared" si="2"/>
        <v>950104.06725415564</v>
      </c>
      <c r="M38" s="11">
        <f t="shared" si="3"/>
        <v>1714372.6533085541</v>
      </c>
      <c r="N38" s="11">
        <f>M38/((1+Inputs!$B$3)^($B38-Inputs!$B$5))</f>
        <v>183840.23515403931</v>
      </c>
      <c r="O38" s="11">
        <f>M38/((1+Inputs!$B$4)^($B38-Inputs!$B$5))</f>
        <v>646363.48698190716</v>
      </c>
      <c r="Q38" s="127">
        <f t="shared" si="13"/>
        <v>2052</v>
      </c>
      <c r="R38" s="8">
        <f>'I-95 DetourSavings'!G38</f>
        <v>52922.877719936747</v>
      </c>
      <c r="S38" s="20">
        <f>Inputs!$B$65</f>
        <v>3.8679999999999999</v>
      </c>
      <c r="T38" s="20">
        <f>Inputs!$B$66</f>
        <v>39.051500000000004</v>
      </c>
      <c r="U38" s="20">
        <f>Inputs!$B$67</f>
        <v>1.0920000000000001</v>
      </c>
      <c r="V38" s="102">
        <f>((R38*S38)/1000000)*Inputs!$B$62</f>
        <v>0.22548331865931792</v>
      </c>
      <c r="W38" s="102">
        <f>((R38*T38)/1000000)*Inputs!$B$62</f>
        <v>2.2764896118470412</v>
      </c>
      <c r="X38" s="102">
        <f>((R38*U38)/1000000)*Inputs!$B$62</f>
        <v>6.3657648390893273E-2</v>
      </c>
      <c r="Y38" s="11">
        <f t="shared" si="4"/>
        <v>450.96663731863583</v>
      </c>
      <c r="Z38" s="11">
        <f t="shared" si="5"/>
        <v>18894.863778330444</v>
      </c>
      <c r="AA38" s="11">
        <f t="shared" si="6"/>
        <v>24049.85956207948</v>
      </c>
      <c r="AB38" s="11">
        <f t="shared" si="7"/>
        <v>43395.689977728558</v>
      </c>
      <c r="AC38" s="11">
        <f>AB38/((1+Inputs!$B$3)^($B38-Inputs!$B$5))</f>
        <v>4653.5237451326411</v>
      </c>
      <c r="AD38" s="11">
        <f>AB38/((1+Inputs!$B$4)^($B38-Inputs!$B$5))</f>
        <v>16361.314116775102</v>
      </c>
      <c r="AF38" s="127">
        <f t="shared" si="14"/>
        <v>2052</v>
      </c>
      <c r="AG38" s="8">
        <f>'I-95 DetourSavings'!O38</f>
        <v>31753.726631962058</v>
      </c>
      <c r="AH38" s="20">
        <f>Inputs!$B$65</f>
        <v>3.8679999999999999</v>
      </c>
      <c r="AI38" s="20">
        <f>Inputs!$B$66</f>
        <v>39.051500000000004</v>
      </c>
      <c r="AJ38" s="20">
        <f>Inputs!$B$67</f>
        <v>1.0920000000000001</v>
      </c>
      <c r="AK38" s="102">
        <f>((AG38*AH38)/1000000)*Inputs!$B$62</f>
        <v>0.13528999119559079</v>
      </c>
      <c r="AL38" s="102">
        <f>((AG38*AI38)/1000000)*Inputs!$B$62</f>
        <v>1.3658937671082252</v>
      </c>
      <c r="AM38" s="102">
        <f>((AG38*AJ38)/1000000)*Inputs!$B$62</f>
        <v>3.8194589034535979E-2</v>
      </c>
      <c r="AN38" s="11">
        <f t="shared" si="8"/>
        <v>270.5799823911816</v>
      </c>
      <c r="AO38" s="11">
        <f t="shared" si="9"/>
        <v>11336.918266998269</v>
      </c>
      <c r="AP38" s="11">
        <f t="shared" si="10"/>
        <v>14429.915737247693</v>
      </c>
      <c r="AQ38" s="11">
        <f t="shared" si="11"/>
        <v>26037.413986637144</v>
      </c>
      <c r="AR38" s="11">
        <f>AQ38/((1+Inputs!$B$3)^($B38-Inputs!$B$5))</f>
        <v>2792.1142470795853</v>
      </c>
      <c r="AS38" s="11">
        <f>AQ38/((1+Inputs!$B$4)^($B38-Inputs!$B$5))</f>
        <v>9816.7884700650648</v>
      </c>
    </row>
    <row r="39" spans="2:45" s="303" customFormat="1">
      <c r="B39" s="127">
        <f t="shared" si="12"/>
        <v>2053</v>
      </c>
      <c r="C39" s="8">
        <f>'Travel Time Savings'!B37*'Travel Time Savings'!$E$3</f>
        <v>2159448.5791939558</v>
      </c>
      <c r="D39" s="20">
        <f>Inputs!$B$65</f>
        <v>3.8679999999999999</v>
      </c>
      <c r="E39" s="20">
        <f>Inputs!$B$66</f>
        <v>39.051500000000004</v>
      </c>
      <c r="F39" s="20">
        <f>Inputs!$B$67</f>
        <v>1.0920000000000001</v>
      </c>
      <c r="G39" s="102">
        <f>((C39*D39)/1000000)*Inputs!$B$62</f>
        <v>9.2005509354109254</v>
      </c>
      <c r="H39" s="102">
        <f>((C39*E39)/1000000)*Inputs!$B$62</f>
        <v>92.889171368717641</v>
      </c>
      <c r="I39" s="102">
        <f>((C39*F39)/1000000)*Inputs!$B$62</f>
        <v>2.5974668101004994</v>
      </c>
      <c r="J39" s="11">
        <f t="shared" si="0"/>
        <v>18401.101870821851</v>
      </c>
      <c r="K39" s="11">
        <f t="shared" si="1"/>
        <v>770980.12236035638</v>
      </c>
      <c r="L39" s="11">
        <f t="shared" si="2"/>
        <v>981322.96085596865</v>
      </c>
      <c r="M39" s="11">
        <f t="shared" si="3"/>
        <v>1770704.1850871469</v>
      </c>
      <c r="N39" s="11">
        <f>M39/((1+Inputs!$B$3)^($B39-Inputs!$B$5))</f>
        <v>177458.81308294926</v>
      </c>
      <c r="O39" s="11">
        <f>M39/((1+Inputs!$B$4)^($B39-Inputs!$B$5))</f>
        <v>648157.23590409604</v>
      </c>
      <c r="Q39" s="127">
        <f t="shared" si="13"/>
        <v>2053</v>
      </c>
      <c r="R39" s="8">
        <f>'I-95 DetourSavings'!G39</f>
        <v>54807.399921601776</v>
      </c>
      <c r="S39" s="20">
        <f>Inputs!$B$65</f>
        <v>3.8679999999999999</v>
      </c>
      <c r="T39" s="20">
        <f>Inputs!$B$66</f>
        <v>39.051500000000004</v>
      </c>
      <c r="U39" s="20">
        <f>Inputs!$B$67</f>
        <v>1.0920000000000001</v>
      </c>
      <c r="V39" s="102">
        <f>((R39*S39)/1000000)*Inputs!$B$62</f>
        <v>0.23351251772077636</v>
      </c>
      <c r="W39" s="102">
        <f>((R39*T39)/1000000)*Inputs!$B$62</f>
        <v>2.3575527626093322</v>
      </c>
      <c r="X39" s="102">
        <f>((R39*U39)/1000000)*Inputs!$B$62</f>
        <v>6.592442330689964E-2</v>
      </c>
      <c r="Y39" s="11">
        <f t="shared" si="4"/>
        <v>467.02503544155269</v>
      </c>
      <c r="Z39" s="11">
        <f t="shared" si="5"/>
        <v>19567.687929657459</v>
      </c>
      <c r="AA39" s="11">
        <f t="shared" si="6"/>
        <v>24906.247125346683</v>
      </c>
      <c r="AB39" s="11">
        <f t="shared" si="7"/>
        <v>44940.960090445689</v>
      </c>
      <c r="AC39" s="11">
        <f>AB39/((1+Inputs!$B$3)^($B39-Inputs!$B$5))</f>
        <v>4503.9535703509837</v>
      </c>
      <c r="AD39" s="11">
        <f>AB39/((1+Inputs!$B$4)^($B39-Inputs!$B$5))</f>
        <v>16450.409230645135</v>
      </c>
      <c r="AF39" s="127">
        <f t="shared" si="14"/>
        <v>2053</v>
      </c>
      <c r="AG39" s="8">
        <f>'I-95 DetourSavings'!O39</f>
        <v>32884.439952961075</v>
      </c>
      <c r="AH39" s="20">
        <f>Inputs!$B$65</f>
        <v>3.8679999999999999</v>
      </c>
      <c r="AI39" s="20">
        <f>Inputs!$B$66</f>
        <v>39.051500000000004</v>
      </c>
      <c r="AJ39" s="20">
        <f>Inputs!$B$67</f>
        <v>1.0920000000000001</v>
      </c>
      <c r="AK39" s="102">
        <f>((AG39*AH39)/1000000)*Inputs!$B$62</f>
        <v>0.14010751063246582</v>
      </c>
      <c r="AL39" s="102">
        <f>((AG39*AI39)/1000000)*Inputs!$B$62</f>
        <v>1.4145316575656002</v>
      </c>
      <c r="AM39" s="102">
        <f>((AG39*AJ39)/1000000)*Inputs!$B$62</f>
        <v>3.9554653984139793E-2</v>
      </c>
      <c r="AN39" s="11">
        <f t="shared" si="8"/>
        <v>280.21502126493164</v>
      </c>
      <c r="AO39" s="11">
        <f t="shared" si="9"/>
        <v>11740.612757794481</v>
      </c>
      <c r="AP39" s="11">
        <f t="shared" si="10"/>
        <v>14943.748275208014</v>
      </c>
      <c r="AQ39" s="11">
        <f t="shared" si="11"/>
        <v>26964.576054267425</v>
      </c>
      <c r="AR39" s="11">
        <f>AQ39/((1+Inputs!$B$3)^($B39-Inputs!$B$5))</f>
        <v>2702.3721422105914</v>
      </c>
      <c r="AS39" s="11">
        <f>AQ39/((1+Inputs!$B$4)^($B39-Inputs!$B$5))</f>
        <v>9870.2455383870856</v>
      </c>
    </row>
    <row r="40" spans="2:45" s="303" customFormat="1">
      <c r="B40" s="127">
        <f t="shared" si="12"/>
        <v>2054</v>
      </c>
      <c r="C40" s="8">
        <f>'Travel Time Savings'!B38*'Travel Time Savings'!$E$3</f>
        <v>2230404.5910204039</v>
      </c>
      <c r="D40" s="20">
        <f>Inputs!$B$65</f>
        <v>3.8679999999999999</v>
      </c>
      <c r="E40" s="20">
        <f>Inputs!$B$66</f>
        <v>39.051500000000004</v>
      </c>
      <c r="F40" s="20">
        <f>Inputs!$B$67</f>
        <v>1.0920000000000001</v>
      </c>
      <c r="G40" s="102">
        <f>((C40*D40)/1000000)*Inputs!$B$62</f>
        <v>9.5028662613107144</v>
      </c>
      <c r="H40" s="102">
        <f>((C40*E40)/1000000)*Inputs!$B$62</f>
        <v>95.941360342185988</v>
      </c>
      <c r="I40" s="102">
        <f>((C40*F40)/1000000)*Inputs!$B$62</f>
        <v>2.6828153974538003</v>
      </c>
      <c r="J40" s="11">
        <f t="shared" si="0"/>
        <v>19005.732522621431</v>
      </c>
      <c r="K40" s="11">
        <f t="shared" si="1"/>
        <v>796313.29084014369</v>
      </c>
      <c r="L40" s="11">
        <f t="shared" si="2"/>
        <v>1013567.6571580458</v>
      </c>
      <c r="M40" s="11">
        <f t="shared" si="3"/>
        <v>1828886.6805208109</v>
      </c>
      <c r="N40" s="11">
        <f>M40/((1+Inputs!$B$3)^($B40-Inputs!$B$5))</f>
        <v>171298.90154036385</v>
      </c>
      <c r="O40" s="11">
        <f>M40/((1+Inputs!$B$4)^($B40-Inputs!$B$5))</f>
        <v>649955.96272998839</v>
      </c>
      <c r="Q40" s="127">
        <f t="shared" si="13"/>
        <v>2054</v>
      </c>
      <c r="R40" s="8">
        <f>'I-95 DetourSavings'!G40</f>
        <v>56759.027769852422</v>
      </c>
      <c r="S40" s="20">
        <f>Inputs!$B$65</f>
        <v>3.8679999999999999</v>
      </c>
      <c r="T40" s="20">
        <f>Inputs!$B$66</f>
        <v>39.051500000000004</v>
      </c>
      <c r="U40" s="20">
        <f>Inputs!$B$67</f>
        <v>1.0920000000000001</v>
      </c>
      <c r="V40" s="102">
        <f>((R40*S40)/1000000)*Inputs!$B$62</f>
        <v>0.24182762723428874</v>
      </c>
      <c r="W40" s="102">
        <f>((R40*T40)/1000000)*Inputs!$B$62</f>
        <v>2.4415024780092627</v>
      </c>
      <c r="X40" s="102">
        <f>((R40*U40)/1000000)*Inputs!$B$62</f>
        <v>6.8271915444633749E-2</v>
      </c>
      <c r="Y40" s="11">
        <f t="shared" si="4"/>
        <v>483.65525446857748</v>
      </c>
      <c r="Z40" s="11">
        <f t="shared" si="5"/>
        <v>20264.470567476881</v>
      </c>
      <c r="AA40" s="11">
        <f t="shared" si="6"/>
        <v>25793.129654982629</v>
      </c>
      <c r="AB40" s="11">
        <f t="shared" si="7"/>
        <v>46541.255476928083</v>
      </c>
      <c r="AC40" s="11">
        <f>AB40/((1+Inputs!$B$3)^($B40-Inputs!$B$5))</f>
        <v>4359.1907713149885</v>
      </c>
      <c r="AD40" s="11">
        <f>AB40/((1+Inputs!$B$4)^($B40-Inputs!$B$5))</f>
        <v>16539.989509658921</v>
      </c>
      <c r="AF40" s="127">
        <f t="shared" si="14"/>
        <v>2054</v>
      </c>
      <c r="AG40" s="8">
        <f>'I-95 DetourSavings'!O40</f>
        <v>34055.416661911469</v>
      </c>
      <c r="AH40" s="20">
        <f>Inputs!$B$65</f>
        <v>3.8679999999999999</v>
      </c>
      <c r="AI40" s="20">
        <f>Inputs!$B$66</f>
        <v>39.051500000000004</v>
      </c>
      <c r="AJ40" s="20">
        <f>Inputs!$B$67</f>
        <v>1.0920000000000001</v>
      </c>
      <c r="AK40" s="102">
        <f>((AG40*AH40)/1000000)*Inputs!$B$62</f>
        <v>0.14509657634057332</v>
      </c>
      <c r="AL40" s="102">
        <f>((AG40*AI40)/1000000)*Inputs!$B$62</f>
        <v>1.4649014868055581</v>
      </c>
      <c r="AM40" s="102">
        <f>((AG40*AJ40)/1000000)*Inputs!$B$62</f>
        <v>4.0963149266780276E-2</v>
      </c>
      <c r="AN40" s="11">
        <f t="shared" si="8"/>
        <v>290.19315268114667</v>
      </c>
      <c r="AO40" s="11">
        <f t="shared" si="9"/>
        <v>12158.682340486132</v>
      </c>
      <c r="AP40" s="11">
        <f t="shared" si="10"/>
        <v>15475.877792989588</v>
      </c>
      <c r="AQ40" s="11">
        <f t="shared" si="11"/>
        <v>27924.753286156865</v>
      </c>
      <c r="AR40" s="11">
        <f>AQ40/((1+Inputs!$B$3)^($B40-Inputs!$B$5))</f>
        <v>2615.5144627889945</v>
      </c>
      <c r="AS40" s="11">
        <f>AQ40/((1+Inputs!$B$4)^($B40-Inputs!$B$5))</f>
        <v>9923.9937057953575</v>
      </c>
    </row>
    <row r="41" spans="2:45" s="303" customFormat="1">
      <c r="B41" s="127">
        <f t="shared" si="12"/>
        <v>2055</v>
      </c>
      <c r="C41" s="8">
        <f>'Travel Time Savings'!B39*'Travel Time Savings'!$E$3</f>
        <v>2303692.1034265948</v>
      </c>
      <c r="D41" s="20">
        <f>Inputs!$B$65</f>
        <v>3.8679999999999999</v>
      </c>
      <c r="E41" s="20">
        <f>Inputs!$B$66</f>
        <v>39.051500000000004</v>
      </c>
      <c r="F41" s="20">
        <f>Inputs!$B$67</f>
        <v>1.0920000000000001</v>
      </c>
      <c r="G41" s="102">
        <f>((C41*D41)/1000000)*Inputs!$B$62</f>
        <v>9.8151151832435559</v>
      </c>
      <c r="H41" s="102">
        <f>((C41*E41)/1000000)*Inputs!$B$62</f>
        <v>99.093839342925477</v>
      </c>
      <c r="I41" s="102">
        <f>((C41*F41)/1000000)*Inputs!$B$62</f>
        <v>2.7709684023014383</v>
      </c>
      <c r="J41" s="11">
        <f t="shared" si="0"/>
        <v>19630.230366487111</v>
      </c>
      <c r="K41" s="11">
        <f t="shared" si="1"/>
        <v>822478.8665462815</v>
      </c>
      <c r="L41" s="11">
        <f t="shared" si="2"/>
        <v>1046871.8623894834</v>
      </c>
      <c r="M41" s="11">
        <f t="shared" si="3"/>
        <v>1888980.9593022519</v>
      </c>
      <c r="N41" s="11">
        <f>M41/((1+Inputs!$B$3)^($B41-Inputs!$B$5))</f>
        <v>165352.81150122071</v>
      </c>
      <c r="O41" s="11">
        <f>M41/((1+Inputs!$B$4)^($B41-Inputs!$B$5))</f>
        <v>651759.68127396249</v>
      </c>
      <c r="Q41" s="127">
        <f t="shared" si="13"/>
        <v>2055</v>
      </c>
      <c r="R41" s="8">
        <f>'I-95 DetourSavings'!G41</f>
        <v>58780.150818815295</v>
      </c>
      <c r="S41" s="20">
        <f>Inputs!$B$65</f>
        <v>3.8679999999999999</v>
      </c>
      <c r="T41" s="20">
        <f>Inputs!$B$66</f>
        <v>39.051500000000004</v>
      </c>
      <c r="U41" s="20">
        <f>Inputs!$B$67</f>
        <v>1.0920000000000001</v>
      </c>
      <c r="V41" s="102">
        <f>((R41*S41)/1000000)*Inputs!$B$62</f>
        <v>0.25043882813894608</v>
      </c>
      <c r="W41" s="102">
        <f>((R41*T41)/1000000)*Inputs!$B$62</f>
        <v>2.5284415452606135</v>
      </c>
      <c r="X41" s="102">
        <f>((R41*U41)/1000000)*Inputs!$B$62</f>
        <v>7.070299905060215E-2</v>
      </c>
      <c r="Y41" s="11">
        <f t="shared" si="4"/>
        <v>500.87765627789219</v>
      </c>
      <c r="Z41" s="11">
        <f t="shared" si="5"/>
        <v>20986.064825663092</v>
      </c>
      <c r="AA41" s="11">
        <f t="shared" si="6"/>
        <v>26711.593041317494</v>
      </c>
      <c r="AB41" s="11">
        <f t="shared" si="7"/>
        <v>48198.535523258477</v>
      </c>
      <c r="AC41" s="11">
        <f>AB41/((1+Inputs!$B$3)^($B41-Inputs!$B$5))</f>
        <v>4219.080832850801</v>
      </c>
      <c r="AD41" s="11">
        <f>AB41/((1+Inputs!$B$4)^($B41-Inputs!$B$5))</f>
        <v>16630.057595770737</v>
      </c>
      <c r="AF41" s="127">
        <f t="shared" si="14"/>
        <v>2055</v>
      </c>
      <c r="AG41" s="8">
        <f>'I-95 DetourSavings'!O41</f>
        <v>35268.090491289193</v>
      </c>
      <c r="AH41" s="20">
        <f>Inputs!$B$65</f>
        <v>3.8679999999999999</v>
      </c>
      <c r="AI41" s="20">
        <f>Inputs!$B$66</f>
        <v>39.051500000000004</v>
      </c>
      <c r="AJ41" s="20">
        <f>Inputs!$B$67</f>
        <v>1.0920000000000001</v>
      </c>
      <c r="AK41" s="102">
        <f>((AG41*AH41)/1000000)*Inputs!$B$62</f>
        <v>0.15026329688336773</v>
      </c>
      <c r="AL41" s="102">
        <f>((AG41*AI41)/1000000)*Inputs!$B$62</f>
        <v>1.517064927156369</v>
      </c>
      <c r="AM41" s="102">
        <f>((AG41*AJ41)/1000000)*Inputs!$B$62</f>
        <v>4.2421799430361312E-2</v>
      </c>
      <c r="AN41" s="11">
        <f t="shared" si="8"/>
        <v>300.52659376673546</v>
      </c>
      <c r="AO41" s="11">
        <f t="shared" si="9"/>
        <v>12591.638895397862</v>
      </c>
      <c r="AP41" s="11">
        <f t="shared" si="10"/>
        <v>16026.955824790504</v>
      </c>
      <c r="AQ41" s="11">
        <f t="shared" si="11"/>
        <v>28919.121313955104</v>
      </c>
      <c r="AR41" s="11">
        <f>AQ41/((1+Inputs!$B$3)^($B41-Inputs!$B$5))</f>
        <v>2531.4484997104819</v>
      </c>
      <c r="AS41" s="11">
        <f>AQ41/((1+Inputs!$B$4)^($B41-Inputs!$B$5))</f>
        <v>9978.034557462448</v>
      </c>
    </row>
    <row r="42" spans="2:45">
      <c r="B42" s="31" t="s">
        <v>4</v>
      </c>
      <c r="C42" s="205"/>
      <c r="D42" s="206"/>
      <c r="E42" s="206"/>
      <c r="F42" s="206"/>
      <c r="G42" s="205">
        <f t="shared" ref="G42:I42" si="15">SUM(G12:G41)</f>
        <v>191.55683041123328</v>
      </c>
      <c r="H42" s="205">
        <f t="shared" si="15"/>
        <v>1933.9662778708057</v>
      </c>
      <c r="I42" s="205">
        <f t="shared" si="15"/>
        <v>54.079642918579822</v>
      </c>
      <c r="J42" s="207">
        <f t="shared" ref="J42:M42" si="16">SUM(J12:J41)</f>
        <v>383113.66082246654</v>
      </c>
      <c r="K42" s="207">
        <f t="shared" si="16"/>
        <v>16051920.106327688</v>
      </c>
      <c r="L42" s="207">
        <f t="shared" si="16"/>
        <v>20431289.094639454</v>
      </c>
      <c r="M42" s="207">
        <f t="shared" si="16"/>
        <v>36866322.861789621</v>
      </c>
      <c r="N42" s="207">
        <f>SUM(N12:N41)</f>
        <v>8672083.2083202172</v>
      </c>
      <c r="O42" s="207">
        <f>SUM(O12:O41)</f>
        <v>18788066.049855344</v>
      </c>
      <c r="Q42" s="31" t="s">
        <v>4</v>
      </c>
      <c r="R42" s="205"/>
      <c r="S42" s="206"/>
      <c r="T42" s="206"/>
      <c r="U42" s="206"/>
      <c r="V42" s="205">
        <f t="shared" ref="V42" si="17">SUM(V12:V41)</f>
        <v>4.7339200067240226</v>
      </c>
      <c r="W42" s="205">
        <f t="shared" ref="W42" si="18">SUM(W12:W41)</f>
        <v>47.793866893118697</v>
      </c>
      <c r="X42" s="205">
        <f t="shared" ref="X42" si="19">SUM(X12:X41)</f>
        <v>1.3364634558796875</v>
      </c>
      <c r="Y42" s="207">
        <f t="shared" ref="Y42" si="20">SUM(Y12:Y41)</f>
        <v>9467.8400134480435</v>
      </c>
      <c r="Z42" s="207">
        <f t="shared" ref="Z42" si="21">SUM(Z12:Z41)</f>
        <v>396689.0952128853</v>
      </c>
      <c r="AA42" s="207">
        <f t="shared" ref="AA42" si="22">SUM(AA12:AA41)</f>
        <v>504915.89363134594</v>
      </c>
      <c r="AB42" s="207">
        <f t="shared" ref="AB42" si="23">SUM(AB12:AB41)</f>
        <v>911072.82885767915</v>
      </c>
      <c r="AC42" s="207">
        <f>SUM(AC12:AC41)</f>
        <v>211490.47891703463</v>
      </c>
      <c r="AD42" s="207">
        <f>SUM(AD12:AD41)</f>
        <v>461632.19838815136</v>
      </c>
      <c r="AF42" s="31" t="s">
        <v>4</v>
      </c>
      <c r="AG42" s="205"/>
      <c r="AH42" s="206"/>
      <c r="AI42" s="206"/>
      <c r="AJ42" s="206"/>
      <c r="AK42" s="205">
        <f t="shared" ref="AK42" si="24">SUM(AK12:AK41)</f>
        <v>2.8403520040344135</v>
      </c>
      <c r="AL42" s="205">
        <f t="shared" ref="AL42" si="25">SUM(AL12:AL41)</f>
        <v>28.676320135871226</v>
      </c>
      <c r="AM42" s="205">
        <f t="shared" ref="AM42" si="26">SUM(AM12:AM41)</f>
        <v>0.80187807352781282</v>
      </c>
      <c r="AN42" s="207">
        <f t="shared" ref="AN42" si="27">SUM(AN12:AN41)</f>
        <v>5680.7040080688257</v>
      </c>
      <c r="AO42" s="207">
        <f t="shared" ref="AO42" si="28">SUM(AO12:AO41)</f>
        <v>238013.45712773115</v>
      </c>
      <c r="AP42" s="207">
        <f t="shared" ref="AP42" si="29">SUM(AP12:AP41)</f>
        <v>302949.53617880773</v>
      </c>
      <c r="AQ42" s="207">
        <f t="shared" ref="AQ42" si="30">SUM(AQ12:AQ41)</f>
        <v>546643.69731460756</v>
      </c>
      <c r="AR42" s="207">
        <f>SUM(AR12:AR41)</f>
        <v>126894.28735022084</v>
      </c>
      <c r="AS42" s="207">
        <f>SUM(AS12:AS41)</f>
        <v>276979.3190328909</v>
      </c>
    </row>
  </sheetData>
  <sheetProtection password="90DC" sheet="1" objects="1" scenarios="1"/>
  <mergeCells count="15">
    <mergeCell ref="AF10:AF11"/>
    <mergeCell ref="AG10:AG11"/>
    <mergeCell ref="AH10:AJ10"/>
    <mergeCell ref="AK10:AM10"/>
    <mergeCell ref="AN10:AR10"/>
    <mergeCell ref="Q10:Q11"/>
    <mergeCell ref="R10:R11"/>
    <mergeCell ref="S10:U10"/>
    <mergeCell ref="V10:X10"/>
    <mergeCell ref="Y10:AC10"/>
    <mergeCell ref="J10:N10"/>
    <mergeCell ref="B10:B11"/>
    <mergeCell ref="C10:C11"/>
    <mergeCell ref="G10:I10"/>
    <mergeCell ref="D10:F10"/>
  </mergeCells>
  <pageMargins left="0.7" right="0.7" top="0.75" bottom="0.75" header="0.3" footer="0.3"/>
  <pageSetup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6" tint="0.59999389629810485"/>
  </sheetPr>
  <dimension ref="B1:J46"/>
  <sheetViews>
    <sheetView zoomScale="80" zoomScaleNormal="80" workbookViewId="0">
      <selection activeCell="B1" sqref="B1"/>
    </sheetView>
  </sheetViews>
  <sheetFormatPr defaultColWidth="9.109375" defaultRowHeight="14.4"/>
  <cols>
    <col min="1" max="1" width="9.109375" style="5"/>
    <col min="2" max="2" width="14.77734375" style="5" customWidth="1"/>
    <col min="3" max="5" width="13.88671875" style="5" customWidth="1"/>
    <col min="6" max="6" width="11.44140625" style="5" customWidth="1"/>
    <col min="7" max="7" width="12" style="5" bestFit="1" customWidth="1"/>
    <col min="8" max="8" width="11.33203125" style="5" customWidth="1"/>
    <col min="9" max="9" width="12.5546875" style="5" bestFit="1" customWidth="1"/>
    <col min="10" max="16384" width="9.109375" style="5"/>
  </cols>
  <sheetData>
    <row r="1" spans="2:10">
      <c r="B1" s="150" t="s">
        <v>415</v>
      </c>
    </row>
    <row r="3" spans="2:10">
      <c r="C3" s="445" t="s">
        <v>416</v>
      </c>
      <c r="D3" s="446"/>
      <c r="E3" s="447"/>
      <c r="H3" s="5" t="s">
        <v>419</v>
      </c>
    </row>
    <row r="4" spans="2:10">
      <c r="B4" s="218" t="s">
        <v>417</v>
      </c>
      <c r="C4" s="218" t="s">
        <v>418</v>
      </c>
      <c r="D4" s="218" t="s">
        <v>12</v>
      </c>
      <c r="E4" s="218" t="s">
        <v>0</v>
      </c>
      <c r="H4" s="13">
        <f>Inputs!B37</f>
        <v>3200</v>
      </c>
      <c r="I4" s="5" t="str">
        <f>Inputs!A37</f>
        <v>O- No injury (2017$)</v>
      </c>
    </row>
    <row r="5" spans="2:10" s="178" customFormat="1">
      <c r="B5" s="219" t="s">
        <v>253</v>
      </c>
      <c r="C5" s="219">
        <v>25.4</v>
      </c>
      <c r="D5" s="219">
        <v>114.7</v>
      </c>
      <c r="E5" s="219">
        <v>140.1</v>
      </c>
      <c r="H5" s="13">
        <f>Inputs!B38</f>
        <v>63900</v>
      </c>
      <c r="I5" s="178" t="str">
        <f>Inputs!A38</f>
        <v>C - possible injury (2017$)</v>
      </c>
    </row>
    <row r="6" spans="2:10">
      <c r="B6" s="219" t="s">
        <v>254</v>
      </c>
      <c r="C6" s="219">
        <v>0.2</v>
      </c>
      <c r="D6" s="219">
        <v>0.61</v>
      </c>
      <c r="E6" s="219">
        <v>0.81</v>
      </c>
      <c r="H6" s="13">
        <f>Inputs!B39</f>
        <v>125000</v>
      </c>
      <c r="I6" s="178" t="str">
        <f>Inputs!A39</f>
        <v>B - non-incapacitating injury (2017$)</v>
      </c>
    </row>
    <row r="7" spans="2:10">
      <c r="B7" s="219" t="s">
        <v>268</v>
      </c>
      <c r="C7" s="219">
        <v>16.399999999999999</v>
      </c>
      <c r="D7" s="219">
        <v>60.5</v>
      </c>
      <c r="E7" s="219">
        <v>76.900000000000006</v>
      </c>
      <c r="H7" s="13">
        <f>Inputs!B40</f>
        <v>459100</v>
      </c>
      <c r="I7" s="178" t="str">
        <f>Inputs!A40</f>
        <v>A - incapacitating (2017$)</v>
      </c>
    </row>
    <row r="8" spans="2:10">
      <c r="B8" s="219" t="s">
        <v>271</v>
      </c>
      <c r="C8" s="219">
        <v>14.4</v>
      </c>
      <c r="D8" s="219">
        <v>52.9</v>
      </c>
      <c r="E8" s="219">
        <v>67.2</v>
      </c>
      <c r="H8" s="13">
        <f>Inputs!B41</f>
        <v>9600000</v>
      </c>
      <c r="I8" s="178" t="str">
        <f>Inputs!A41</f>
        <v>K - killed (2017$)</v>
      </c>
    </row>
    <row r="9" spans="2:10">
      <c r="B9" s="223" t="s">
        <v>217</v>
      </c>
      <c r="H9" s="13">
        <f>Inputs!B42</f>
        <v>174000</v>
      </c>
      <c r="I9" s="178" t="str">
        <f>Inputs!A42</f>
        <v>U - Injured (severity unknown) (2017$)</v>
      </c>
    </row>
    <row r="10" spans="2:10">
      <c r="B10" s="223" t="s">
        <v>425</v>
      </c>
      <c r="C10" s="178"/>
      <c r="D10" s="178"/>
      <c r="E10" s="178"/>
      <c r="H10" s="13">
        <f>Inputs!B43</f>
        <v>132200</v>
      </c>
      <c r="I10" s="178" t="str">
        <f>Inputs!A43</f>
        <v># Accidents Reported (unknown if injured) (2017$)</v>
      </c>
    </row>
    <row r="11" spans="2:10">
      <c r="B11" s="178"/>
      <c r="C11" s="178"/>
      <c r="D11" s="178"/>
      <c r="E11" s="178"/>
      <c r="H11" s="178"/>
      <c r="I11" s="178"/>
    </row>
    <row r="12" spans="2:10">
      <c r="B12" s="178"/>
      <c r="C12" s="178"/>
      <c r="D12" s="178"/>
      <c r="E12" s="178"/>
      <c r="H12" s="275"/>
      <c r="I12" s="178"/>
      <c r="J12" s="178"/>
    </row>
    <row r="13" spans="2:10" s="178" customFormat="1">
      <c r="H13" s="275"/>
    </row>
    <row r="14" spans="2:10">
      <c r="B14" s="5" t="s">
        <v>175</v>
      </c>
    </row>
    <row r="15" spans="2:10" ht="57.6">
      <c r="B15" s="220" t="s">
        <v>1</v>
      </c>
      <c r="C15" s="221" t="s">
        <v>534</v>
      </c>
      <c r="D15" s="221" t="s">
        <v>421</v>
      </c>
      <c r="E15" s="221" t="s">
        <v>422</v>
      </c>
      <c r="F15" s="221" t="s">
        <v>423</v>
      </c>
      <c r="G15" s="221" t="s">
        <v>424</v>
      </c>
      <c r="H15" s="221" t="s">
        <v>20</v>
      </c>
      <c r="I15" s="221" t="s">
        <v>21</v>
      </c>
    </row>
    <row r="16" spans="2:10" s="178" customFormat="1">
      <c r="B16" s="220">
        <v>2026</v>
      </c>
      <c r="C16" s="14">
        <f>SUM($C$5:$C$8)</f>
        <v>56.4</v>
      </c>
      <c r="D16" s="14">
        <f t="shared" ref="D16:D45" si="0">SUM($D$5:$D$8)</f>
        <v>228.71</v>
      </c>
      <c r="E16" s="16">
        <f t="shared" ref="E16:E44" si="1">C16*$H$9</f>
        <v>9813600</v>
      </c>
      <c r="F16" s="16">
        <f>D16*$H$4</f>
        <v>731872</v>
      </c>
      <c r="G16" s="16">
        <f>SUM(E16:F16)</f>
        <v>10545472</v>
      </c>
      <c r="H16" s="16">
        <f>G16/(1+Inputs!$B$3)^('Reduced Crashes'!B16-Inputs!$B$5)</f>
        <v>6567189.9660511827</v>
      </c>
      <c r="I16" s="16">
        <f>H16/(1+Inputs!$B$4)^('Reduced Crashes'!B16-Inputs!$B$5)</f>
        <v>5339726.4147754638</v>
      </c>
    </row>
    <row r="17" spans="2:9">
      <c r="B17" s="14">
        <f>B16+1</f>
        <v>2027</v>
      </c>
      <c r="C17" s="14">
        <f>SUM($C$5:$C$8)</f>
        <v>56.4</v>
      </c>
      <c r="D17" s="14">
        <f t="shared" si="0"/>
        <v>228.71</v>
      </c>
      <c r="E17" s="16">
        <f t="shared" si="1"/>
        <v>9813600</v>
      </c>
      <c r="F17" s="16">
        <f>D17*$H$4</f>
        <v>731872</v>
      </c>
      <c r="G17" s="16">
        <f>SUM(E17:F17)</f>
        <v>10545472</v>
      </c>
      <c r="H17" s="16">
        <f>G17/(1+Inputs!$B$3)^('Reduced Crashes'!B17-Inputs!$B$5)</f>
        <v>6137560.7159356847</v>
      </c>
      <c r="I17" s="16">
        <f>H17/(1+Inputs!$B$4)^('Reduced Crashes'!B17-Inputs!$B$5)</f>
        <v>4845047.1053220807</v>
      </c>
    </row>
    <row r="18" spans="2:9">
      <c r="B18" s="14">
        <f>B17+1</f>
        <v>2028</v>
      </c>
      <c r="C18" s="14">
        <f t="shared" ref="C18:C45" si="2">SUM($C$5:$C$8)</f>
        <v>56.4</v>
      </c>
      <c r="D18" s="14">
        <f t="shared" si="0"/>
        <v>228.71</v>
      </c>
      <c r="E18" s="16">
        <f t="shared" si="1"/>
        <v>9813600</v>
      </c>
      <c r="F18" s="16">
        <f t="shared" ref="F18:F36" si="3">D18*$H$4</f>
        <v>731872</v>
      </c>
      <c r="G18" s="16">
        <f t="shared" ref="G18:G36" si="4">SUM(E18:F18)</f>
        <v>10545472</v>
      </c>
      <c r="H18" s="16">
        <f>G18/(1+Inputs!$B$3)^('Reduced Crashes'!B18-Inputs!$B$5)</f>
        <v>5736038.0522763403</v>
      </c>
      <c r="I18" s="16">
        <f>H18/(1+Inputs!$B$4)^('Reduced Crashes'!B18-Inputs!$B$5)</f>
        <v>4396195.5406243354</v>
      </c>
    </row>
    <row r="19" spans="2:9">
      <c r="B19" s="14">
        <f t="shared" ref="B19:B31" si="5">B18+1</f>
        <v>2029</v>
      </c>
      <c r="C19" s="14">
        <f t="shared" si="2"/>
        <v>56.4</v>
      </c>
      <c r="D19" s="14">
        <f t="shared" si="0"/>
        <v>228.71</v>
      </c>
      <c r="E19" s="16">
        <f t="shared" si="1"/>
        <v>9813600</v>
      </c>
      <c r="F19" s="16">
        <f t="shared" si="3"/>
        <v>731872</v>
      </c>
      <c r="G19" s="16">
        <f t="shared" si="4"/>
        <v>10545472</v>
      </c>
      <c r="H19" s="16">
        <f>G19/(1+Inputs!$B$3)^('Reduced Crashes'!B19-Inputs!$B$5)</f>
        <v>5360783.2264264869</v>
      </c>
      <c r="I19" s="16">
        <f>H19/(1+Inputs!$B$4)^('Reduced Crashes'!B19-Inputs!$B$5)</f>
        <v>3988926.177864382</v>
      </c>
    </row>
    <row r="20" spans="2:9">
      <c r="B20" s="14">
        <f t="shared" si="5"/>
        <v>2030</v>
      </c>
      <c r="C20" s="14">
        <f t="shared" si="2"/>
        <v>56.4</v>
      </c>
      <c r="D20" s="14">
        <f t="shared" si="0"/>
        <v>228.71</v>
      </c>
      <c r="E20" s="16">
        <f t="shared" si="1"/>
        <v>9813600</v>
      </c>
      <c r="F20" s="16">
        <f t="shared" si="3"/>
        <v>731872</v>
      </c>
      <c r="G20" s="16">
        <f t="shared" si="4"/>
        <v>10545472</v>
      </c>
      <c r="H20" s="16">
        <f>G20/(1+Inputs!$B$3)^('Reduced Crashes'!B20-Inputs!$B$5)</f>
        <v>5010077.7817069963</v>
      </c>
      <c r="I20" s="16">
        <f>H20/(1+Inputs!$B$4)^('Reduced Crashes'!B20-Inputs!$B$5)</f>
        <v>3619386.7869198634</v>
      </c>
    </row>
    <row r="21" spans="2:9">
      <c r="B21" s="14">
        <f t="shared" si="5"/>
        <v>2031</v>
      </c>
      <c r="C21" s="14">
        <f t="shared" si="2"/>
        <v>56.4</v>
      </c>
      <c r="D21" s="14">
        <f t="shared" si="0"/>
        <v>228.71</v>
      </c>
      <c r="E21" s="16">
        <f t="shared" si="1"/>
        <v>9813600</v>
      </c>
      <c r="F21" s="16">
        <f t="shared" si="3"/>
        <v>731872</v>
      </c>
      <c r="G21" s="16">
        <f t="shared" si="4"/>
        <v>10545472</v>
      </c>
      <c r="H21" s="16">
        <f>G21/(1+Inputs!$B$3)^('Reduced Crashes'!B21-Inputs!$B$5)</f>
        <v>4682315.6838383153</v>
      </c>
      <c r="I21" s="16">
        <f>H21/(1+Inputs!$B$4)^('Reduced Crashes'!B21-Inputs!$B$5)</f>
        <v>3284082.0133561972</v>
      </c>
    </row>
    <row r="22" spans="2:9">
      <c r="B22" s="14">
        <f t="shared" si="5"/>
        <v>2032</v>
      </c>
      <c r="C22" s="14">
        <f t="shared" si="2"/>
        <v>56.4</v>
      </c>
      <c r="D22" s="14">
        <f t="shared" si="0"/>
        <v>228.71</v>
      </c>
      <c r="E22" s="16">
        <f t="shared" si="1"/>
        <v>9813600</v>
      </c>
      <c r="F22" s="16">
        <f t="shared" si="3"/>
        <v>731872</v>
      </c>
      <c r="G22" s="16">
        <f t="shared" si="4"/>
        <v>10545472</v>
      </c>
      <c r="H22" s="16">
        <f>G22/(1+Inputs!$B$3)^('Reduced Crashes'!B22-Inputs!$B$5)</f>
        <v>4375995.9662040323</v>
      </c>
      <c r="I22" s="16">
        <f>H22/(1+Inputs!$B$4)^('Reduced Crashes'!B22-Inputs!$B$5)</f>
        <v>2979840.3169913772</v>
      </c>
    </row>
    <row r="23" spans="2:9">
      <c r="B23" s="14">
        <f t="shared" si="5"/>
        <v>2033</v>
      </c>
      <c r="C23" s="14">
        <f t="shared" si="2"/>
        <v>56.4</v>
      </c>
      <c r="D23" s="14">
        <f t="shared" si="0"/>
        <v>228.71</v>
      </c>
      <c r="E23" s="16">
        <f t="shared" si="1"/>
        <v>9813600</v>
      </c>
      <c r="F23" s="16">
        <f t="shared" si="3"/>
        <v>731872</v>
      </c>
      <c r="G23" s="16">
        <f t="shared" si="4"/>
        <v>10545472</v>
      </c>
      <c r="H23" s="16">
        <f>G23/(1+Inputs!$B$3)^('Reduced Crashes'!B23-Inputs!$B$5)</f>
        <v>4089715.8562654513</v>
      </c>
      <c r="I23" s="16">
        <f>H23/(1+Inputs!$B$4)^('Reduced Crashes'!B23-Inputs!$B$5)</f>
        <v>2703783.9733158308</v>
      </c>
    </row>
    <row r="24" spans="2:9">
      <c r="B24" s="14">
        <f t="shared" si="5"/>
        <v>2034</v>
      </c>
      <c r="C24" s="14">
        <f t="shared" si="2"/>
        <v>56.4</v>
      </c>
      <c r="D24" s="14">
        <f t="shared" si="0"/>
        <v>228.71</v>
      </c>
      <c r="E24" s="16">
        <f t="shared" si="1"/>
        <v>9813600</v>
      </c>
      <c r="F24" s="16">
        <f t="shared" si="3"/>
        <v>731872</v>
      </c>
      <c r="G24" s="16">
        <f t="shared" si="4"/>
        <v>10545472</v>
      </c>
      <c r="H24" s="16">
        <f>G24/(1+Inputs!$B$3)^('Reduced Crashes'!B24-Inputs!$B$5)</f>
        <v>3822164.351649954</v>
      </c>
      <c r="I24" s="16">
        <f>H24/(1+Inputs!$B$4)^('Reduced Crashes'!B24-Inputs!$B$5)</f>
        <v>2453301.8540203525</v>
      </c>
    </row>
    <row r="25" spans="2:9">
      <c r="B25" s="14">
        <f t="shared" si="5"/>
        <v>2035</v>
      </c>
      <c r="C25" s="14">
        <f t="shared" si="2"/>
        <v>56.4</v>
      </c>
      <c r="D25" s="14">
        <f t="shared" si="0"/>
        <v>228.71</v>
      </c>
      <c r="E25" s="16">
        <f t="shared" si="1"/>
        <v>9813600</v>
      </c>
      <c r="F25" s="16">
        <f t="shared" si="3"/>
        <v>731872</v>
      </c>
      <c r="G25" s="16">
        <f t="shared" si="4"/>
        <v>10545472</v>
      </c>
      <c r="H25" s="16">
        <f>G25/(1+Inputs!$B$3)^('Reduced Crashes'!B25-Inputs!$B$5)</f>
        <v>3572116.2164952843</v>
      </c>
      <c r="I25" s="16">
        <f>H25/(1+Inputs!$B$4)^('Reduced Crashes'!B25-Inputs!$B$5)</f>
        <v>2226024.7291719019</v>
      </c>
    </row>
    <row r="26" spans="2:9">
      <c r="B26" s="14">
        <f t="shared" si="5"/>
        <v>2036</v>
      </c>
      <c r="C26" s="14">
        <f t="shared" si="2"/>
        <v>56.4</v>
      </c>
      <c r="D26" s="14">
        <f t="shared" si="0"/>
        <v>228.71</v>
      </c>
      <c r="E26" s="16">
        <f t="shared" si="1"/>
        <v>9813600</v>
      </c>
      <c r="F26" s="16">
        <f t="shared" si="3"/>
        <v>731872</v>
      </c>
      <c r="G26" s="16">
        <f t="shared" si="4"/>
        <v>10545472</v>
      </c>
      <c r="H26" s="16">
        <f>G26/(1+Inputs!$B$3)^('Reduced Crashes'!B26-Inputs!$B$5)</f>
        <v>3338426.3705563406</v>
      </c>
      <c r="I26" s="16">
        <f>H26/(1+Inputs!$B$4)^('Reduced Crashes'!B26-Inputs!$B$5)</f>
        <v>2019802.8574284564</v>
      </c>
    </row>
    <row r="27" spans="2:9">
      <c r="B27" s="14">
        <f t="shared" si="5"/>
        <v>2037</v>
      </c>
      <c r="C27" s="14">
        <f t="shared" si="2"/>
        <v>56.4</v>
      </c>
      <c r="D27" s="14">
        <f t="shared" si="0"/>
        <v>228.71</v>
      </c>
      <c r="E27" s="16">
        <f t="shared" si="1"/>
        <v>9813600</v>
      </c>
      <c r="F27" s="16">
        <f t="shared" si="3"/>
        <v>731872</v>
      </c>
      <c r="G27" s="16">
        <f t="shared" si="4"/>
        <v>10545472</v>
      </c>
      <c r="H27" s="16">
        <f>G27/(1+Inputs!$B$3)^('Reduced Crashes'!B27-Inputs!$B$5)</f>
        <v>3120024.6453797575</v>
      </c>
      <c r="I27" s="16">
        <f>H27/(1+Inputs!$B$4)^('Reduced Crashes'!B27-Inputs!$B$5)</f>
        <v>1832685.6523259743</v>
      </c>
    </row>
    <row r="28" spans="2:9">
      <c r="B28" s="14">
        <f t="shared" si="5"/>
        <v>2038</v>
      </c>
      <c r="C28" s="14">
        <f t="shared" si="2"/>
        <v>56.4</v>
      </c>
      <c r="D28" s="14">
        <f t="shared" si="0"/>
        <v>228.71</v>
      </c>
      <c r="E28" s="16">
        <f t="shared" si="1"/>
        <v>9813600</v>
      </c>
      <c r="F28" s="16">
        <f t="shared" si="3"/>
        <v>731872</v>
      </c>
      <c r="G28" s="16">
        <f t="shared" si="4"/>
        <v>10545472</v>
      </c>
      <c r="H28" s="16">
        <f>G28/(1+Inputs!$B$3)^('Reduced Crashes'!B28-Inputs!$B$5)</f>
        <v>2915910.8835324836</v>
      </c>
      <c r="I28" s="16">
        <f>H28/(1+Inputs!$B$4)^('Reduced Crashes'!B28-Inputs!$B$5)</f>
        <v>1662903.2323073898</v>
      </c>
    </row>
    <row r="29" spans="2:9">
      <c r="B29" s="14">
        <f t="shared" si="5"/>
        <v>2039</v>
      </c>
      <c r="C29" s="14">
        <f t="shared" si="2"/>
        <v>56.4</v>
      </c>
      <c r="D29" s="14">
        <f t="shared" si="0"/>
        <v>228.71</v>
      </c>
      <c r="E29" s="16">
        <f t="shared" si="1"/>
        <v>9813600</v>
      </c>
      <c r="F29" s="16">
        <f t="shared" si="3"/>
        <v>731872</v>
      </c>
      <c r="G29" s="16">
        <f t="shared" si="4"/>
        <v>10545472</v>
      </c>
      <c r="H29" s="16">
        <f>G29/(1+Inputs!$B$3)^('Reduced Crashes'!B29-Inputs!$B$5)</f>
        <v>2725150.3584415736</v>
      </c>
      <c r="I29" s="16">
        <f>H29/(1+Inputs!$B$4)^('Reduced Crashes'!B29-Inputs!$B$5)</f>
        <v>1508849.6799812992</v>
      </c>
    </row>
    <row r="30" spans="2:9">
      <c r="B30" s="14">
        <f t="shared" si="5"/>
        <v>2040</v>
      </c>
      <c r="C30" s="14">
        <f t="shared" si="2"/>
        <v>56.4</v>
      </c>
      <c r="D30" s="14">
        <f t="shared" si="0"/>
        <v>228.71</v>
      </c>
      <c r="E30" s="16">
        <f t="shared" si="1"/>
        <v>9813600</v>
      </c>
      <c r="F30" s="16">
        <f t="shared" si="3"/>
        <v>731872</v>
      </c>
      <c r="G30" s="16">
        <f t="shared" si="4"/>
        <v>10545472</v>
      </c>
      <c r="H30" s="16">
        <f>G30/(1+Inputs!$B$3)^('Reduced Crashes'!B30-Inputs!$B$5)</f>
        <v>2546869.4938706295</v>
      </c>
      <c r="I30" s="16">
        <f>H30/(1+Inputs!$B$4)^('Reduced Crashes'!B30-Inputs!$B$5)</f>
        <v>1369067.852265039</v>
      </c>
    </row>
    <row r="31" spans="2:9">
      <c r="B31" s="14">
        <f t="shared" si="5"/>
        <v>2041</v>
      </c>
      <c r="C31" s="14">
        <f t="shared" si="2"/>
        <v>56.4</v>
      </c>
      <c r="D31" s="14">
        <f t="shared" si="0"/>
        <v>228.71</v>
      </c>
      <c r="E31" s="16">
        <f t="shared" si="1"/>
        <v>9813600</v>
      </c>
      <c r="F31" s="16">
        <f t="shared" si="3"/>
        <v>731872</v>
      </c>
      <c r="G31" s="16">
        <f t="shared" si="4"/>
        <v>10545472</v>
      </c>
      <c r="H31" s="16">
        <f>G31/(1+Inputs!$B$3)^('Reduced Crashes'!B31-Inputs!$B$5)</f>
        <v>2380251.8634304949</v>
      </c>
      <c r="I31" s="16">
        <f>H31/(1+Inputs!$B$4)^('Reduced Crashes'!B31-Inputs!$B$5)</f>
        <v>1242235.5977361754</v>
      </c>
    </row>
    <row r="32" spans="2:9">
      <c r="B32" s="14">
        <f>B31+1</f>
        <v>2042</v>
      </c>
      <c r="C32" s="14">
        <f t="shared" si="2"/>
        <v>56.4</v>
      </c>
      <c r="D32" s="14">
        <f t="shared" si="0"/>
        <v>228.71</v>
      </c>
      <c r="E32" s="16">
        <f t="shared" si="1"/>
        <v>9813600</v>
      </c>
      <c r="F32" s="16">
        <f t="shared" si="3"/>
        <v>731872</v>
      </c>
      <c r="G32" s="16">
        <f t="shared" si="4"/>
        <v>10545472</v>
      </c>
      <c r="H32" s="16">
        <f>G32/(1+Inputs!$B$3)^('Reduced Crashes'!B32-Inputs!$B$5)</f>
        <v>2224534.4518042007</v>
      </c>
      <c r="I32" s="16">
        <f>H32/(1+Inputs!$B$4)^('Reduced Crashes'!B32-Inputs!$B$5)</f>
        <v>1127153.2508267628</v>
      </c>
    </row>
    <row r="33" spans="2:9">
      <c r="B33" s="14">
        <f t="shared" ref="B33:B35" si="6">B32+1</f>
        <v>2043</v>
      </c>
      <c r="C33" s="14">
        <f t="shared" si="2"/>
        <v>56.4</v>
      </c>
      <c r="D33" s="14">
        <f t="shared" si="0"/>
        <v>228.71</v>
      </c>
      <c r="E33" s="16">
        <f t="shared" si="1"/>
        <v>9813600</v>
      </c>
      <c r="F33" s="16">
        <f t="shared" si="3"/>
        <v>731872</v>
      </c>
      <c r="G33" s="16">
        <f t="shared" si="4"/>
        <v>10545472</v>
      </c>
      <c r="H33" s="16">
        <f>G33/(1+Inputs!$B$3)^('Reduced Crashes'!B33-Inputs!$B$5)</f>
        <v>2079004.1605646734</v>
      </c>
      <c r="I33" s="16">
        <f>H33/(1+Inputs!$B$4)^('Reduced Crashes'!B33-Inputs!$B$5)</f>
        <v>1022732.2845719652</v>
      </c>
    </row>
    <row r="34" spans="2:9">
      <c r="B34" s="14">
        <f t="shared" si="6"/>
        <v>2044</v>
      </c>
      <c r="C34" s="14">
        <f t="shared" si="2"/>
        <v>56.4</v>
      </c>
      <c r="D34" s="14">
        <f t="shared" si="0"/>
        <v>228.71</v>
      </c>
      <c r="E34" s="16">
        <f t="shared" si="1"/>
        <v>9813600</v>
      </c>
      <c r="F34" s="16">
        <f t="shared" si="3"/>
        <v>731872</v>
      </c>
      <c r="G34" s="16">
        <f t="shared" si="4"/>
        <v>10545472</v>
      </c>
      <c r="H34" s="16">
        <f>G34/(1+Inputs!$B$3)^('Reduced Crashes'!B34-Inputs!$B$5)</f>
        <v>1942994.5425838069</v>
      </c>
      <c r="I34" s="16">
        <f>H34/(1+Inputs!$B$4)^('Reduced Crashes'!B34-Inputs!$B$5)</f>
        <v>927985.01458303712</v>
      </c>
    </row>
    <row r="35" spans="2:9">
      <c r="B35" s="14">
        <f t="shared" si="6"/>
        <v>2045</v>
      </c>
      <c r="C35" s="14">
        <f t="shared" si="2"/>
        <v>56.4</v>
      </c>
      <c r="D35" s="14">
        <f t="shared" si="0"/>
        <v>228.71</v>
      </c>
      <c r="E35" s="16">
        <f t="shared" si="1"/>
        <v>9813600</v>
      </c>
      <c r="F35" s="16">
        <f t="shared" si="3"/>
        <v>731872</v>
      </c>
      <c r="G35" s="16">
        <f t="shared" si="4"/>
        <v>10545472</v>
      </c>
      <c r="H35" s="16">
        <f>G35/(1+Inputs!$B$3)^('Reduced Crashes'!B35-Inputs!$B$5)</f>
        <v>1815882.7500783242</v>
      </c>
      <c r="I35" s="16">
        <f>H35/(1+Inputs!$B$4)^('Reduced Crashes'!B35-Inputs!$B$5)</f>
        <v>842015.25685785047</v>
      </c>
    </row>
    <row r="36" spans="2:9">
      <c r="B36" s="14">
        <f>B35+1</f>
        <v>2046</v>
      </c>
      <c r="C36" s="14">
        <f t="shared" si="2"/>
        <v>56.4</v>
      </c>
      <c r="D36" s="14">
        <f t="shared" si="0"/>
        <v>228.71</v>
      </c>
      <c r="E36" s="16">
        <f t="shared" si="1"/>
        <v>9813600</v>
      </c>
      <c r="F36" s="16">
        <f t="shared" si="3"/>
        <v>731872</v>
      </c>
      <c r="G36" s="16">
        <f t="shared" si="4"/>
        <v>10545472</v>
      </c>
      <c r="H36" s="16">
        <f>G36/(1+Inputs!$B$3)^('Reduced Crashes'!B36-Inputs!$B$5)</f>
        <v>1697086.6823161906</v>
      </c>
      <c r="I36" s="16">
        <f>H36/(1+Inputs!$B$4)^('Reduced Crashes'!B36-Inputs!$B$5)</f>
        <v>764009.85106419597</v>
      </c>
    </row>
    <row r="37" spans="2:9" s="178" customFormat="1">
      <c r="B37" s="14">
        <f t="shared" ref="B37:B45" si="7">B36+1</f>
        <v>2047</v>
      </c>
      <c r="C37" s="14">
        <f t="shared" si="2"/>
        <v>56.4</v>
      </c>
      <c r="D37" s="14">
        <f t="shared" si="0"/>
        <v>228.71</v>
      </c>
      <c r="E37" s="16">
        <f t="shared" si="1"/>
        <v>9813600</v>
      </c>
      <c r="F37" s="16">
        <f t="shared" ref="F37:F45" si="8">D37*$H$4</f>
        <v>731872</v>
      </c>
      <c r="G37" s="16">
        <f t="shared" ref="G37:G45" si="9">SUM(E37:F37)</f>
        <v>10545472</v>
      </c>
      <c r="H37" s="16">
        <f>G37/(1+Inputs!$B$3)^('Reduced Crashes'!B37-Inputs!$B$5)</f>
        <v>1586062.3199216737</v>
      </c>
      <c r="I37" s="16">
        <f>H37/(1+Inputs!$B$4)^('Reduced Crashes'!B37-Inputs!$B$5)</f>
        <v>693230.96911731793</v>
      </c>
    </row>
    <row r="38" spans="2:9" s="178" customFormat="1">
      <c r="B38" s="14">
        <f t="shared" si="7"/>
        <v>2048</v>
      </c>
      <c r="C38" s="14">
        <f t="shared" si="2"/>
        <v>56.4</v>
      </c>
      <c r="D38" s="14">
        <f t="shared" si="0"/>
        <v>228.71</v>
      </c>
      <c r="E38" s="16">
        <f t="shared" si="1"/>
        <v>9813600</v>
      </c>
      <c r="F38" s="16">
        <f t="shared" si="8"/>
        <v>731872</v>
      </c>
      <c r="G38" s="16">
        <f t="shared" si="9"/>
        <v>10545472</v>
      </c>
      <c r="H38" s="16">
        <f>G38/(1+Inputs!$B$3)^('Reduced Crashes'!B38-Inputs!$B$5)</f>
        <v>1482301.2335716577</v>
      </c>
      <c r="I38" s="16">
        <f>H38/(1+Inputs!$B$4)^('Reduced Crashes'!B38-Inputs!$B$5)</f>
        <v>629009.13630098721</v>
      </c>
    </row>
    <row r="39" spans="2:9" s="178" customFormat="1">
      <c r="B39" s="14">
        <f t="shared" si="7"/>
        <v>2049</v>
      </c>
      <c r="C39" s="14">
        <f t="shared" si="2"/>
        <v>56.4</v>
      </c>
      <c r="D39" s="14">
        <f t="shared" si="0"/>
        <v>228.71</v>
      </c>
      <c r="E39" s="16">
        <f t="shared" si="1"/>
        <v>9813600</v>
      </c>
      <c r="F39" s="16">
        <f t="shared" si="8"/>
        <v>731872</v>
      </c>
      <c r="G39" s="16">
        <f t="shared" si="9"/>
        <v>10545472</v>
      </c>
      <c r="H39" s="16">
        <f>G39/(1+Inputs!$B$3)^('Reduced Crashes'!B39-Inputs!$B$5)</f>
        <v>1385328.2556744465</v>
      </c>
      <c r="I39" s="16">
        <f>H39/(1+Inputs!$B$4)^('Reduced Crashes'!B39-Inputs!$B$5)</f>
        <v>570736.89892113896</v>
      </c>
    </row>
    <row r="40" spans="2:9" s="178" customFormat="1">
      <c r="B40" s="14">
        <f t="shared" si="7"/>
        <v>2050</v>
      </c>
      <c r="C40" s="14">
        <f t="shared" si="2"/>
        <v>56.4</v>
      </c>
      <c r="D40" s="14">
        <f t="shared" si="0"/>
        <v>228.71</v>
      </c>
      <c r="E40" s="16">
        <f t="shared" si="1"/>
        <v>9813600</v>
      </c>
      <c r="F40" s="16">
        <f t="shared" si="8"/>
        <v>731872</v>
      </c>
      <c r="G40" s="16">
        <f t="shared" si="9"/>
        <v>10545472</v>
      </c>
      <c r="H40" s="16">
        <f>G40/(1+Inputs!$B$3)^('Reduced Crashes'!B40-Inputs!$B$5)</f>
        <v>1294699.3043686412</v>
      </c>
      <c r="I40" s="16">
        <f>H40/(1+Inputs!$B$4)^('Reduced Crashes'!B40-Inputs!$B$5)</f>
        <v>517863.07859644201</v>
      </c>
    </row>
    <row r="41" spans="2:9" s="178" customFormat="1">
      <c r="B41" s="14">
        <f t="shared" si="7"/>
        <v>2051</v>
      </c>
      <c r="C41" s="14">
        <f t="shared" si="2"/>
        <v>56.4</v>
      </c>
      <c r="D41" s="14">
        <f t="shared" si="0"/>
        <v>228.71</v>
      </c>
      <c r="E41" s="16">
        <f t="shared" si="1"/>
        <v>9813600</v>
      </c>
      <c r="F41" s="16">
        <f t="shared" si="8"/>
        <v>731872</v>
      </c>
      <c r="G41" s="16">
        <f t="shared" si="9"/>
        <v>10545472</v>
      </c>
      <c r="H41" s="16">
        <f>G41/(1+Inputs!$B$3)^('Reduced Crashes'!B41-Inputs!$B$5)</f>
        <v>1209999.349877235</v>
      </c>
      <c r="I41" s="16">
        <f>H41/(1+Inputs!$B$4)^('Reduced Crashes'!B41-Inputs!$B$5)</f>
        <v>469887.55883898214</v>
      </c>
    </row>
    <row r="42" spans="2:9" s="178" customFormat="1">
      <c r="B42" s="14">
        <f t="shared" si="7"/>
        <v>2052</v>
      </c>
      <c r="C42" s="14">
        <f t="shared" si="2"/>
        <v>56.4</v>
      </c>
      <c r="D42" s="14">
        <f t="shared" si="0"/>
        <v>228.71</v>
      </c>
      <c r="E42" s="16">
        <f t="shared" si="1"/>
        <v>9813600</v>
      </c>
      <c r="F42" s="16">
        <f t="shared" si="8"/>
        <v>731872</v>
      </c>
      <c r="G42" s="16">
        <f t="shared" si="9"/>
        <v>10545472</v>
      </c>
      <c r="H42" s="16">
        <f>G42/(1+Inputs!$B$3)^('Reduced Crashes'!B42-Inputs!$B$5)</f>
        <v>1130840.513903958</v>
      </c>
      <c r="I42" s="16">
        <f>H42/(1+Inputs!$B$4)^('Reduced Crashes'!B42-Inputs!$B$5)</f>
        <v>426356.5546129953</v>
      </c>
    </row>
    <row r="43" spans="2:9" s="178" customFormat="1">
      <c r="B43" s="14">
        <f t="shared" si="7"/>
        <v>2053</v>
      </c>
      <c r="C43" s="14">
        <f t="shared" si="2"/>
        <v>56.4</v>
      </c>
      <c r="D43" s="14">
        <f t="shared" si="0"/>
        <v>228.71</v>
      </c>
      <c r="E43" s="16">
        <f t="shared" si="1"/>
        <v>9813600</v>
      </c>
      <c r="F43" s="16">
        <f t="shared" si="8"/>
        <v>731872</v>
      </c>
      <c r="G43" s="16">
        <f t="shared" si="9"/>
        <v>10545472</v>
      </c>
      <c r="H43" s="16">
        <f>G43/(1+Inputs!$B$3)^('Reduced Crashes'!B43-Inputs!$B$5)</f>
        <v>1056860.2933681849</v>
      </c>
      <c r="I43" s="16">
        <f>H43/(1+Inputs!$B$4)^('Reduced Crashes'!B43-Inputs!$B$5)</f>
        <v>386858.32012793334</v>
      </c>
    </row>
    <row r="44" spans="2:9" s="178" customFormat="1">
      <c r="B44" s="14">
        <f t="shared" si="7"/>
        <v>2054</v>
      </c>
      <c r="C44" s="14">
        <f t="shared" si="2"/>
        <v>56.4</v>
      </c>
      <c r="D44" s="14">
        <f t="shared" si="0"/>
        <v>228.71</v>
      </c>
      <c r="E44" s="16">
        <f t="shared" si="1"/>
        <v>9813600</v>
      </c>
      <c r="F44" s="16">
        <f t="shared" si="8"/>
        <v>731872</v>
      </c>
      <c r="G44" s="16">
        <f t="shared" si="9"/>
        <v>10545472</v>
      </c>
      <c r="H44" s="16">
        <f>G44/(1+Inputs!$B$3)^('Reduced Crashes'!B44-Inputs!$B$5)</f>
        <v>987719.9003440981</v>
      </c>
      <c r="I44" s="16">
        <f>H44/(1+Inputs!$B$4)^('Reduced Crashes'!B44-Inputs!$B$5)</f>
        <v>351019.25426724734</v>
      </c>
    </row>
    <row r="45" spans="2:9" s="178" customFormat="1">
      <c r="B45" s="14">
        <f t="shared" si="7"/>
        <v>2055</v>
      </c>
      <c r="C45" s="14">
        <f t="shared" si="2"/>
        <v>56.4</v>
      </c>
      <c r="D45" s="14">
        <f t="shared" si="0"/>
        <v>228.71</v>
      </c>
      <c r="E45" s="16">
        <f t="shared" ref="E45" si="10">C45*$H$9</f>
        <v>9813600</v>
      </c>
      <c r="F45" s="16">
        <f t="shared" si="8"/>
        <v>731872</v>
      </c>
      <c r="G45" s="16">
        <f t="shared" si="9"/>
        <v>10545472</v>
      </c>
      <c r="H45" s="16">
        <f>G45/(1+Inputs!$B$3)^('Reduced Crashes'!B45-Inputs!$B$5)</f>
        <v>923102.71060196089</v>
      </c>
      <c r="I45" s="16">
        <f>H45/(1+Inputs!$B$4)^('Reduced Crashes'!B45-Inputs!$B$5)</f>
        <v>318500.36681539548</v>
      </c>
    </row>
    <row r="46" spans="2:9">
      <c r="B46" s="14" t="s">
        <v>0</v>
      </c>
      <c r="C46" s="14"/>
      <c r="D46" s="14"/>
      <c r="E46" s="16">
        <f t="shared" ref="E46:G46" si="11">SUM(E16:E45)</f>
        <v>294408000</v>
      </c>
      <c r="F46" s="16">
        <f t="shared" si="11"/>
        <v>21956160</v>
      </c>
      <c r="G46" s="16">
        <f t="shared" si="11"/>
        <v>316364160</v>
      </c>
      <c r="H46" s="16">
        <f>SUM(H16:H45)</f>
        <v>87197007.901040077</v>
      </c>
      <c r="I46" s="16">
        <f>SUM(I16:I45)</f>
        <v>54519217.579908364</v>
      </c>
    </row>
  </sheetData>
  <sheetProtection password="90DC" sheet="1" objects="1" scenarios="1"/>
  <mergeCells count="1">
    <mergeCell ref="C3:E3"/>
  </mergeCells>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E197"/>
  <sheetViews>
    <sheetView zoomScale="85" zoomScaleNormal="85" workbookViewId="0"/>
  </sheetViews>
  <sheetFormatPr defaultRowHeight="14.4"/>
  <cols>
    <col min="1" max="1" width="12.88671875" customWidth="1"/>
    <col min="2" max="2" width="19" customWidth="1"/>
    <col min="3" max="3" width="12.33203125" customWidth="1"/>
    <col min="4" max="4" width="12.5546875" bestFit="1" customWidth="1"/>
    <col min="5" max="5" width="15" customWidth="1"/>
    <col min="6" max="6" width="11.88671875" customWidth="1"/>
    <col min="7" max="7" width="13.5546875" customWidth="1"/>
    <col min="8" max="8" width="13.109375" customWidth="1"/>
    <col min="9" max="9" width="13.6640625" customWidth="1"/>
    <col min="10" max="10" width="13.77734375" customWidth="1"/>
    <col min="11" max="11" width="14.21875" customWidth="1"/>
    <col min="12" max="12" width="13" customWidth="1"/>
    <col min="13" max="13" width="18.109375" bestFit="1" customWidth="1"/>
    <col min="14" max="14" width="19.6640625" bestFit="1" customWidth="1"/>
    <col min="15" max="19" width="13.33203125" bestFit="1" customWidth="1"/>
    <col min="20" max="20" width="14.33203125" bestFit="1" customWidth="1"/>
    <col min="21" max="21" width="12.33203125" bestFit="1" customWidth="1"/>
    <col min="22" max="22" width="12.6640625" bestFit="1" customWidth="1"/>
    <col min="23" max="23" width="13.6640625" customWidth="1"/>
    <col min="24" max="24" width="12.5546875" customWidth="1"/>
    <col min="25" max="25" width="13.109375" customWidth="1"/>
    <col min="26" max="31" width="11.88671875" customWidth="1"/>
  </cols>
  <sheetData>
    <row r="1" spans="1:17">
      <c r="A1" s="1" t="s">
        <v>412</v>
      </c>
    </row>
    <row r="2" spans="1:17" s="86" customFormat="1">
      <c r="A2" s="86" t="s">
        <v>413</v>
      </c>
    </row>
    <row r="3" spans="1:17" s="212" customFormat="1">
      <c r="A3" s="178" t="s">
        <v>482</v>
      </c>
      <c r="B3" s="178"/>
      <c r="C3" s="178"/>
      <c r="D3" s="178"/>
      <c r="E3" s="178"/>
      <c r="F3" s="178"/>
      <c r="G3" s="178"/>
      <c r="H3" s="178"/>
      <c r="I3" s="178"/>
    </row>
    <row r="4" spans="1:17" s="177" customFormat="1">
      <c r="A4" s="178"/>
      <c r="B4" s="178"/>
      <c r="C4" s="178"/>
      <c r="D4" s="178"/>
      <c r="E4" s="178"/>
      <c r="F4" s="178"/>
      <c r="G4" s="178"/>
      <c r="H4" s="178"/>
      <c r="I4" s="178"/>
    </row>
    <row r="5" spans="1:17" s="86" customFormat="1">
      <c r="A5" s="104" t="str">
        <f>Inputs!A13</f>
        <v>Actual annual likelihood of the "500-year storm" like Florence. Note that Florence's intensity was considered a 500-year storm, but it's actual frequency is more often than that.</v>
      </c>
      <c r="D5" s="104">
        <f>Inputs!B13</f>
        <v>0.05</v>
      </c>
      <c r="E5" s="226" t="s">
        <v>474</v>
      </c>
      <c r="F5" s="276"/>
    </row>
    <row r="6" spans="1:17" s="212" customFormat="1">
      <c r="A6" s="104" t="str">
        <f>Inputs!A12</f>
        <v>50-year storm annual likelihood</v>
      </c>
      <c r="D6" s="104">
        <f>Inputs!B12</f>
        <v>0.02</v>
      </c>
      <c r="E6" s="227" t="s">
        <v>427</v>
      </c>
      <c r="F6" s="276"/>
    </row>
    <row r="7" spans="1:17" s="86" customFormat="1">
      <c r="A7" s="63" t="str">
        <f>Inputs!A32</f>
        <v>Value of Time All Purposes, 2017$</v>
      </c>
      <c r="C7" s="63">
        <f>Inputs!B32</f>
        <v>16.100000000000001</v>
      </c>
      <c r="F7" s="276"/>
      <c r="G7" s="212"/>
    </row>
    <row r="8" spans="1:17" s="86" customFormat="1">
      <c r="A8" s="91" t="str">
        <f>Inputs!A33</f>
        <v>Value of Time Truck, 2017$</v>
      </c>
      <c r="B8" s="5"/>
      <c r="C8" s="63">
        <f>Inputs!B33</f>
        <v>28.6</v>
      </c>
      <c r="E8" s="177"/>
      <c r="F8" s="276"/>
      <c r="G8" s="212"/>
    </row>
    <row r="9" spans="1:17" s="177" customFormat="1">
      <c r="B9" s="178"/>
      <c r="I9" s="63"/>
    </row>
    <row r="10" spans="1:17">
      <c r="A10" t="s">
        <v>175</v>
      </c>
      <c r="B10" s="177" t="s">
        <v>414</v>
      </c>
      <c r="C10" s="177"/>
      <c r="D10" s="177"/>
      <c r="E10" s="177"/>
      <c r="F10" s="177"/>
      <c r="G10" s="177"/>
      <c r="H10" s="177"/>
      <c r="I10" s="212" t="s">
        <v>175</v>
      </c>
      <c r="J10" s="212" t="s">
        <v>414</v>
      </c>
      <c r="K10" s="212"/>
      <c r="L10" s="212"/>
      <c r="M10" s="212"/>
      <c r="N10" s="212"/>
      <c r="O10" s="212"/>
      <c r="P10" s="177"/>
      <c r="Q10" s="177"/>
    </row>
    <row r="11" spans="1:17" ht="43.2">
      <c r="A11" s="228" t="s">
        <v>1</v>
      </c>
      <c r="B11" s="228" t="s">
        <v>402</v>
      </c>
      <c r="C11" s="228" t="s">
        <v>403</v>
      </c>
      <c r="D11" s="228" t="s">
        <v>398</v>
      </c>
      <c r="E11" s="228" t="s">
        <v>399</v>
      </c>
      <c r="F11" s="228" t="s">
        <v>400</v>
      </c>
      <c r="G11" s="228" t="s">
        <v>401</v>
      </c>
      <c r="H11" s="177"/>
      <c r="I11" s="230" t="s">
        <v>1</v>
      </c>
      <c r="J11" s="230" t="s">
        <v>402</v>
      </c>
      <c r="K11" s="230" t="s">
        <v>403</v>
      </c>
      <c r="L11" s="230" t="s">
        <v>398</v>
      </c>
      <c r="M11" s="230" t="s">
        <v>399</v>
      </c>
      <c r="N11" s="230" t="s">
        <v>400</v>
      </c>
      <c r="O11" s="230" t="s">
        <v>401</v>
      </c>
    </row>
    <row r="12" spans="1:17" s="303" customFormat="1">
      <c r="A12" s="127">
        <f>Costs!B18</f>
        <v>2026</v>
      </c>
      <c r="B12" s="8">
        <f>'I-95 Detour Data'!V116</f>
        <v>123425848.67424235</v>
      </c>
      <c r="C12" s="8">
        <f>'I-95 Detour Data'!W116</f>
        <v>1937141.3470643926</v>
      </c>
      <c r="D12" s="43">
        <f>B12*$D$5</f>
        <v>6171292.4337121174</v>
      </c>
      <c r="E12" s="43">
        <f>C12*$D$5</f>
        <v>96857.067353219638</v>
      </c>
      <c r="F12" s="88">
        <f>E12*Inputs!$B$8*(1-Inputs!$B$30)</f>
        <v>126921.50105965901</v>
      </c>
      <c r="G12" s="88">
        <f>E12*Inputs!$B$30</f>
        <v>21308.554817708322</v>
      </c>
      <c r="I12" s="127">
        <f>A12</f>
        <v>2026</v>
      </c>
      <c r="J12" s="8">
        <f>'I-95 Detour Data'!V192</f>
        <v>185138773.01136351</v>
      </c>
      <c r="K12" s="8">
        <f>'I-95 Detour Data'!W192</f>
        <v>2905712.020596589</v>
      </c>
      <c r="L12" s="43">
        <f>J12*$D$6</f>
        <v>3702775.4602272701</v>
      </c>
      <c r="M12" s="43">
        <f>K12*$D$6</f>
        <v>58114.24041193178</v>
      </c>
      <c r="N12" s="88">
        <f>M12*Inputs!$B$8*(1-Inputs!$B$30)</f>
        <v>76152.900635795406</v>
      </c>
      <c r="O12" s="88">
        <f>M12*Inputs!$B$30</f>
        <v>12785.132890624991</v>
      </c>
    </row>
    <row r="13" spans="1:17" s="212" customFormat="1">
      <c r="A13" s="127">
        <f>Costs!B19</f>
        <v>2027</v>
      </c>
      <c r="B13" s="8">
        <f>'I-95 Detour Data'!V117</f>
        <v>127820899.77703477</v>
      </c>
      <c r="C13" s="8">
        <f>'I-95 Detour Data'!W117</f>
        <v>2006120.7002965566</v>
      </c>
      <c r="D13" s="43">
        <f t="shared" ref="D13:D30" si="0">B13*$D$5</f>
        <v>6391044.9888517391</v>
      </c>
      <c r="E13" s="43">
        <f t="shared" ref="E13:E30" si="1">C13*$D$5</f>
        <v>100306.03501482784</v>
      </c>
      <c r="F13" s="88">
        <f>E13*Inputs!$B$8*(1-Inputs!$B$30)</f>
        <v>131441.02828343041</v>
      </c>
      <c r="G13" s="88">
        <f>E13*Inputs!$B$30</f>
        <v>22067.327703262123</v>
      </c>
      <c r="H13" s="303"/>
      <c r="I13" s="127">
        <f>A13</f>
        <v>2027</v>
      </c>
      <c r="J13" s="8">
        <f>'I-95 Detour Data'!V193</f>
        <v>191731349.66555217</v>
      </c>
      <c r="K13" s="8">
        <f>'I-95 Detour Data'!W193</f>
        <v>3009181.0504448353</v>
      </c>
      <c r="L13" s="43">
        <f t="shared" ref="L13:L30" si="2">J13*$D$6</f>
        <v>3834626.9933110434</v>
      </c>
      <c r="M13" s="43">
        <f t="shared" ref="M13:M30" si="3">K13*$D$6</f>
        <v>60183.621008896705</v>
      </c>
      <c r="N13" s="88">
        <f>M13*Inputs!$B$8*(1-Inputs!$B$30)</f>
        <v>78864.61697005824</v>
      </c>
      <c r="O13" s="88">
        <f>M13*Inputs!$B$30</f>
        <v>13240.396621957276</v>
      </c>
    </row>
    <row r="14" spans="1:17">
      <c r="A14" s="127">
        <f>Costs!B20</f>
        <v>2028</v>
      </c>
      <c r="B14" s="8">
        <f>'I-95 Detour Data'!V118</f>
        <v>132372453.54441199</v>
      </c>
      <c r="C14" s="8">
        <f>'I-95 Detour Data'!W118</f>
        <v>2077556.3281725605</v>
      </c>
      <c r="D14" s="43">
        <f t="shared" si="0"/>
        <v>6618622.6772205997</v>
      </c>
      <c r="E14" s="43">
        <f t="shared" si="1"/>
        <v>103877.81640862803</v>
      </c>
      <c r="F14" s="88">
        <f>E14*Inputs!$B$8*(1-Inputs!$B$30)</f>
        <v>136121.49062186616</v>
      </c>
      <c r="G14" s="88">
        <f>E14*Inputs!$B$30</f>
        <v>22853.119609898167</v>
      </c>
      <c r="H14" s="177"/>
      <c r="I14" s="127">
        <f>A14</f>
        <v>2028</v>
      </c>
      <c r="J14" s="8">
        <f>'I-95 Detour Data'!V194</f>
        <v>198558680.31661803</v>
      </c>
      <c r="K14" s="8">
        <f>'I-95 Detour Data'!W194</f>
        <v>3116334.4922588412</v>
      </c>
      <c r="L14" s="43">
        <f t="shared" si="2"/>
        <v>3971173.6063323608</v>
      </c>
      <c r="M14" s="43">
        <f t="shared" si="3"/>
        <v>62326.689845176821</v>
      </c>
      <c r="N14" s="88">
        <f>M14*Inputs!$B$8*(1-Inputs!$B$30)</f>
        <v>81672.894373119707</v>
      </c>
      <c r="O14" s="88">
        <f>M14*Inputs!$B$30</f>
        <v>13711.8717659389</v>
      </c>
    </row>
    <row r="15" spans="1:17">
      <c r="A15" s="127">
        <f t="shared" ref="A15:A41" si="4">A14+1</f>
        <v>2029</v>
      </c>
      <c r="B15" s="8">
        <f>'I-95 Detour Data'!V119</f>
        <v>137086082.8544701</v>
      </c>
      <c r="C15" s="8">
        <f>'I-95 Detour Data'!W119</f>
        <v>2151535.6957793208</v>
      </c>
      <c r="D15" s="43">
        <f t="shared" si="0"/>
        <v>6854304.1427235054</v>
      </c>
      <c r="E15" s="43">
        <f t="shared" si="1"/>
        <v>107576.78478896605</v>
      </c>
      <c r="F15" s="88">
        <f>E15*Inputs!$B$8*(1-Inputs!$B$30)</f>
        <v>140968.61878746111</v>
      </c>
      <c r="G15" s="88">
        <f>E15*Inputs!$B$30</f>
        <v>23666.89265357253</v>
      </c>
      <c r="H15" s="177"/>
      <c r="I15" s="127">
        <f t="shared" ref="I15:I41" si="5">I14+1</f>
        <v>2029</v>
      </c>
      <c r="J15" s="8">
        <f>'I-95 Detour Data'!V195</f>
        <v>205629124.2817052</v>
      </c>
      <c r="K15" s="8">
        <f>'I-95 Detour Data'!W195</f>
        <v>3227303.5436689826</v>
      </c>
      <c r="L15" s="43">
        <f t="shared" si="2"/>
        <v>4112582.4856341039</v>
      </c>
      <c r="M15" s="43">
        <f t="shared" si="3"/>
        <v>64546.070873379656</v>
      </c>
      <c r="N15" s="88">
        <f>M15*Inputs!$B$8*(1-Inputs!$B$30)</f>
        <v>84581.171272476699</v>
      </c>
      <c r="O15" s="88">
        <f>M15*Inputs!$B$30</f>
        <v>14200.135592143524</v>
      </c>
    </row>
    <row r="16" spans="1:17">
      <c r="A16" s="127">
        <f t="shared" si="4"/>
        <v>2030</v>
      </c>
      <c r="B16" s="8">
        <f>'I-95 Detour Data'!V120</f>
        <v>141967559.02902094</v>
      </c>
      <c r="C16" s="8">
        <f>'I-95 Detour Data'!W120</f>
        <v>2228149.3827339043</v>
      </c>
      <c r="D16" s="43">
        <f t="shared" si="0"/>
        <v>7098377.9514510473</v>
      </c>
      <c r="E16" s="43">
        <f t="shared" si="1"/>
        <v>111407.46913669522</v>
      </c>
      <c r="F16" s="88">
        <f>E16*Inputs!$B$8*(1-Inputs!$B$30)</f>
        <v>145988.34755672541</v>
      </c>
      <c r="G16" s="88">
        <f>E16*Inputs!$B$30</f>
        <v>24509.643210072947</v>
      </c>
      <c r="H16" s="177"/>
      <c r="I16" s="127">
        <f t="shared" si="5"/>
        <v>2030</v>
      </c>
      <c r="J16" s="8">
        <f>'I-95 Detour Data'!V196</f>
        <v>212951338.54353148</v>
      </c>
      <c r="K16" s="8">
        <f>'I-95 Detour Data'!W196</f>
        <v>3342224.0741008576</v>
      </c>
      <c r="L16" s="43">
        <f t="shared" si="2"/>
        <v>4259026.7708706297</v>
      </c>
      <c r="M16" s="43">
        <f t="shared" si="3"/>
        <v>66844.48148201716</v>
      </c>
      <c r="N16" s="88">
        <f>M16*Inputs!$B$8*(1-Inputs!$B$30)</f>
        <v>87593.008534035282</v>
      </c>
      <c r="O16" s="88">
        <f>M16*Inputs!$B$30</f>
        <v>14705.785926043774</v>
      </c>
    </row>
    <row r="17" spans="1:15">
      <c r="A17" s="127">
        <f t="shared" si="4"/>
        <v>2031</v>
      </c>
      <c r="B17" s="8">
        <f>'I-95 Detour Data'!V121</f>
        <v>147022858.89994225</v>
      </c>
      <c r="C17" s="8">
        <f>'I-95 Detour Data'!W121</f>
        <v>2307491.194088324</v>
      </c>
      <c r="D17" s="43">
        <f t="shared" si="0"/>
        <v>7351142.9449971132</v>
      </c>
      <c r="E17" s="43">
        <f t="shared" si="1"/>
        <v>115374.5597044162</v>
      </c>
      <c r="F17" s="88">
        <f>E17*Inputs!$B$8*(1-Inputs!$B$30)</f>
        <v>151186.82303666699</v>
      </c>
      <c r="G17" s="88">
        <f>E17*Inputs!$B$30</f>
        <v>25382.403134971562</v>
      </c>
      <c r="H17" s="177"/>
      <c r="I17" s="127">
        <f t="shared" si="5"/>
        <v>2031</v>
      </c>
      <c r="J17" s="8">
        <f>'I-95 Detour Data'!V197</f>
        <v>220534288.34991342</v>
      </c>
      <c r="K17" s="8">
        <f>'I-95 Detour Data'!W197</f>
        <v>3461236.7911324869</v>
      </c>
      <c r="L17" s="43">
        <f t="shared" si="2"/>
        <v>4410685.7669982687</v>
      </c>
      <c r="M17" s="43">
        <f t="shared" si="3"/>
        <v>69224.735822649745</v>
      </c>
      <c r="N17" s="88">
        <f>M17*Inputs!$B$8*(1-Inputs!$B$30)</f>
        <v>90712.093822000228</v>
      </c>
      <c r="O17" s="88">
        <f>M17*Inputs!$B$30</f>
        <v>15229.441880982944</v>
      </c>
    </row>
    <row r="18" spans="1:15">
      <c r="A18" s="127">
        <f t="shared" si="4"/>
        <v>2032</v>
      </c>
      <c r="B18" s="8">
        <f>'I-95 Detour Data'!V122</f>
        <v>152258172.12715229</v>
      </c>
      <c r="C18" s="8">
        <f>'I-95 Detour Data'!W122</f>
        <v>2389658.2751835352</v>
      </c>
      <c r="D18" s="43">
        <f t="shared" si="0"/>
        <v>7612908.6063576154</v>
      </c>
      <c r="E18" s="43">
        <f t="shared" si="1"/>
        <v>119482.91375917676</v>
      </c>
      <c r="F18" s="88">
        <f>E18*Inputs!$B$8*(1-Inputs!$B$30)</f>
        <v>156570.41019002523</v>
      </c>
      <c r="G18" s="88">
        <f>E18*Inputs!$B$30</f>
        <v>26286.241027018888</v>
      </c>
      <c r="H18" s="177"/>
      <c r="I18" s="127">
        <f t="shared" si="5"/>
        <v>2032</v>
      </c>
      <c r="J18" s="8">
        <f>'I-95 Detour Data'!V198</f>
        <v>228387258.19072855</v>
      </c>
      <c r="K18" s="8">
        <f>'I-95 Detour Data'!W198</f>
        <v>3584487.4127753046</v>
      </c>
      <c r="L18" s="43">
        <f t="shared" si="2"/>
        <v>4567745.1638145708</v>
      </c>
      <c r="M18" s="43">
        <f t="shared" si="3"/>
        <v>71689.7482555061</v>
      </c>
      <c r="N18" s="88">
        <f>M18*Inputs!$B$8*(1-Inputs!$B$30)</f>
        <v>93942.246114015186</v>
      </c>
      <c r="O18" s="88">
        <f>M18*Inputs!$B$30</f>
        <v>15771.744616211343</v>
      </c>
    </row>
    <row r="19" spans="1:15">
      <c r="A19" s="127">
        <f t="shared" si="4"/>
        <v>2033</v>
      </c>
      <c r="B19" s="8">
        <f>'I-95 Detour Data'!V123</f>
        <v>157679908.77716938</v>
      </c>
      <c r="C19" s="8">
        <f>'I-95 Detour Data'!W123</f>
        <v>2474751.2305932413</v>
      </c>
      <c r="D19" s="43">
        <f t="shared" si="0"/>
        <v>7883995.438858469</v>
      </c>
      <c r="E19" s="43">
        <f t="shared" si="1"/>
        <v>123737.56152966207</v>
      </c>
      <c r="F19" s="88">
        <f>E19*Inputs!$B$8*(1-Inputs!$B$30)</f>
        <v>162145.70062846917</v>
      </c>
      <c r="G19" s="88">
        <f>E19*Inputs!$B$30</f>
        <v>27222.263536525654</v>
      </c>
      <c r="H19" s="177"/>
      <c r="I19" s="127">
        <f t="shared" si="5"/>
        <v>2033</v>
      </c>
      <c r="J19" s="8">
        <f>'I-95 Detour Data'!V199</f>
        <v>236519863.16575408</v>
      </c>
      <c r="K19" s="8">
        <f>'I-95 Detour Data'!W199</f>
        <v>3712126.8458898636</v>
      </c>
      <c r="L19" s="43">
        <f t="shared" si="2"/>
        <v>4730397.2633150816</v>
      </c>
      <c r="M19" s="43">
        <f t="shared" si="3"/>
        <v>74242.536917797275</v>
      </c>
      <c r="N19" s="88">
        <f>M19*Inputs!$B$8*(1-Inputs!$B$30)</f>
        <v>97287.420377081551</v>
      </c>
      <c r="O19" s="88">
        <f>M19*Inputs!$B$30</f>
        <v>16333.3581219154</v>
      </c>
    </row>
    <row r="20" spans="1:15">
      <c r="A20" s="127">
        <f t="shared" si="4"/>
        <v>2034</v>
      </c>
      <c r="B20" s="8">
        <f>'I-95 Detour Data'!V124</f>
        <v>163294707.17153466</v>
      </c>
      <c r="C20" s="8">
        <f>'I-95 Detour Data'!W124</f>
        <v>2562874.2473031571</v>
      </c>
      <c r="D20" s="43">
        <f t="shared" si="0"/>
        <v>8164735.3585767336</v>
      </c>
      <c r="E20" s="43">
        <f t="shared" si="1"/>
        <v>128143.71236515786</v>
      </c>
      <c r="F20" s="88">
        <f>E20*Inputs!$B$8*(1-Inputs!$B$30)</f>
        <v>167919.52068330286</v>
      </c>
      <c r="G20" s="88">
        <f>E20*Inputs!$B$30</f>
        <v>28191.616720334729</v>
      </c>
      <c r="H20" s="177"/>
      <c r="I20" s="127">
        <f t="shared" si="5"/>
        <v>2034</v>
      </c>
      <c r="J20" s="8">
        <f>'I-95 Detour Data'!V200</f>
        <v>244942060.75730208</v>
      </c>
      <c r="K20" s="8">
        <f>'I-95 Detour Data'!W200</f>
        <v>3844311.3709547371</v>
      </c>
      <c r="L20" s="43">
        <f t="shared" si="2"/>
        <v>4898841.2151460415</v>
      </c>
      <c r="M20" s="43">
        <f t="shared" si="3"/>
        <v>76886.22741909475</v>
      </c>
      <c r="N20" s="88">
        <f>M20*Inputs!$B$8*(1-Inputs!$B$30)</f>
        <v>100751.71240998176</v>
      </c>
      <c r="O20" s="88">
        <f>M20*Inputs!$B$30</f>
        <v>16914.970032200847</v>
      </c>
    </row>
    <row r="21" spans="1:15">
      <c r="A21" s="127">
        <f t="shared" si="4"/>
        <v>2035</v>
      </c>
      <c r="B21" s="8">
        <f>'I-95 Detour Data'!V125</f>
        <v>169109442.01470852</v>
      </c>
      <c r="C21" s="8">
        <f>'I-95 Detour Data'!W125</f>
        <v>2654135.2222765358</v>
      </c>
      <c r="D21" s="43">
        <f t="shared" si="0"/>
        <v>8455472.1007354259</v>
      </c>
      <c r="E21" s="43">
        <f t="shared" si="1"/>
        <v>132706.7611138268</v>
      </c>
      <c r="F21" s="88">
        <f>E21*Inputs!$B$8*(1-Inputs!$B$30)</f>
        <v>173898.93976355865</v>
      </c>
      <c r="G21" s="88">
        <f>E21*Inputs!$B$30</f>
        <v>29195.487445041894</v>
      </c>
      <c r="H21" s="177"/>
      <c r="I21" s="127">
        <f t="shared" si="5"/>
        <v>2035</v>
      </c>
      <c r="J21" s="8">
        <f>'I-95 Detour Data'!V201</f>
        <v>253664163.02206284</v>
      </c>
      <c r="K21" s="8">
        <f>'I-95 Detour Data'!W201</f>
        <v>3981202.8334148047</v>
      </c>
      <c r="L21" s="43">
        <f t="shared" si="2"/>
        <v>5073283.2604412567</v>
      </c>
      <c r="M21" s="43">
        <f t="shared" si="3"/>
        <v>79624.056668296093</v>
      </c>
      <c r="N21" s="88">
        <f>M21*Inputs!$B$8*(1-Inputs!$B$30)</f>
        <v>104339.3638581352</v>
      </c>
      <c r="O21" s="88">
        <f>M21*Inputs!$B$30</f>
        <v>17517.292467025141</v>
      </c>
    </row>
    <row r="22" spans="1:15">
      <c r="A22" s="127">
        <f t="shared" si="4"/>
        <v>2036</v>
      </c>
      <c r="B22" s="8">
        <f>'I-95 Detour Data'!V126</f>
        <v>175131232.81139162</v>
      </c>
      <c r="C22" s="8">
        <f>'I-95 Detour Data'!W126</f>
        <v>2748645.8945621629</v>
      </c>
      <c r="D22" s="43">
        <f t="shared" si="0"/>
        <v>8756561.6405695807</v>
      </c>
      <c r="E22" s="43">
        <f t="shared" si="1"/>
        <v>137432.29472810816</v>
      </c>
      <c r="F22" s="88">
        <f>E22*Inputs!$B$8*(1-Inputs!$B$30)</f>
        <v>180091.27901171293</v>
      </c>
      <c r="G22" s="88">
        <f>E22*Inputs!$B$30</f>
        <v>30235.104840183794</v>
      </c>
      <c r="H22" s="177"/>
      <c r="I22" s="127">
        <f t="shared" si="5"/>
        <v>2036</v>
      </c>
      <c r="J22" s="8">
        <f>'I-95 Detour Data'!V202</f>
        <v>262696849.21708754</v>
      </c>
      <c r="K22" s="8">
        <f>'I-95 Detour Data'!W202</f>
        <v>4122968.8418432456</v>
      </c>
      <c r="L22" s="43">
        <f t="shared" si="2"/>
        <v>5253936.9843417509</v>
      </c>
      <c r="M22" s="43">
        <f t="shared" si="3"/>
        <v>82459.376836864918</v>
      </c>
      <c r="N22" s="88">
        <f>M22*Inputs!$B$8*(1-Inputs!$B$30)</f>
        <v>108054.76740702777</v>
      </c>
      <c r="O22" s="88">
        <f>M22*Inputs!$B$30</f>
        <v>18141.062904110284</v>
      </c>
    </row>
    <row r="23" spans="1:15">
      <c r="A23" s="127">
        <f t="shared" si="4"/>
        <v>2037</v>
      </c>
      <c r="B23" s="8">
        <f>'I-95 Detour Data'!V127</f>
        <v>181367452.58357728</v>
      </c>
      <c r="C23" s="8">
        <f>'I-95 Detour Data'!W127</f>
        <v>2846521.9821065576</v>
      </c>
      <c r="D23" s="43">
        <f t="shared" si="0"/>
        <v>9068372.6291788649</v>
      </c>
      <c r="E23" s="43">
        <f t="shared" si="1"/>
        <v>142326.09910532788</v>
      </c>
      <c r="F23" s="88">
        <f>E23*Inputs!$B$8*(1-Inputs!$B$30)</f>
        <v>186504.12026762165</v>
      </c>
      <c r="G23" s="88">
        <f>E23*Inputs!$B$30</f>
        <v>31311.741803172135</v>
      </c>
      <c r="H23" s="177"/>
      <c r="I23" s="127">
        <f t="shared" si="5"/>
        <v>2037</v>
      </c>
      <c r="J23" s="8">
        <f>'I-95 Detour Data'!V203</f>
        <v>272051178.87536603</v>
      </c>
      <c r="K23" s="8">
        <f>'I-95 Detour Data'!W203</f>
        <v>4269782.9731598375</v>
      </c>
      <c r="L23" s="43">
        <f t="shared" si="2"/>
        <v>5441023.5775073208</v>
      </c>
      <c r="M23" s="43">
        <f t="shared" si="3"/>
        <v>85395.659463196745</v>
      </c>
      <c r="N23" s="88">
        <f>M23*Inputs!$B$8*(1-Inputs!$B$30)</f>
        <v>111902.472160573</v>
      </c>
      <c r="O23" s="88">
        <f>M23*Inputs!$B$30</f>
        <v>18787.045081903285</v>
      </c>
    </row>
    <row r="24" spans="1:15">
      <c r="A24" s="127">
        <f t="shared" si="4"/>
        <v>2038</v>
      </c>
      <c r="B24" s="8">
        <f>'I-95 Detour Data'!V128</f>
        <v>187825736.89800757</v>
      </c>
      <c r="C24" s="8">
        <f>'I-95 Detour Data'!W128</f>
        <v>2947883.323437898</v>
      </c>
      <c r="D24" s="43">
        <f t="shared" si="0"/>
        <v>9391286.844900379</v>
      </c>
      <c r="E24" s="43">
        <f t="shared" si="1"/>
        <v>147394.1661718949</v>
      </c>
      <c r="F24" s="88">
        <f>E24*Inputs!$B$8*(1-Inputs!$B$30)</f>
        <v>193145.31535165108</v>
      </c>
      <c r="G24" s="88">
        <f>E24*Inputs!$B$30</f>
        <v>32426.716557816879</v>
      </c>
      <c r="H24" s="177"/>
      <c r="I24" s="127">
        <f t="shared" si="5"/>
        <v>2038</v>
      </c>
      <c r="J24" s="8">
        <f>'I-95 Detour Data'!V204</f>
        <v>281738605.34701139</v>
      </c>
      <c r="K24" s="8">
        <f>'I-95 Detour Data'!W204</f>
        <v>4421824.9851568481</v>
      </c>
      <c r="L24" s="43">
        <f t="shared" si="2"/>
        <v>5634772.1069402276</v>
      </c>
      <c r="M24" s="43">
        <f t="shared" si="3"/>
        <v>88436.499703136957</v>
      </c>
      <c r="N24" s="88">
        <f>M24*Inputs!$B$8*(1-Inputs!$B$30)</f>
        <v>115887.18921099066</v>
      </c>
      <c r="O24" s="88">
        <f>M24*Inputs!$B$30</f>
        <v>19456.02993469013</v>
      </c>
    </row>
    <row r="25" spans="1:15">
      <c r="A25" s="127">
        <f t="shared" si="4"/>
        <v>2039</v>
      </c>
      <c r="B25" s="8">
        <f>'I-95 Detour Data'!V129</f>
        <v>194513993.215087</v>
      </c>
      <c r="C25" s="8">
        <f>'I-95 Detour Data'!W129</f>
        <v>3052854.0243951525</v>
      </c>
      <c r="D25" s="43">
        <f t="shared" si="0"/>
        <v>9725699.6607543509</v>
      </c>
      <c r="E25" s="43">
        <f t="shared" si="1"/>
        <v>152642.70121975764</v>
      </c>
      <c r="F25" s="88">
        <f>E25*Inputs!$B$8*(1-Inputs!$B$30)</f>
        <v>200022.99567837041</v>
      </c>
      <c r="G25" s="88">
        <f>E25*Inputs!$B$30</f>
        <v>33581.394268346681</v>
      </c>
      <c r="H25" s="177"/>
      <c r="I25" s="127">
        <f t="shared" si="5"/>
        <v>2039</v>
      </c>
      <c r="J25" s="8">
        <f>'I-95 Detour Data'!V205</f>
        <v>291770989.82263058</v>
      </c>
      <c r="K25" s="8">
        <f>'I-95 Detour Data'!W205</f>
        <v>4579281.0365927303</v>
      </c>
      <c r="L25" s="43">
        <f t="shared" si="2"/>
        <v>5835419.7964526117</v>
      </c>
      <c r="M25" s="43">
        <f t="shared" si="3"/>
        <v>91585.620731854608</v>
      </c>
      <c r="N25" s="88">
        <f>M25*Inputs!$B$8*(1-Inputs!$B$30)</f>
        <v>120013.79740702227</v>
      </c>
      <c r="O25" s="88">
        <f>M25*Inputs!$B$30</f>
        <v>20148.836561008015</v>
      </c>
    </row>
    <row r="26" spans="1:15">
      <c r="A26" s="127">
        <f t="shared" si="4"/>
        <v>2040</v>
      </c>
      <c r="B26" s="8">
        <f>'I-95 Detour Data'!V130</f>
        <v>201440410.57069993</v>
      </c>
      <c r="C26" s="8">
        <f>'I-95 Detour Data'!W130</f>
        <v>3161562.6100820522</v>
      </c>
      <c r="D26" s="43">
        <f t="shared" si="0"/>
        <v>10072020.528534997</v>
      </c>
      <c r="E26" s="43">
        <f t="shared" si="1"/>
        <v>158078.13050410262</v>
      </c>
      <c r="F26" s="88">
        <f>E26*Inputs!$B$8*(1-Inputs!$B$30)</f>
        <v>207145.58221257609</v>
      </c>
      <c r="G26" s="88">
        <f>E26*Inputs!$B$30</f>
        <v>34777.188710902577</v>
      </c>
      <c r="H26" s="177"/>
      <c r="I26" s="127">
        <f t="shared" si="5"/>
        <v>2040</v>
      </c>
      <c r="J26" s="8">
        <f>'I-95 Detour Data'!V206</f>
        <v>302160615.85604995</v>
      </c>
      <c r="K26" s="8">
        <f>'I-95 Detour Data'!W206</f>
        <v>4742343.9151230799</v>
      </c>
      <c r="L26" s="43">
        <f t="shared" si="2"/>
        <v>6043212.3171209991</v>
      </c>
      <c r="M26" s="43">
        <f t="shared" si="3"/>
        <v>94846.878302461599</v>
      </c>
      <c r="N26" s="88">
        <f>M26*Inputs!$B$8*(1-Inputs!$B$30)</f>
        <v>124287.34932754569</v>
      </c>
      <c r="O26" s="88">
        <f>M26*Inputs!$B$30</f>
        <v>20866.313226541552</v>
      </c>
    </row>
    <row r="27" spans="1:15">
      <c r="A27" s="127">
        <f t="shared" si="4"/>
        <v>2041</v>
      </c>
      <c r="B27" s="8">
        <f>'I-95 Detour Data'!V131</f>
        <v>208613469.60278642</v>
      </c>
      <c r="C27" s="8">
        <f>'I-95 Detour Data'!W131</f>
        <v>3274142.1822319832</v>
      </c>
      <c r="D27" s="43">
        <f t="shared" si="0"/>
        <v>10430673.480139323</v>
      </c>
      <c r="E27" s="43">
        <f t="shared" si="1"/>
        <v>163707.10911159916</v>
      </c>
      <c r="F27" s="88">
        <f>E27*Inputs!$B$8*(1-Inputs!$B$30)</f>
        <v>214521.79577983957</v>
      </c>
      <c r="G27" s="88">
        <f>E27*Inputs!$B$30</f>
        <v>36015.564004551816</v>
      </c>
      <c r="H27" s="177"/>
      <c r="I27" s="127">
        <f t="shared" si="5"/>
        <v>2041</v>
      </c>
      <c r="J27" s="8">
        <f>'I-95 Detour Data'!V207</f>
        <v>312920204.40417975</v>
      </c>
      <c r="K27" s="8">
        <f>'I-95 Detour Data'!W207</f>
        <v>4911213.2733479775</v>
      </c>
      <c r="L27" s="43">
        <f t="shared" si="2"/>
        <v>6258404.088083595</v>
      </c>
      <c r="M27" s="43">
        <f t="shared" si="3"/>
        <v>98224.26546695955</v>
      </c>
      <c r="N27" s="88">
        <f>M27*Inputs!$B$8*(1-Inputs!$B$30)</f>
        <v>128713.07746790379</v>
      </c>
      <c r="O27" s="88">
        <f>M27*Inputs!$B$30</f>
        <v>21609.3384027311</v>
      </c>
    </row>
    <row r="28" spans="1:15">
      <c r="A28" s="127">
        <f t="shared" si="4"/>
        <v>2042</v>
      </c>
      <c r="B28" s="8">
        <f>'I-95 Detour Data'!V132</f>
        <v>216041952.93495262</v>
      </c>
      <c r="C28" s="8">
        <f>'I-95 Detour Data'!W132</f>
        <v>3390730.5821764511</v>
      </c>
      <c r="D28" s="43">
        <f t="shared" si="0"/>
        <v>10802097.646747632</v>
      </c>
      <c r="E28" s="43">
        <f t="shared" si="1"/>
        <v>169536.52910882258</v>
      </c>
      <c r="F28" s="88">
        <f>E28*Inputs!$B$8*(1-Inputs!$B$30)</f>
        <v>222160.66774420108</v>
      </c>
      <c r="G28" s="88">
        <f>E28*Inputs!$B$30</f>
        <v>37298.036403940969</v>
      </c>
      <c r="H28" s="177"/>
      <c r="I28" s="127">
        <f t="shared" si="5"/>
        <v>2042</v>
      </c>
      <c r="J28" s="8">
        <f>'I-95 Detour Data'!V208</f>
        <v>324062929.40242904</v>
      </c>
      <c r="K28" s="8">
        <f>'I-95 Detour Data'!W208</f>
        <v>5086095.8732646778</v>
      </c>
      <c r="L28" s="43">
        <f t="shared" si="2"/>
        <v>6481258.588048581</v>
      </c>
      <c r="M28" s="43">
        <f t="shared" si="3"/>
        <v>101721.91746529356</v>
      </c>
      <c r="N28" s="88">
        <f>M28*Inputs!$B$8*(1-Inputs!$B$30)</f>
        <v>133296.40064652066</v>
      </c>
      <c r="O28" s="88">
        <f>M28*Inputs!$B$30</f>
        <v>22378.821842364585</v>
      </c>
    </row>
    <row r="29" spans="1:15">
      <c r="A29" s="127">
        <f t="shared" si="4"/>
        <v>2043</v>
      </c>
      <c r="B29" s="8">
        <f>'I-95 Detour Data'!V133</f>
        <v>223734955.92982972</v>
      </c>
      <c r="C29" s="8">
        <f>'I-95 Detour Data'!W133</f>
        <v>3511470.5596166598</v>
      </c>
      <c r="D29" s="43">
        <f t="shared" si="0"/>
        <v>11186747.796491487</v>
      </c>
      <c r="E29" s="43">
        <f t="shared" si="1"/>
        <v>175573.52798083299</v>
      </c>
      <c r="F29" s="88">
        <f>E29*Inputs!$B$8*(1-Inputs!$B$30)</f>
        <v>230071.55106608354</v>
      </c>
      <c r="G29" s="88">
        <f>E29*Inputs!$B$30</f>
        <v>38626.176155783258</v>
      </c>
      <c r="H29" s="177"/>
      <c r="I29" s="127">
        <f t="shared" si="5"/>
        <v>2043</v>
      </c>
      <c r="J29" s="8">
        <f>'I-95 Detour Data'!V209</f>
        <v>335602433.89474469</v>
      </c>
      <c r="K29" s="8">
        <f>'I-95 Detour Data'!W209</f>
        <v>5267205.839424991</v>
      </c>
      <c r="L29" s="43">
        <f t="shared" si="2"/>
        <v>6712048.677894894</v>
      </c>
      <c r="M29" s="43">
        <f t="shared" si="3"/>
        <v>105344.11678849983</v>
      </c>
      <c r="N29" s="88">
        <f>M29*Inputs!$B$8*(1-Inputs!$B$30)</f>
        <v>138042.93063965018</v>
      </c>
      <c r="O29" s="88">
        <f>M29*Inputs!$B$30</f>
        <v>23175.705693469961</v>
      </c>
    </row>
    <row r="30" spans="1:15">
      <c r="A30" s="127">
        <f t="shared" si="4"/>
        <v>2044</v>
      </c>
      <c r="B30" s="8">
        <f>'I-95 Detour Data'!V134</f>
        <v>231701897.82534713</v>
      </c>
      <c r="C30" s="8">
        <f>'I-95 Detour Data'!W134</f>
        <v>3636509.9474048601</v>
      </c>
      <c r="D30" s="43">
        <f t="shared" si="0"/>
        <v>11585094.891267357</v>
      </c>
      <c r="E30" s="43">
        <f t="shared" si="1"/>
        <v>181825.49737024301</v>
      </c>
      <c r="F30" s="88">
        <f>E30*Inputs!$B$8*(1-Inputs!$B$30)</f>
        <v>238264.13175396645</v>
      </c>
      <c r="G30" s="88">
        <f>E30*Inputs!$B$30</f>
        <v>40001.609421453461</v>
      </c>
      <c r="H30" s="177"/>
      <c r="I30" s="127">
        <f t="shared" si="5"/>
        <v>2044</v>
      </c>
      <c r="J30" s="8">
        <f>'I-95 Detour Data'!V210</f>
        <v>347552846.73802078</v>
      </c>
      <c r="K30" s="8">
        <f>'I-95 Detour Data'!W210</f>
        <v>5454764.9211072912</v>
      </c>
      <c r="L30" s="43">
        <f t="shared" si="2"/>
        <v>6951056.9347604159</v>
      </c>
      <c r="M30" s="43">
        <f t="shared" si="3"/>
        <v>109095.29842214583</v>
      </c>
      <c r="N30" s="88">
        <f>M30*Inputs!$B$8*(1-Inputs!$B$30)</f>
        <v>142958.4790523799</v>
      </c>
      <c r="O30" s="88">
        <f>M30*Inputs!$B$30</f>
        <v>24000.965652872084</v>
      </c>
    </row>
    <row r="31" spans="1:15">
      <c r="A31" s="127">
        <f t="shared" si="4"/>
        <v>2045</v>
      </c>
      <c r="B31" s="8">
        <f>'I-95 Detour Data'!V135</f>
        <v>239952533.26755577</v>
      </c>
      <c r="C31" s="8">
        <f>'I-95 Detour Data'!W135</f>
        <v>3766001.8425494526</v>
      </c>
      <c r="D31" s="43">
        <f t="shared" ref="D31" si="6">B31*$D$5</f>
        <v>11997626.66337779</v>
      </c>
      <c r="E31" s="43">
        <f t="shared" ref="E31" si="7">C31*$D$5</f>
        <v>188300.09212747263</v>
      </c>
      <c r="F31" s="88">
        <f>E31*Inputs!$B$8*(1-Inputs!$B$30)</f>
        <v>246748.44072384015</v>
      </c>
      <c r="G31" s="88">
        <f>E31*Inputs!$B$30</f>
        <v>41426.020268043976</v>
      </c>
      <c r="H31" s="177"/>
      <c r="I31" s="127">
        <f t="shared" si="5"/>
        <v>2045</v>
      </c>
      <c r="J31" s="8">
        <f>'I-95 Detour Data'!V211</f>
        <v>359928799.90133381</v>
      </c>
      <c r="K31" s="8">
        <f>'I-95 Detour Data'!W211</f>
        <v>5649002.7638241807</v>
      </c>
      <c r="L31" s="43">
        <f t="shared" ref="L31" si="8">J31*$D$6</f>
        <v>7198575.9980266765</v>
      </c>
      <c r="M31" s="43">
        <f t="shared" ref="M31" si="9">K31*$D$6</f>
        <v>112980.05527648362</v>
      </c>
      <c r="N31" s="88">
        <f>M31*Inputs!$B$8*(1-Inputs!$B$30)</f>
        <v>148049.06443430413</v>
      </c>
      <c r="O31" s="88">
        <f>M31*Inputs!$B$30</f>
        <v>24855.612160826397</v>
      </c>
    </row>
    <row r="32" spans="1:15" s="303" customFormat="1">
      <c r="A32" s="127">
        <f t="shared" si="4"/>
        <v>2046</v>
      </c>
      <c r="B32" s="8">
        <f>'I-95 Detour Data'!V136</f>
        <v>248496964.25412187</v>
      </c>
      <c r="C32" s="8">
        <f>'I-95 Detour Data'!W136</f>
        <v>3900104.7936654738</v>
      </c>
      <c r="D32" s="43">
        <f t="shared" ref="D32:D41" si="10">B32*$D$5</f>
        <v>12424848.212706095</v>
      </c>
      <c r="E32" s="43">
        <f t="shared" ref="E32:E41" si="11">C32*$D$5</f>
        <v>195005.23968327371</v>
      </c>
      <c r="F32" s="88">
        <f>E32*Inputs!$B$8*(1-Inputs!$B$30)</f>
        <v>255534.86608096186</v>
      </c>
      <c r="G32" s="88">
        <f>E32*Inputs!$B$30</f>
        <v>42901.152730320217</v>
      </c>
      <c r="I32" s="127">
        <f t="shared" si="5"/>
        <v>2046</v>
      </c>
      <c r="J32" s="8">
        <f>'I-95 Detour Data'!V212</f>
        <v>372745446.38118285</v>
      </c>
      <c r="K32" s="8">
        <f>'I-95 Detour Data'!W212</f>
        <v>5850157.1904982114</v>
      </c>
      <c r="L32" s="43">
        <f t="shared" ref="L32:L41" si="12">J32*$D$6</f>
        <v>7454908.9276236575</v>
      </c>
      <c r="M32" s="43">
        <f t="shared" ref="M32:M41" si="13">K32*$D$6</f>
        <v>117003.14380996423</v>
      </c>
      <c r="N32" s="88">
        <f>M32*Inputs!$B$8*(1-Inputs!$B$30)</f>
        <v>153320.91964857711</v>
      </c>
      <c r="O32" s="88">
        <f>M32*Inputs!$B$30</f>
        <v>25740.691638192129</v>
      </c>
    </row>
    <row r="33" spans="1:15" s="303" customFormat="1">
      <c r="A33" s="127">
        <f t="shared" si="4"/>
        <v>2047</v>
      </c>
      <c r="B33" s="8">
        <f>'I-95 Detour Data'!V137</f>
        <v>257345652.50311401</v>
      </c>
      <c r="C33" s="8">
        <f>'I-95 Detour Data'!W137</f>
        <v>4038982.9950999729</v>
      </c>
      <c r="D33" s="43">
        <f t="shared" si="10"/>
        <v>12867282.625155702</v>
      </c>
      <c r="E33" s="43">
        <f t="shared" si="11"/>
        <v>201949.14975499865</v>
      </c>
      <c r="F33" s="88">
        <f>E33*Inputs!$B$8*(1-Inputs!$B$30)</f>
        <v>264634.16583895026</v>
      </c>
      <c r="G33" s="88">
        <f>E33*Inputs!$B$30</f>
        <v>44428.812946099701</v>
      </c>
      <c r="I33" s="127">
        <f t="shared" si="5"/>
        <v>2047</v>
      </c>
      <c r="J33" s="8">
        <f>'I-95 Detour Data'!V213</f>
        <v>386018478.7546711</v>
      </c>
      <c r="K33" s="8">
        <f>'I-95 Detour Data'!W213</f>
        <v>6058474.4926499613</v>
      </c>
      <c r="L33" s="43">
        <f t="shared" si="12"/>
        <v>7720369.5750934221</v>
      </c>
      <c r="M33" s="43">
        <f t="shared" si="13"/>
        <v>121169.48985299922</v>
      </c>
      <c r="N33" s="88">
        <f>M33*Inputs!$B$8*(1-Inputs!$B$30)</f>
        <v>158780.49950337017</v>
      </c>
      <c r="O33" s="88">
        <f>M33*Inputs!$B$30</f>
        <v>26657.287767659829</v>
      </c>
    </row>
    <row r="34" spans="1:15" s="303" customFormat="1">
      <c r="A34" s="127">
        <f t="shared" si="4"/>
        <v>2048</v>
      </c>
      <c r="B34" s="8">
        <f>'I-95 Detour Data'!V138</f>
        <v>266509432.26222929</v>
      </c>
      <c r="C34" s="8">
        <f>'I-95 Detour Data'!W138</f>
        <v>4182806.4879699768</v>
      </c>
      <c r="D34" s="43">
        <f t="shared" si="10"/>
        <v>13325471.613111466</v>
      </c>
      <c r="E34" s="43">
        <f t="shared" si="11"/>
        <v>209140.32439849887</v>
      </c>
      <c r="F34" s="88">
        <f>E34*Inputs!$B$8*(1-Inputs!$B$30)</f>
        <v>274057.48109179293</v>
      </c>
      <c r="G34" s="88">
        <f>E34*Inputs!$B$30</f>
        <v>46010.871367669752</v>
      </c>
      <c r="I34" s="127">
        <f t="shared" si="5"/>
        <v>2048</v>
      </c>
      <c r="J34" s="8">
        <f>'I-95 Detour Data'!V214</f>
        <v>399764148.39334404</v>
      </c>
      <c r="K34" s="8">
        <f>'I-95 Detour Data'!W214</f>
        <v>6274209.7319549667</v>
      </c>
      <c r="L34" s="43">
        <f t="shared" si="12"/>
        <v>7995282.9678668808</v>
      </c>
      <c r="M34" s="43">
        <f t="shared" si="13"/>
        <v>125484.19463909934</v>
      </c>
      <c r="N34" s="88">
        <f>M34*Inputs!$B$8*(1-Inputs!$B$30)</f>
        <v>164434.48865507575</v>
      </c>
      <c r="O34" s="88">
        <f>M34*Inputs!$B$30</f>
        <v>27606.522820601855</v>
      </c>
    </row>
    <row r="35" spans="1:15" s="303" customFormat="1">
      <c r="A35" s="127">
        <f t="shared" si="4"/>
        <v>2049</v>
      </c>
      <c r="B35" s="8">
        <f>'I-95 Detour Data'!V139</f>
        <v>275999523.57414043</v>
      </c>
      <c r="C35" s="8">
        <f>'I-95 Detour Data'!W139</f>
        <v>4331751.3683591699</v>
      </c>
      <c r="D35" s="43">
        <f t="shared" si="10"/>
        <v>13799976.178707022</v>
      </c>
      <c r="E35" s="43">
        <f t="shared" si="11"/>
        <v>216587.56841795851</v>
      </c>
      <c r="F35" s="88">
        <f>E35*Inputs!$B$8*(1-Inputs!$B$30)</f>
        <v>283816.34965489281</v>
      </c>
      <c r="G35" s="88">
        <f>E35*Inputs!$B$30</f>
        <v>47649.265051950875</v>
      </c>
      <c r="I35" s="127">
        <f t="shared" si="5"/>
        <v>2049</v>
      </c>
      <c r="J35" s="8">
        <f>'I-95 Detour Data'!V215</f>
        <v>413999285.36121088</v>
      </c>
      <c r="K35" s="8">
        <f>'I-95 Detour Data'!W215</f>
        <v>6497627.0525387581</v>
      </c>
      <c r="L35" s="43">
        <f t="shared" si="12"/>
        <v>8279985.7072242182</v>
      </c>
      <c r="M35" s="43">
        <f t="shared" si="13"/>
        <v>129952.54105077517</v>
      </c>
      <c r="N35" s="88">
        <f>M35*Inputs!$B$8*(1-Inputs!$B$30)</f>
        <v>170289.80979293576</v>
      </c>
      <c r="O35" s="88">
        <f>M35*Inputs!$B$30</f>
        <v>28589.559031170538</v>
      </c>
    </row>
    <row r="36" spans="1:15" s="303" customFormat="1">
      <c r="A36" s="127">
        <f t="shared" si="4"/>
        <v>2050</v>
      </c>
      <c r="B36" s="8">
        <f>'I-95 Detour Data'!V140</f>
        <v>285827546.01420701</v>
      </c>
      <c r="C36" s="8">
        <f>'I-95 Detour Data'!W140</f>
        <v>4486000.0029282328</v>
      </c>
      <c r="D36" s="43">
        <f t="shared" si="10"/>
        <v>14291377.30071035</v>
      </c>
      <c r="E36" s="43">
        <f t="shared" si="11"/>
        <v>224300.00014641165</v>
      </c>
      <c r="F36" s="88">
        <f>E36*Inputs!$B$8*(1-Inputs!$B$30)</f>
        <v>293922.72019185784</v>
      </c>
      <c r="G36" s="88">
        <f>E36*Inputs!$B$30</f>
        <v>49346.000032210562</v>
      </c>
      <c r="I36" s="127">
        <f t="shared" si="5"/>
        <v>2050</v>
      </c>
      <c r="J36" s="8">
        <f>'I-95 Detour Data'!V216</f>
        <v>428741319.02131069</v>
      </c>
      <c r="K36" s="8">
        <f>'I-95 Detour Data'!W216</f>
        <v>6729000.004392351</v>
      </c>
      <c r="L36" s="43">
        <f t="shared" si="12"/>
        <v>8574826.3804262131</v>
      </c>
      <c r="M36" s="43">
        <f t="shared" si="13"/>
        <v>134580.00008784703</v>
      </c>
      <c r="N36" s="88">
        <f>M36*Inputs!$B$8*(1-Inputs!$B$30)</f>
        <v>176353.63211511477</v>
      </c>
      <c r="O36" s="88">
        <f>M36*Inputs!$B$30</f>
        <v>29607.600019326346</v>
      </c>
    </row>
    <row r="37" spans="1:15" s="303" customFormat="1">
      <c r="A37" s="127">
        <f t="shared" si="4"/>
        <v>2051</v>
      </c>
      <c r="B37" s="8">
        <f>'I-95 Detour Data'!V141</f>
        <v>296005532.9173699</v>
      </c>
      <c r="C37" s="8">
        <f>'I-95 Detour Data'!W141</f>
        <v>4645741.2522027958</v>
      </c>
      <c r="D37" s="43">
        <f t="shared" si="10"/>
        <v>14800276.645868495</v>
      </c>
      <c r="E37" s="43">
        <f t="shared" si="11"/>
        <v>232287.06261013981</v>
      </c>
      <c r="F37" s="88">
        <f>E37*Inputs!$B$8*(1-Inputs!$B$30)</f>
        <v>304388.96684432722</v>
      </c>
      <c r="G37" s="88">
        <f>E37*Inputs!$B$30</f>
        <v>51103.153774230756</v>
      </c>
      <c r="I37" s="127">
        <f t="shared" si="5"/>
        <v>2051</v>
      </c>
      <c r="J37" s="8">
        <f>'I-95 Detour Data'!V217</f>
        <v>444008299.37605494</v>
      </c>
      <c r="K37" s="8">
        <f>'I-95 Detour Data'!W217</f>
        <v>6968611.8783041947</v>
      </c>
      <c r="L37" s="43">
        <f t="shared" si="12"/>
        <v>8880165.9875210989</v>
      </c>
      <c r="M37" s="43">
        <f t="shared" si="13"/>
        <v>139372.2375660839</v>
      </c>
      <c r="N37" s="88">
        <f>M37*Inputs!$B$8*(1-Inputs!$B$30)</f>
        <v>182633.38010659636</v>
      </c>
      <c r="O37" s="88">
        <f>M37*Inputs!$B$30</f>
        <v>30661.892264538459</v>
      </c>
    </row>
    <row r="38" spans="1:15" s="303" customFormat="1">
      <c r="A38" s="127">
        <f t="shared" si="4"/>
        <v>2052</v>
      </c>
      <c r="B38" s="8">
        <f>'I-95 Detour Data'!V142</f>
        <v>306545946.11164957</v>
      </c>
      <c r="C38" s="8">
        <f>'I-95 Detour Data'!W142</f>
        <v>4811170.7018124312</v>
      </c>
      <c r="D38" s="43">
        <f t="shared" si="10"/>
        <v>15327297.305582479</v>
      </c>
      <c r="E38" s="43">
        <f t="shared" si="11"/>
        <v>240558.53509062156</v>
      </c>
      <c r="F38" s="88">
        <f>E38*Inputs!$B$8*(1-Inputs!$B$30)</f>
        <v>315227.90438275051</v>
      </c>
      <c r="G38" s="88">
        <f>E38*Inputs!$B$30</f>
        <v>52922.877719936747</v>
      </c>
      <c r="I38" s="127">
        <f t="shared" si="5"/>
        <v>2052</v>
      </c>
      <c r="J38" s="8">
        <f>'I-95 Detour Data'!V218</f>
        <v>459818919.16747445</v>
      </c>
      <c r="K38" s="8">
        <f>'I-95 Detour Data'!W218</f>
        <v>7216756.0527186496</v>
      </c>
      <c r="L38" s="43">
        <f t="shared" si="12"/>
        <v>9196378.3833494894</v>
      </c>
      <c r="M38" s="43">
        <f t="shared" si="13"/>
        <v>144335.12105437298</v>
      </c>
      <c r="N38" s="88">
        <f>M38*Inputs!$B$8*(1-Inputs!$B$30)</f>
        <v>189136.74262965034</v>
      </c>
      <c r="O38" s="88">
        <f>M38*Inputs!$B$30</f>
        <v>31753.726631962058</v>
      </c>
    </row>
    <row r="39" spans="1:15" s="303" customFormat="1">
      <c r="A39" s="127">
        <f t="shared" si="4"/>
        <v>2053</v>
      </c>
      <c r="B39" s="8">
        <f>'I-95 Detour Data'!V143</f>
        <v>317461691.176287</v>
      </c>
      <c r="C39" s="8">
        <f>'I-95 Detour Data'!W143</f>
        <v>4982490.9019637974</v>
      </c>
      <c r="D39" s="43">
        <f t="shared" si="10"/>
        <v>15873084.558814351</v>
      </c>
      <c r="E39" s="43">
        <f t="shared" si="11"/>
        <v>249124.54509818988</v>
      </c>
      <c r="F39" s="88">
        <f>E39*Inputs!$B$8*(1-Inputs!$B$30)</f>
        <v>326452.80389666802</v>
      </c>
      <c r="G39" s="88">
        <f>E39*Inputs!$B$30</f>
        <v>54807.399921601776</v>
      </c>
      <c r="I39" s="127">
        <f t="shared" si="5"/>
        <v>2053</v>
      </c>
      <c r="J39" s="8">
        <f>'I-95 Detour Data'!V219</f>
        <v>476192536.7644307</v>
      </c>
      <c r="K39" s="8">
        <f>'I-95 Detour Data'!W219</f>
        <v>7473736.3529456984</v>
      </c>
      <c r="L39" s="43">
        <f t="shared" si="12"/>
        <v>9523850.7352886144</v>
      </c>
      <c r="M39" s="43">
        <f t="shared" si="13"/>
        <v>149474.72705891397</v>
      </c>
      <c r="N39" s="88">
        <f>M39*Inputs!$B$8*(1-Inputs!$B$30)</f>
        <v>195871.68233800086</v>
      </c>
      <c r="O39" s="88">
        <f>M39*Inputs!$B$30</f>
        <v>32884.439952961075</v>
      </c>
    </row>
    <row r="40" spans="1:15" s="303" customFormat="1">
      <c r="A40" s="127">
        <f t="shared" si="4"/>
        <v>2054</v>
      </c>
      <c r="B40" s="8">
        <f>'I-95 Detour Data'!V144</f>
        <v>328766133.24320936</v>
      </c>
      <c r="C40" s="8">
        <f>'I-95 Detour Data'!W144</f>
        <v>5159911.6154411295</v>
      </c>
      <c r="D40" s="43">
        <f t="shared" si="10"/>
        <v>16438306.662160469</v>
      </c>
      <c r="E40" s="43">
        <f t="shared" si="11"/>
        <v>257995.58077205648</v>
      </c>
      <c r="F40" s="88">
        <f>E40*Inputs!$B$8*(1-Inputs!$B$30)</f>
        <v>338077.40904370282</v>
      </c>
      <c r="G40" s="88">
        <f>E40*Inputs!$B$30</f>
        <v>56759.027769852422</v>
      </c>
      <c r="I40" s="127">
        <f t="shared" si="5"/>
        <v>2054</v>
      </c>
      <c r="J40" s="8">
        <f>'I-95 Detour Data'!V220</f>
        <v>493149199.8648141</v>
      </c>
      <c r="K40" s="8">
        <f>'I-95 Detour Data'!W220</f>
        <v>7739867.4231616966</v>
      </c>
      <c r="L40" s="43">
        <f t="shared" si="12"/>
        <v>9862983.997296283</v>
      </c>
      <c r="M40" s="43">
        <f t="shared" si="13"/>
        <v>154797.34846323394</v>
      </c>
      <c r="N40" s="88">
        <f>M40*Inputs!$B$8*(1-Inputs!$B$30)</f>
        <v>202846.44542622173</v>
      </c>
      <c r="O40" s="88">
        <f>M40*Inputs!$B$30</f>
        <v>34055.416661911469</v>
      </c>
    </row>
    <row r="41" spans="1:15" s="303" customFormat="1">
      <c r="A41" s="127">
        <f t="shared" si="4"/>
        <v>2055</v>
      </c>
      <c r="B41" s="8">
        <f>'I-95 Detour Data'!V145</f>
        <v>340473113.36116672</v>
      </c>
      <c r="C41" s="8">
        <f>'I-95 Detour Data'!W145</f>
        <v>5343650.0744377542</v>
      </c>
      <c r="D41" s="43">
        <f t="shared" si="10"/>
        <v>17023655.668058336</v>
      </c>
      <c r="E41" s="43">
        <f t="shared" si="11"/>
        <v>267182.50372188771</v>
      </c>
      <c r="F41" s="88">
        <f>E41*Inputs!$B$8*(1-Inputs!$B$30)</f>
        <v>350115.95287716168</v>
      </c>
      <c r="G41" s="88">
        <f>E41*Inputs!$B$30</f>
        <v>58780.150818815295</v>
      </c>
      <c r="I41" s="127">
        <f t="shared" si="5"/>
        <v>2055</v>
      </c>
      <c r="J41" s="8">
        <f>'I-95 Detour Data'!V221</f>
        <v>510709670.04175013</v>
      </c>
      <c r="K41" s="8">
        <f>'I-95 Detour Data'!W221</f>
        <v>8015475.1116566351</v>
      </c>
      <c r="L41" s="43">
        <f t="shared" si="12"/>
        <v>10214193.400835004</v>
      </c>
      <c r="M41" s="43">
        <f t="shared" si="13"/>
        <v>160309.50223313269</v>
      </c>
      <c r="N41" s="88">
        <f>M41*Inputs!$B$8*(1-Inputs!$B$30)</f>
        <v>210069.57172629709</v>
      </c>
      <c r="O41" s="88">
        <f>M41*Inputs!$B$30</f>
        <v>35268.090491289193</v>
      </c>
    </row>
    <row r="42" spans="1:15" s="1" customFormat="1">
      <c r="A42" s="31" t="s">
        <v>4</v>
      </c>
      <c r="B42" s="206">
        <f>SUM(B12:B41)</f>
        <v>6435793103.9264174</v>
      </c>
      <c r="C42" s="206">
        <f t="shared" ref="C42:G42" si="14">SUM(C12:C41)</f>
        <v>101008346.7659355</v>
      </c>
      <c r="D42" s="206">
        <f t="shared" si="14"/>
        <v>321789655.19632089</v>
      </c>
      <c r="E42" s="206">
        <f t="shared" si="14"/>
        <v>5050417.3382967748</v>
      </c>
      <c r="F42" s="206">
        <f t="shared" si="14"/>
        <v>6618066.8801040938</v>
      </c>
      <c r="G42" s="206">
        <f t="shared" si="14"/>
        <v>1111091.8144252903</v>
      </c>
      <c r="H42" s="177"/>
      <c r="I42" s="31" t="s">
        <v>4</v>
      </c>
      <c r="J42" s="206">
        <f>SUM(J12:J41)</f>
        <v>9653689655.8896294</v>
      </c>
      <c r="K42" s="206">
        <f t="shared" ref="K42" si="15">SUM(K12:K41)</f>
        <v>151512520.14890328</v>
      </c>
      <c r="L42" s="206">
        <f t="shared" ref="L42" si="16">SUM(L12:L41)</f>
        <v>193073793.11779258</v>
      </c>
      <c r="M42" s="206">
        <f t="shared" ref="M42" si="17">SUM(M12:M41)</f>
        <v>3030250.4029780654</v>
      </c>
      <c r="N42" s="206">
        <f t="shared" ref="N42" si="18">SUM(N12:N41)</f>
        <v>3970840.1280624578</v>
      </c>
      <c r="O42" s="206">
        <f t="shared" ref="O42" si="19">SUM(O12:O41)</f>
        <v>666655.08865517459</v>
      </c>
    </row>
    <row r="43" spans="1:15">
      <c r="G43" s="86"/>
      <c r="H43" s="177"/>
      <c r="I43" s="177"/>
      <c r="J43" s="177"/>
      <c r="K43" s="177"/>
      <c r="L43" s="177"/>
      <c r="M43" s="177"/>
      <c r="N43" s="91"/>
    </row>
    <row r="44" spans="1:15" s="5" customFormat="1"/>
    <row r="45" spans="1:15" s="5" customFormat="1">
      <c r="H45" s="426" t="s">
        <v>351</v>
      </c>
      <c r="I45" s="426"/>
      <c r="J45" s="426"/>
    </row>
    <row r="46" spans="1:15" s="5" customFormat="1" ht="28.8">
      <c r="A46" s="5" t="s">
        <v>61</v>
      </c>
      <c r="G46" s="193" t="s">
        <v>354</v>
      </c>
      <c r="H46" s="5" t="s">
        <v>216</v>
      </c>
      <c r="I46" s="5" t="s">
        <v>352</v>
      </c>
      <c r="J46" s="5" t="s">
        <v>12</v>
      </c>
      <c r="M46" s="178" t="s">
        <v>165</v>
      </c>
    </row>
    <row r="47" spans="1:15" s="5" customFormat="1">
      <c r="B47" s="5" t="s">
        <v>62</v>
      </c>
      <c r="G47" s="5">
        <v>2013</v>
      </c>
      <c r="H47" s="22">
        <v>30202</v>
      </c>
      <c r="I47" s="178">
        <v>1591000</v>
      </c>
      <c r="J47" s="178">
        <v>4066000</v>
      </c>
      <c r="M47" s="13">
        <f>Inputs!B41</f>
        <v>9600000</v>
      </c>
      <c r="N47" s="178" t="str">
        <f>Inputs!A41</f>
        <v>K - killed (2017$)</v>
      </c>
    </row>
    <row r="48" spans="1:15" s="5" customFormat="1">
      <c r="A48" s="178" t="s">
        <v>63</v>
      </c>
      <c r="B48" s="178">
        <v>1.1499999999999999</v>
      </c>
      <c r="C48" s="178" t="s">
        <v>64</v>
      </c>
      <c r="D48" s="178"/>
      <c r="G48" s="5">
        <f>G47+1</f>
        <v>2014</v>
      </c>
      <c r="H48" s="5">
        <v>30056</v>
      </c>
      <c r="I48" s="5">
        <v>1648000</v>
      </c>
      <c r="J48" s="5">
        <v>4387000</v>
      </c>
      <c r="M48" s="13">
        <f>Inputs!B42</f>
        <v>174000</v>
      </c>
      <c r="N48" s="178" t="str">
        <f>Inputs!A42</f>
        <v>U - Injured (severity unknown) (2017$)</v>
      </c>
    </row>
    <row r="49" spans="1:23" s="5" customFormat="1">
      <c r="A49" s="178" t="s">
        <v>65</v>
      </c>
      <c r="B49" s="178">
        <v>79</v>
      </c>
      <c r="C49" s="178" t="s">
        <v>64</v>
      </c>
      <c r="D49" s="178"/>
      <c r="G49" s="178">
        <f>G48+1</f>
        <v>2015</v>
      </c>
      <c r="H49" s="5">
        <v>32539</v>
      </c>
      <c r="I49" s="5">
        <v>1715000</v>
      </c>
      <c r="J49" s="5">
        <v>4548000</v>
      </c>
      <c r="K49" s="13"/>
      <c r="M49" s="13">
        <f>Inputs!B37</f>
        <v>3200</v>
      </c>
      <c r="N49" s="13" t="str">
        <f>Inputs!A37</f>
        <v>O- No injury (2017$)</v>
      </c>
    </row>
    <row r="50" spans="1:23" s="5" customFormat="1">
      <c r="A50" s="178" t="s">
        <v>357</v>
      </c>
      <c r="B50" s="192"/>
      <c r="C50" s="93"/>
      <c r="D50" s="93"/>
      <c r="G50" s="194" t="s">
        <v>353</v>
      </c>
      <c r="H50" s="29">
        <f>AVERAGE(H47:H49)</f>
        <v>30932.333333333332</v>
      </c>
      <c r="I50" s="29">
        <f>AVERAGE(I47:I49)</f>
        <v>1651333.3333333333</v>
      </c>
      <c r="J50" s="29">
        <f>AVERAGE(J47:J49)</f>
        <v>4333666.666666667</v>
      </c>
    </row>
    <row r="51" spans="1:23" s="5" customFormat="1">
      <c r="A51" s="178" t="s">
        <v>355</v>
      </c>
      <c r="B51" s="93"/>
      <c r="C51" s="93"/>
      <c r="D51" s="93"/>
      <c r="G51" s="194" t="s">
        <v>353</v>
      </c>
      <c r="H51" s="191">
        <f>H50/SUM($H$50:$J$50)</f>
        <v>5.1417355813565494E-3</v>
      </c>
      <c r="I51" s="191">
        <f>I50/SUM($H$50:$J$50)</f>
        <v>0.27449333566861367</v>
      </c>
      <c r="J51" s="191">
        <f>J50/SUM($H$50:$J$50)</f>
        <v>0.72036492875002966</v>
      </c>
      <c r="K51" s="5" t="s">
        <v>426</v>
      </c>
    </row>
    <row r="52" spans="1:23" s="5" customFormat="1">
      <c r="A52" s="93"/>
      <c r="B52" s="93"/>
      <c r="C52" s="93"/>
      <c r="D52" s="93"/>
      <c r="G52" s="5" t="s">
        <v>356</v>
      </c>
      <c r="J52" s="191"/>
    </row>
    <row r="53" spans="1:23" s="5" customFormat="1"/>
    <row r="54" spans="1:23" s="5" customFormat="1"/>
    <row r="55" spans="1:23" s="5" customFormat="1">
      <c r="A55" s="86" t="s">
        <v>16</v>
      </c>
      <c r="C55" s="104"/>
      <c r="D55" s="104"/>
      <c r="E55" s="104"/>
      <c r="F55" s="448" t="s">
        <v>359</v>
      </c>
      <c r="G55" s="448"/>
      <c r="H55" s="448"/>
      <c r="I55" s="448"/>
      <c r="L55" s="178"/>
      <c r="M55" s="212" t="s">
        <v>16</v>
      </c>
      <c r="N55" s="178"/>
      <c r="O55" s="104"/>
      <c r="P55" s="104"/>
      <c r="Q55" s="104"/>
      <c r="R55" s="448" t="s">
        <v>359</v>
      </c>
      <c r="S55" s="448"/>
      <c r="T55" s="448"/>
      <c r="U55" s="448"/>
      <c r="V55" s="178"/>
      <c r="W55" s="178"/>
    </row>
    <row r="56" spans="1:23" s="5" customFormat="1" ht="43.2">
      <c r="A56" s="228" t="s">
        <v>1</v>
      </c>
      <c r="B56" s="229" t="s">
        <v>195</v>
      </c>
      <c r="C56" s="229" t="s">
        <v>196</v>
      </c>
      <c r="D56" s="229" t="s">
        <v>197</v>
      </c>
      <c r="E56" s="229" t="s">
        <v>358</v>
      </c>
      <c r="F56" s="229" t="s">
        <v>63</v>
      </c>
      <c r="G56" s="229" t="s">
        <v>360</v>
      </c>
      <c r="H56" s="229" t="s">
        <v>12</v>
      </c>
      <c r="I56" s="228" t="s">
        <v>0</v>
      </c>
      <c r="J56" s="228" t="s">
        <v>66</v>
      </c>
      <c r="K56" s="228" t="s">
        <v>67</v>
      </c>
      <c r="L56" s="178"/>
      <c r="M56" s="230" t="s">
        <v>1</v>
      </c>
      <c r="N56" s="231" t="s">
        <v>195</v>
      </c>
      <c r="O56" s="231" t="s">
        <v>196</v>
      </c>
      <c r="P56" s="231" t="s">
        <v>197</v>
      </c>
      <c r="Q56" s="231" t="s">
        <v>358</v>
      </c>
      <c r="R56" s="231" t="s">
        <v>63</v>
      </c>
      <c r="S56" s="231" t="s">
        <v>360</v>
      </c>
      <c r="T56" s="231" t="s">
        <v>12</v>
      </c>
      <c r="U56" s="230" t="s">
        <v>0</v>
      </c>
      <c r="V56" s="230" t="s">
        <v>66</v>
      </c>
      <c r="W56" s="230" t="s">
        <v>67</v>
      </c>
    </row>
    <row r="57" spans="1:23" s="178" customFormat="1">
      <c r="A57" s="127">
        <f>A12</f>
        <v>2026</v>
      </c>
      <c r="B57" s="43">
        <f t="shared" ref="B57:B76" si="20">D12</f>
        <v>6171292.4337121174</v>
      </c>
      <c r="C57" s="42">
        <f t="shared" ref="C57" si="21">B57/100000000*$B$48</f>
        <v>7.0969862987689342E-2</v>
      </c>
      <c r="D57" s="42">
        <f t="shared" ref="D57" si="22">B57/100000000*$B$49</f>
        <v>4.8753210226325727</v>
      </c>
      <c r="E57" s="42">
        <f t="shared" ref="E57" si="23">SUM(C57:D57)*$J$51/(1-$J$51)</f>
        <v>12.742087269202429</v>
      </c>
      <c r="F57" s="16">
        <f>C57*$M$47</f>
        <v>681310.68468181766</v>
      </c>
      <c r="G57" s="16">
        <f>D57*$M$48</f>
        <v>848305.85793806764</v>
      </c>
      <c r="H57" s="16">
        <f>E57*$M$49</f>
        <v>40774.679261447774</v>
      </c>
      <c r="I57" s="16">
        <f>SUM(F57:H57)</f>
        <v>1570391.2218813333</v>
      </c>
      <c r="J57" s="11">
        <f>I57/((1+Inputs!$B$3)^(A57-Inputs!$B$5))</f>
        <v>977960.72808442789</v>
      </c>
      <c r="K57" s="11">
        <f>I57/((1+Inputs!$B$4)^(A57-Inputs!$B$5))</f>
        <v>1276871.7719998292</v>
      </c>
      <c r="M57" s="127">
        <f>A57</f>
        <v>2026</v>
      </c>
      <c r="N57" s="43">
        <f t="shared" ref="N57:N76" si="24">L12</f>
        <v>3702775.4602272701</v>
      </c>
      <c r="O57" s="42">
        <f t="shared" ref="O57" si="25">N57/100000000*$B$48</f>
        <v>4.2581917792613604E-2</v>
      </c>
      <c r="P57" s="42">
        <f t="shared" ref="P57" si="26">N57/100000000*$B$49</f>
        <v>2.9251926135795432</v>
      </c>
      <c r="Q57" s="42">
        <f t="shared" ref="Q57" si="27">SUM(O57:P57)*$J$51/(1-$J$51)</f>
        <v>7.6452523615214565</v>
      </c>
      <c r="R57" s="16">
        <f>O57*$M$47</f>
        <v>408786.41080909059</v>
      </c>
      <c r="S57" s="16">
        <f>P57*$M$48</f>
        <v>508983.51476284052</v>
      </c>
      <c r="T57" s="16">
        <f>Q57*$M$49</f>
        <v>24464.807556868662</v>
      </c>
      <c r="U57" s="16">
        <f>SUM(R57:T57)</f>
        <v>942234.73312879971</v>
      </c>
      <c r="V57" s="11">
        <f>U57/((1+Inputs!$B$3)^(M57-Inputs!$B$5))</f>
        <v>586776.43685065664</v>
      </c>
      <c r="W57" s="11">
        <f>U57/((1+Inputs!$B$4)^(M57-Inputs!$B$5))</f>
        <v>766123.0631998973</v>
      </c>
    </row>
    <row r="58" spans="1:23" s="5" customFormat="1">
      <c r="A58" s="127">
        <f>A57+1</f>
        <v>2027</v>
      </c>
      <c r="B58" s="43">
        <f t="shared" si="20"/>
        <v>6391044.9888517391</v>
      </c>
      <c r="C58" s="42">
        <f t="shared" ref="C58:C70" si="28">B58/100000000*$B$48</f>
        <v>7.3497017371794995E-2</v>
      </c>
      <c r="D58" s="42">
        <f t="shared" ref="D58:D70" si="29">B58/100000000*$B$49</f>
        <v>5.0489255411928742</v>
      </c>
      <c r="E58" s="42">
        <f t="shared" ref="E58:E75" si="30">SUM(C58:D58)*$J$51/(1-$J$51)</f>
        <v>13.195818195956614</v>
      </c>
      <c r="F58" s="16">
        <f>C58*$M$47</f>
        <v>705571.36676923197</v>
      </c>
      <c r="G58" s="16">
        <f>D58*$M$48</f>
        <v>878513.04416756006</v>
      </c>
      <c r="H58" s="16">
        <f>E58*$M$49</f>
        <v>42226.618227061161</v>
      </c>
      <c r="I58" s="16">
        <f>SUM(F58:H58)</f>
        <v>1626311.029163853</v>
      </c>
      <c r="J58" s="11">
        <f>I58/((1+Inputs!$B$3)^(A58-Inputs!$B$5))</f>
        <v>946527.8258279002</v>
      </c>
      <c r="K58" s="11">
        <f>I58/((1+Inputs!$B$4)^(A58-Inputs!$B$5))</f>
        <v>1283824.944288546</v>
      </c>
      <c r="L58" s="178"/>
      <c r="M58" s="127">
        <f>A58</f>
        <v>2027</v>
      </c>
      <c r="N58" s="43">
        <f t="shared" si="24"/>
        <v>3834626.9933110434</v>
      </c>
      <c r="O58" s="42">
        <f t="shared" ref="O58:O75" si="31">N58/100000000*$B$48</f>
        <v>4.4098210423076996E-2</v>
      </c>
      <c r="P58" s="42">
        <f t="shared" ref="P58:P75" si="32">N58/100000000*$B$49</f>
        <v>3.0293553247157239</v>
      </c>
      <c r="Q58" s="42">
        <f t="shared" ref="Q58:Q75" si="33">SUM(O58:P58)*$J$51/(1-$J$51)</f>
        <v>7.9174909175739669</v>
      </c>
      <c r="R58" s="16">
        <f>O58*$M$47</f>
        <v>423342.82006153918</v>
      </c>
      <c r="S58" s="16">
        <f>P58*$M$48</f>
        <v>527107.82650053594</v>
      </c>
      <c r="T58" s="16">
        <f>Q58*$M$49</f>
        <v>25335.970936236696</v>
      </c>
      <c r="U58" s="16">
        <f>SUM(R58:T58)</f>
        <v>975786.6174983118</v>
      </c>
      <c r="V58" s="11">
        <f>U58/((1+Inputs!$B$3)^(M58-Inputs!$B$5))</f>
        <v>567916.69549674017</v>
      </c>
      <c r="W58" s="11">
        <f>U58/((1+Inputs!$B$4)^(M58-Inputs!$B$5))</f>
        <v>770294.96657312766</v>
      </c>
    </row>
    <row r="59" spans="1:23" s="5" customFormat="1">
      <c r="A59" s="127">
        <f t="shared" ref="A59:A86" si="34">A58+1</f>
        <v>2028</v>
      </c>
      <c r="B59" s="43">
        <f t="shared" si="20"/>
        <v>6618622.6772205997</v>
      </c>
      <c r="C59" s="42">
        <f t="shared" si="28"/>
        <v>7.6114160788036886E-2</v>
      </c>
      <c r="D59" s="42">
        <f t="shared" si="29"/>
        <v>5.2287119150042738</v>
      </c>
      <c r="E59" s="42">
        <f t="shared" si="30"/>
        <v>13.66570595396958</v>
      </c>
      <c r="F59" s="16">
        <f t="shared" ref="F59:F75" si="35">C59*$M$47</f>
        <v>730695.9435651541</v>
      </c>
      <c r="G59" s="16">
        <f t="shared" ref="G59:G75" si="36">D59*$M$48</f>
        <v>909795.87321074365</v>
      </c>
      <c r="H59" s="16">
        <f t="shared" ref="H59:H75" si="37">E59*$M$49</f>
        <v>43730.259052702655</v>
      </c>
      <c r="I59" s="16">
        <f t="shared" ref="I59:I75" si="38">SUM(F59:H59)</f>
        <v>1684222.0758286004</v>
      </c>
      <c r="J59" s="11">
        <f>I59/((1+Inputs!$B$3)^(A59-Inputs!$B$5))</f>
        <v>916105.21704829333</v>
      </c>
      <c r="K59" s="11">
        <f>I59/((1+Inputs!$B$4)^(A59-Inputs!$B$5))</f>
        <v>1290815.9798975561</v>
      </c>
      <c r="L59" s="178"/>
      <c r="M59" s="127">
        <f t="shared" ref="M59:M86" si="39">M58+1</f>
        <v>2028</v>
      </c>
      <c r="N59" s="43">
        <f t="shared" si="24"/>
        <v>3971173.6063323608</v>
      </c>
      <c r="O59" s="42">
        <f t="shared" si="31"/>
        <v>4.5668496472822145E-2</v>
      </c>
      <c r="P59" s="42">
        <f t="shared" si="32"/>
        <v>3.1372271490025652</v>
      </c>
      <c r="Q59" s="42">
        <f t="shared" si="33"/>
        <v>8.1994235723817503</v>
      </c>
      <c r="R59" s="16">
        <f t="shared" ref="R59:R75" si="40">O59*$M$47</f>
        <v>438417.56613909261</v>
      </c>
      <c r="S59" s="16">
        <f t="shared" ref="S59:S75" si="41">P59*$M$48</f>
        <v>545877.52392644633</v>
      </c>
      <c r="T59" s="16">
        <f t="shared" ref="T59:T75" si="42">Q59*$M$49</f>
        <v>26238.155431621602</v>
      </c>
      <c r="U59" s="16">
        <f t="shared" ref="U59:U75" si="43">SUM(R59:T59)</f>
        <v>1010533.2454971605</v>
      </c>
      <c r="V59" s="11">
        <f>U59/((1+Inputs!$B$3)^(M59-Inputs!$B$5))</f>
        <v>549663.13022897614</v>
      </c>
      <c r="W59" s="11">
        <f>U59/((1+Inputs!$B$4)^(M59-Inputs!$B$5))</f>
        <v>774489.58793853386</v>
      </c>
    </row>
    <row r="60" spans="1:23" s="5" customFormat="1">
      <c r="A60" s="127">
        <f t="shared" si="34"/>
        <v>2029</v>
      </c>
      <c r="B60" s="43">
        <f t="shared" si="20"/>
        <v>6854304.1427235054</v>
      </c>
      <c r="C60" s="42">
        <f t="shared" si="28"/>
        <v>7.882449764132031E-2</v>
      </c>
      <c r="D60" s="42">
        <f t="shared" si="29"/>
        <v>5.4149002727515692</v>
      </c>
      <c r="E60" s="42">
        <f t="shared" si="30"/>
        <v>14.152325869235067</v>
      </c>
      <c r="F60" s="16">
        <f t="shared" si="35"/>
        <v>756715.17735667492</v>
      </c>
      <c r="G60" s="16">
        <f t="shared" si="36"/>
        <v>942192.64745877299</v>
      </c>
      <c r="H60" s="16">
        <f t="shared" si="37"/>
        <v>45287.442781552214</v>
      </c>
      <c r="I60" s="16">
        <f t="shared" si="38"/>
        <v>1744195.2675970001</v>
      </c>
      <c r="J60" s="11">
        <f>I60/((1+Inputs!$B$3)^(A60-Inputs!$B$5))</f>
        <v>886660.42962765973</v>
      </c>
      <c r="K60" s="11">
        <f>I60/((1+Inputs!$B$4)^(A60-Inputs!$B$5))</f>
        <v>1297845.0850105931</v>
      </c>
      <c r="L60" s="178"/>
      <c r="M60" s="127">
        <f t="shared" si="39"/>
        <v>2029</v>
      </c>
      <c r="N60" s="43">
        <f t="shared" si="24"/>
        <v>4112582.4856341039</v>
      </c>
      <c r="O60" s="42">
        <f t="shared" si="31"/>
        <v>4.729469858479219E-2</v>
      </c>
      <c r="P60" s="42">
        <f t="shared" si="32"/>
        <v>3.2489401636509418</v>
      </c>
      <c r="Q60" s="42">
        <f t="shared" si="33"/>
        <v>8.4913955215410422</v>
      </c>
      <c r="R60" s="16">
        <f t="shared" si="40"/>
        <v>454029.10641400504</v>
      </c>
      <c r="S60" s="16">
        <f t="shared" si="41"/>
        <v>565315.58847526391</v>
      </c>
      <c r="T60" s="16">
        <f t="shared" si="42"/>
        <v>27172.465668931334</v>
      </c>
      <c r="U60" s="16">
        <f t="shared" si="43"/>
        <v>1046517.1605582003</v>
      </c>
      <c r="V60" s="11">
        <f>U60/((1+Inputs!$B$3)^(M60-Inputs!$B$5))</f>
        <v>531996.257776596</v>
      </c>
      <c r="W60" s="11">
        <f>U60/((1+Inputs!$B$4)^(M60-Inputs!$B$5))</f>
        <v>778707.05100635602</v>
      </c>
    </row>
    <row r="61" spans="1:23" s="5" customFormat="1">
      <c r="A61" s="127">
        <f t="shared" si="34"/>
        <v>2030</v>
      </c>
      <c r="B61" s="43">
        <f t="shared" si="20"/>
        <v>7098377.9514510473</v>
      </c>
      <c r="C61" s="42">
        <f t="shared" si="28"/>
        <v>8.1631346441687042E-2</v>
      </c>
      <c r="D61" s="42">
        <f t="shared" si="29"/>
        <v>5.6077185816463277</v>
      </c>
      <c r="E61" s="42">
        <f t="shared" si="30"/>
        <v>14.656273754437173</v>
      </c>
      <c r="F61" s="16">
        <f t="shared" si="35"/>
        <v>783660.92584019562</v>
      </c>
      <c r="G61" s="16">
        <f t="shared" si="36"/>
        <v>975743.033206461</v>
      </c>
      <c r="H61" s="16">
        <f t="shared" si="37"/>
        <v>46900.076014198952</v>
      </c>
      <c r="I61" s="16">
        <f t="shared" si="38"/>
        <v>1806304.0350608558</v>
      </c>
      <c r="J61" s="11">
        <f>I61/((1+Inputs!$B$3)^(A61-Inputs!$B$5))</f>
        <v>858162.03514324338</v>
      </c>
      <c r="K61" s="11">
        <f>I61/((1+Inputs!$B$4)^(A61-Inputs!$B$5))</f>
        <v>1304912.4669341589</v>
      </c>
      <c r="L61" s="178"/>
      <c r="M61" s="127">
        <f t="shared" si="39"/>
        <v>2030</v>
      </c>
      <c r="N61" s="43">
        <f t="shared" si="24"/>
        <v>4259026.7708706297</v>
      </c>
      <c r="O61" s="42">
        <f t="shared" si="31"/>
        <v>4.8978807865012235E-2</v>
      </c>
      <c r="P61" s="42">
        <f t="shared" si="32"/>
        <v>3.3646311489877974</v>
      </c>
      <c r="Q61" s="42">
        <f t="shared" si="33"/>
        <v>8.7937642526623065</v>
      </c>
      <c r="R61" s="16">
        <f t="shared" si="40"/>
        <v>470196.55550411745</v>
      </c>
      <c r="S61" s="16">
        <f t="shared" si="41"/>
        <v>585445.81992387678</v>
      </c>
      <c r="T61" s="16">
        <f t="shared" si="42"/>
        <v>28140.04560851938</v>
      </c>
      <c r="U61" s="16">
        <f t="shared" si="43"/>
        <v>1083782.4210365135</v>
      </c>
      <c r="V61" s="11">
        <f>U61/((1+Inputs!$B$3)^(M61-Inputs!$B$5))</f>
        <v>514897.22108594602</v>
      </c>
      <c r="W61" s="11">
        <f>U61/((1+Inputs!$B$4)^(M61-Inputs!$B$5))</f>
        <v>782947.48016049538</v>
      </c>
    </row>
    <row r="62" spans="1:23" s="5" customFormat="1">
      <c r="A62" s="127">
        <f t="shared" si="34"/>
        <v>2031</v>
      </c>
      <c r="B62" s="43">
        <f t="shared" si="20"/>
        <v>7351142.9449971132</v>
      </c>
      <c r="C62" s="42">
        <f t="shared" si="28"/>
        <v>8.4538143867466803E-2</v>
      </c>
      <c r="D62" s="42">
        <f t="shared" si="29"/>
        <v>5.8074029265477192</v>
      </c>
      <c r="E62" s="42">
        <f t="shared" si="30"/>
        <v>15.178166638457585</v>
      </c>
      <c r="F62" s="16">
        <f t="shared" si="35"/>
        <v>811566.18112768128</v>
      </c>
      <c r="G62" s="16">
        <f t="shared" si="36"/>
        <v>1010488.1092193031</v>
      </c>
      <c r="H62" s="16">
        <f t="shared" si="37"/>
        <v>48570.133243064272</v>
      </c>
      <c r="I62" s="16">
        <f t="shared" si="38"/>
        <v>1870624.4235900484</v>
      </c>
      <c r="J62" s="11">
        <f>I62/((1+Inputs!$B$3)^(A62-Inputs!$B$5))</f>
        <v>830579.61532178847</v>
      </c>
      <c r="K62" s="11">
        <f>I62/((1+Inputs!$B$4)^(A62-Inputs!$B$5))</f>
        <v>1312018.3341036378</v>
      </c>
      <c r="L62" s="178"/>
      <c r="M62" s="127">
        <f t="shared" si="39"/>
        <v>2031</v>
      </c>
      <c r="N62" s="43">
        <f t="shared" si="24"/>
        <v>4410685.7669982687</v>
      </c>
      <c r="O62" s="42">
        <f t="shared" si="31"/>
        <v>5.0722886320480089E-2</v>
      </c>
      <c r="P62" s="42">
        <f t="shared" si="32"/>
        <v>3.484441755928632</v>
      </c>
      <c r="Q62" s="42">
        <f t="shared" si="33"/>
        <v>9.1068999830745518</v>
      </c>
      <c r="R62" s="16">
        <f t="shared" si="40"/>
        <v>486939.70867660886</v>
      </c>
      <c r="S62" s="16">
        <f t="shared" si="41"/>
        <v>606292.86553158192</v>
      </c>
      <c r="T62" s="16">
        <f t="shared" si="42"/>
        <v>29142.079945838566</v>
      </c>
      <c r="U62" s="16">
        <f t="shared" si="43"/>
        <v>1122374.6541540292</v>
      </c>
      <c r="V62" s="11">
        <f>U62/((1+Inputs!$B$3)^(M62-Inputs!$B$5))</f>
        <v>498347.76919307315</v>
      </c>
      <c r="W62" s="11">
        <f>U62/((1+Inputs!$B$4)^(M62-Inputs!$B$5))</f>
        <v>787211.0004621828</v>
      </c>
    </row>
    <row r="63" spans="1:23" s="5" customFormat="1">
      <c r="A63" s="127">
        <f t="shared" si="34"/>
        <v>2032</v>
      </c>
      <c r="B63" s="43">
        <f t="shared" si="20"/>
        <v>7612908.6063576154</v>
      </c>
      <c r="C63" s="42">
        <f t="shared" si="28"/>
        <v>8.7548448973112578E-2</v>
      </c>
      <c r="D63" s="42">
        <f t="shared" si="29"/>
        <v>6.0141977990225168</v>
      </c>
      <c r="E63" s="42">
        <f t="shared" si="30"/>
        <v>15.71864352185974</v>
      </c>
      <c r="F63" s="16">
        <f t="shared" si="35"/>
        <v>840465.11014188069</v>
      </c>
      <c r="G63" s="16">
        <f t="shared" si="36"/>
        <v>1046470.4170299179</v>
      </c>
      <c r="H63" s="16">
        <f t="shared" si="37"/>
        <v>50299.659269951168</v>
      </c>
      <c r="I63" s="16">
        <f t="shared" si="38"/>
        <v>1937235.1864417498</v>
      </c>
      <c r="J63" s="11">
        <f>I63/((1+Inputs!$B$3)^(A63-Inputs!$B$5))</f>
        <v>803883.72957204899</v>
      </c>
      <c r="K63" s="11">
        <f>I63/((1+Inputs!$B$4)^(A63-Inputs!$B$5))</f>
        <v>1319162.8960894435</v>
      </c>
      <c r="L63" s="178"/>
      <c r="M63" s="127">
        <f t="shared" si="39"/>
        <v>2032</v>
      </c>
      <c r="N63" s="43">
        <f t="shared" si="24"/>
        <v>4567745.1638145708</v>
      </c>
      <c r="O63" s="42">
        <f t="shared" si="31"/>
        <v>5.252906938386756E-2</v>
      </c>
      <c r="P63" s="42">
        <f t="shared" si="32"/>
        <v>3.6085186794135113</v>
      </c>
      <c r="Q63" s="42">
        <f t="shared" si="33"/>
        <v>9.4311861131158459</v>
      </c>
      <c r="R63" s="16">
        <f t="shared" si="40"/>
        <v>504279.06608512858</v>
      </c>
      <c r="S63" s="16">
        <f t="shared" si="41"/>
        <v>627882.25021795102</v>
      </c>
      <c r="T63" s="16">
        <f t="shared" si="42"/>
        <v>30179.795561970706</v>
      </c>
      <c r="U63" s="16">
        <f t="shared" si="43"/>
        <v>1162341.1118650502</v>
      </c>
      <c r="V63" s="11">
        <f>U63/((1+Inputs!$B$3)^(M63-Inputs!$B$5))</f>
        <v>482330.23774322949</v>
      </c>
      <c r="W63" s="11">
        <f>U63/((1+Inputs!$B$4)^(M63-Inputs!$B$5))</f>
        <v>791497.73765366618</v>
      </c>
    </row>
    <row r="64" spans="1:23" s="5" customFormat="1">
      <c r="A64" s="127">
        <f t="shared" si="34"/>
        <v>2033</v>
      </c>
      <c r="B64" s="43">
        <f t="shared" si="20"/>
        <v>7883995.438858469</v>
      </c>
      <c r="C64" s="42">
        <f t="shared" si="28"/>
        <v>9.0665947546872391E-2</v>
      </c>
      <c r="D64" s="42">
        <f t="shared" si="29"/>
        <v>6.2283563966981914</v>
      </c>
      <c r="E64" s="42">
        <f t="shared" si="30"/>
        <v>16.278366159274896</v>
      </c>
      <c r="F64" s="16">
        <f t="shared" si="35"/>
        <v>870393.09644997492</v>
      </c>
      <c r="G64" s="16">
        <f t="shared" si="36"/>
        <v>1083734.0130254852</v>
      </c>
      <c r="H64" s="16">
        <f t="shared" si="37"/>
        <v>52090.77170967967</v>
      </c>
      <c r="I64" s="16">
        <f t="shared" si="38"/>
        <v>2006217.8811851398</v>
      </c>
      <c r="J64" s="11">
        <f>I64/((1+Inputs!$B$3)^(A64-Inputs!$B$5))</f>
        <v>778045.88356084423</v>
      </c>
      <c r="K64" s="11">
        <f>I64/((1+Inputs!$B$4)^(A64-Inputs!$B$5))</f>
        <v>1326346.3636031989</v>
      </c>
      <c r="L64" s="178"/>
      <c r="M64" s="127">
        <f t="shared" si="39"/>
        <v>2033</v>
      </c>
      <c r="N64" s="43">
        <f t="shared" si="24"/>
        <v>4730397.2633150816</v>
      </c>
      <c r="O64" s="42">
        <f t="shared" si="31"/>
        <v>5.4399568528123436E-2</v>
      </c>
      <c r="P64" s="42">
        <f t="shared" si="32"/>
        <v>3.7370138380189144</v>
      </c>
      <c r="Q64" s="42">
        <f t="shared" si="33"/>
        <v>9.7670196955649349</v>
      </c>
      <c r="R64" s="16">
        <f t="shared" si="40"/>
        <v>522235.85786998499</v>
      </c>
      <c r="S64" s="16">
        <f t="shared" si="41"/>
        <v>650240.40781529108</v>
      </c>
      <c r="T64" s="16">
        <f t="shared" si="42"/>
        <v>31254.463025807792</v>
      </c>
      <c r="U64" s="16">
        <f t="shared" si="43"/>
        <v>1203730.728711084</v>
      </c>
      <c r="V64" s="11">
        <f>U64/((1+Inputs!$B$3)^(M64-Inputs!$B$5))</f>
        <v>466827.5301365066</v>
      </c>
      <c r="W64" s="11">
        <f>U64/((1+Inputs!$B$4)^(M64-Inputs!$B$5))</f>
        <v>795807.81816191948</v>
      </c>
    </row>
    <row r="65" spans="1:23" s="5" customFormat="1">
      <c r="A65" s="127">
        <f t="shared" si="34"/>
        <v>2034</v>
      </c>
      <c r="B65" s="43">
        <f t="shared" si="20"/>
        <v>8164735.3585767336</v>
      </c>
      <c r="C65" s="42">
        <f t="shared" si="28"/>
        <v>9.3894456623632425E-2</v>
      </c>
      <c r="D65" s="42">
        <f t="shared" si="29"/>
        <v>6.4501409332756188</v>
      </c>
      <c r="E65" s="42">
        <f t="shared" si="30"/>
        <v>16.858019869648047</v>
      </c>
      <c r="F65" s="16">
        <f t="shared" si="35"/>
        <v>901386.78358687123</v>
      </c>
      <c r="G65" s="16">
        <f t="shared" si="36"/>
        <v>1122324.5223899577</v>
      </c>
      <c r="H65" s="16">
        <f t="shared" si="37"/>
        <v>53945.663582873749</v>
      </c>
      <c r="I65" s="16">
        <f t="shared" si="38"/>
        <v>2077656.9695597028</v>
      </c>
      <c r="J65" s="11">
        <f>I65/((1+Inputs!$B$3)^(A65-Inputs!$B$5))</f>
        <v>753038.49879912147</v>
      </c>
      <c r="K65" s="11">
        <f>I65/((1+Inputs!$B$4)^(A65-Inputs!$B$5))</f>
        <v>1333568.9485039539</v>
      </c>
      <c r="L65" s="178"/>
      <c r="M65" s="127">
        <f t="shared" si="39"/>
        <v>2034</v>
      </c>
      <c r="N65" s="43">
        <f t="shared" si="24"/>
        <v>4898841.2151460415</v>
      </c>
      <c r="O65" s="42">
        <f t="shared" si="31"/>
        <v>5.6336673974179477E-2</v>
      </c>
      <c r="P65" s="42">
        <f t="shared" si="32"/>
        <v>3.870084559965373</v>
      </c>
      <c r="Q65" s="42">
        <f t="shared" si="33"/>
        <v>10.114811921788831</v>
      </c>
      <c r="R65" s="16">
        <f t="shared" si="40"/>
        <v>540832.07015212299</v>
      </c>
      <c r="S65" s="16">
        <f t="shared" si="41"/>
        <v>673394.71343397489</v>
      </c>
      <c r="T65" s="16">
        <f t="shared" si="42"/>
        <v>32367.39814972426</v>
      </c>
      <c r="U65" s="16">
        <f t="shared" si="43"/>
        <v>1246594.1817358222</v>
      </c>
      <c r="V65" s="11">
        <f>U65/((1+Inputs!$B$3)^(M65-Inputs!$B$5))</f>
        <v>451823.09927947313</v>
      </c>
      <c r="W65" s="11">
        <f>U65/((1+Inputs!$B$4)^(M65-Inputs!$B$5))</f>
        <v>800141.36910237267</v>
      </c>
    </row>
    <row r="66" spans="1:23" s="5" customFormat="1">
      <c r="A66" s="127">
        <f t="shared" si="34"/>
        <v>2035</v>
      </c>
      <c r="B66" s="43">
        <f t="shared" si="20"/>
        <v>8455472.1007354259</v>
      </c>
      <c r="C66" s="42">
        <f t="shared" si="28"/>
        <v>9.7237929158457387E-2</v>
      </c>
      <c r="D66" s="42">
        <f t="shared" si="29"/>
        <v>6.6798229595809859</v>
      </c>
      <c r="E66" s="42">
        <f t="shared" si="30"/>
        <v>17.458314375335778</v>
      </c>
      <c r="F66" s="16">
        <f t="shared" si="35"/>
        <v>933484.1199211909</v>
      </c>
      <c r="G66" s="16">
        <f t="shared" si="36"/>
        <v>1162289.1949670915</v>
      </c>
      <c r="H66" s="16">
        <f t="shared" si="37"/>
        <v>55866.606001074491</v>
      </c>
      <c r="I66" s="16">
        <f t="shared" si="38"/>
        <v>2151639.9208893571</v>
      </c>
      <c r="J66" s="11">
        <f>I66/((1+Inputs!$B$3)^(A66-Inputs!$B$5))</f>
        <v>728834.88320556004</v>
      </c>
      <c r="K66" s="11">
        <f>I66/((1+Inputs!$B$4)^(A66-Inputs!$B$5))</f>
        <v>1340830.8638044298</v>
      </c>
      <c r="L66" s="178"/>
      <c r="M66" s="127">
        <f t="shared" si="39"/>
        <v>2035</v>
      </c>
      <c r="N66" s="43">
        <f t="shared" si="24"/>
        <v>5073283.2604412567</v>
      </c>
      <c r="O66" s="42">
        <f t="shared" si="31"/>
        <v>5.8342757495074449E-2</v>
      </c>
      <c r="P66" s="42">
        <f t="shared" si="32"/>
        <v>4.0078937757485926</v>
      </c>
      <c r="Q66" s="42">
        <f t="shared" si="33"/>
        <v>10.474988625201471</v>
      </c>
      <c r="R66" s="16">
        <f t="shared" si="40"/>
        <v>560090.47195271472</v>
      </c>
      <c r="S66" s="16">
        <f t="shared" si="41"/>
        <v>697373.51698025514</v>
      </c>
      <c r="T66" s="16">
        <f t="shared" si="42"/>
        <v>33519.963600644704</v>
      </c>
      <c r="U66" s="16">
        <f t="shared" si="43"/>
        <v>1290983.9525336146</v>
      </c>
      <c r="V66" s="11">
        <f>U66/((1+Inputs!$B$3)^(M66-Inputs!$B$5))</f>
        <v>437300.92992333614</v>
      </c>
      <c r="W66" s="11">
        <f>U66/((1+Inputs!$B$4)^(M66-Inputs!$B$5))</f>
        <v>804498.51828265795</v>
      </c>
    </row>
    <row r="67" spans="1:23" s="5" customFormat="1">
      <c r="A67" s="127">
        <f t="shared" si="34"/>
        <v>2036</v>
      </c>
      <c r="B67" s="43">
        <f t="shared" si="20"/>
        <v>8756561.6405695807</v>
      </c>
      <c r="C67" s="42">
        <f t="shared" si="28"/>
        <v>0.10070045886655017</v>
      </c>
      <c r="D67" s="42">
        <f t="shared" si="29"/>
        <v>6.917683696049969</v>
      </c>
      <c r="E67" s="42">
        <f t="shared" si="30"/>
        <v>18.079984671083391</v>
      </c>
      <c r="F67" s="16">
        <f t="shared" si="35"/>
        <v>966724.40511888161</v>
      </c>
      <c r="G67" s="16">
        <f t="shared" si="36"/>
        <v>1203676.9631126947</v>
      </c>
      <c r="H67" s="16">
        <f t="shared" si="37"/>
        <v>57855.950947466852</v>
      </c>
      <c r="I67" s="16">
        <f t="shared" si="38"/>
        <v>2228257.3191790432</v>
      </c>
      <c r="J67" s="11">
        <f>I67/((1+Inputs!$B$3)^(A67-Inputs!$B$5))</f>
        <v>705409.20261629776</v>
      </c>
      <c r="K67" s="11">
        <f>I67/((1+Inputs!$B$4)^(A67-Inputs!$B$5))</f>
        <v>1348132.3236773028</v>
      </c>
      <c r="L67" s="178"/>
      <c r="M67" s="127">
        <f t="shared" si="39"/>
        <v>2036</v>
      </c>
      <c r="N67" s="43">
        <f t="shared" si="24"/>
        <v>5253936.9843417509</v>
      </c>
      <c r="O67" s="42">
        <f t="shared" si="31"/>
        <v>6.0420275319930133E-2</v>
      </c>
      <c r="P67" s="42">
        <f t="shared" si="32"/>
        <v>4.1506102176299837</v>
      </c>
      <c r="Q67" s="42">
        <f t="shared" si="33"/>
        <v>10.84799080265004</v>
      </c>
      <c r="R67" s="16">
        <f t="shared" si="40"/>
        <v>580034.64307132934</v>
      </c>
      <c r="S67" s="16">
        <f t="shared" si="41"/>
        <v>722206.17786761723</v>
      </c>
      <c r="T67" s="16">
        <f t="shared" si="42"/>
        <v>34713.570568480129</v>
      </c>
      <c r="U67" s="16">
        <f t="shared" si="43"/>
        <v>1336954.3915074267</v>
      </c>
      <c r="V67" s="11">
        <f>U67/((1+Inputs!$B$3)^(M67-Inputs!$B$5))</f>
        <v>423245.52156977891</v>
      </c>
      <c r="W67" s="11">
        <f>U67/((1+Inputs!$B$4)^(M67-Inputs!$B$5))</f>
        <v>808879.3942063821</v>
      </c>
    </row>
    <row r="68" spans="1:23" s="5" customFormat="1">
      <c r="A68" s="127">
        <f t="shared" si="34"/>
        <v>2037</v>
      </c>
      <c r="B68" s="43">
        <f t="shared" si="20"/>
        <v>9068372.6291788649</v>
      </c>
      <c r="C68" s="42">
        <f t="shared" si="28"/>
        <v>0.10428628523555694</v>
      </c>
      <c r="D68" s="42">
        <f t="shared" si="29"/>
        <v>7.1640143770513038</v>
      </c>
      <c r="E68" s="42">
        <f t="shared" si="30"/>
        <v>18.723791923945317</v>
      </c>
      <c r="F68" s="16">
        <f t="shared" si="35"/>
        <v>1001148.3382613467</v>
      </c>
      <c r="G68" s="16">
        <f t="shared" si="36"/>
        <v>1246538.5016069268</v>
      </c>
      <c r="H68" s="16">
        <f t="shared" si="37"/>
        <v>59916.134156625012</v>
      </c>
      <c r="I68" s="16">
        <f t="shared" si="38"/>
        <v>2307602.9740248984</v>
      </c>
      <c r="J68" s="11">
        <f>I68/((1+Inputs!$B$3)^(A68-Inputs!$B$5))</f>
        <v>682736.45321037387</v>
      </c>
      <c r="K68" s="11">
        <f>I68/((1+Inputs!$B$4)^(A68-Inputs!$B$5))</f>
        <v>1355473.5434615223</v>
      </c>
      <c r="L68" s="178"/>
      <c r="M68" s="127">
        <f t="shared" si="39"/>
        <v>2037</v>
      </c>
      <c r="N68" s="43">
        <f t="shared" si="24"/>
        <v>5441023.5775073208</v>
      </c>
      <c r="O68" s="42">
        <f t="shared" si="31"/>
        <v>6.2571771141334179E-2</v>
      </c>
      <c r="P68" s="42">
        <f t="shared" si="32"/>
        <v>4.298408626230783</v>
      </c>
      <c r="Q68" s="42">
        <f t="shared" si="33"/>
        <v>11.234275154367191</v>
      </c>
      <c r="R68" s="16">
        <f t="shared" si="40"/>
        <v>600689.00295680808</v>
      </c>
      <c r="S68" s="16">
        <f t="shared" si="41"/>
        <v>747923.10096415621</v>
      </c>
      <c r="T68" s="16">
        <f t="shared" si="42"/>
        <v>35949.680493975015</v>
      </c>
      <c r="U68" s="16">
        <f t="shared" si="43"/>
        <v>1384561.7844149393</v>
      </c>
      <c r="V68" s="11">
        <f>U68/((1+Inputs!$B$3)^(M68-Inputs!$B$5))</f>
        <v>409641.87192622438</v>
      </c>
      <c r="W68" s="11">
        <f>U68/((1+Inputs!$B$4)^(M68-Inputs!$B$5))</f>
        <v>813284.12607691356</v>
      </c>
    </row>
    <row r="69" spans="1:23" s="5" customFormat="1">
      <c r="A69" s="127">
        <f t="shared" si="34"/>
        <v>2038</v>
      </c>
      <c r="B69" s="43">
        <f t="shared" si="20"/>
        <v>9391286.844900379</v>
      </c>
      <c r="C69" s="42">
        <f t="shared" si="28"/>
        <v>0.10799979871635434</v>
      </c>
      <c r="D69" s="42">
        <f t="shared" si="29"/>
        <v>7.4191166074712998</v>
      </c>
      <c r="E69" s="42">
        <f t="shared" si="30"/>
        <v>19.39052440525063</v>
      </c>
      <c r="F69" s="16">
        <f t="shared" si="35"/>
        <v>1036798.0676770017</v>
      </c>
      <c r="G69" s="16">
        <f t="shared" si="36"/>
        <v>1290926.2897000061</v>
      </c>
      <c r="H69" s="16">
        <f t="shared" si="37"/>
        <v>62049.678096802018</v>
      </c>
      <c r="I69" s="16">
        <f t="shared" si="38"/>
        <v>2389774.0354738096</v>
      </c>
      <c r="J69" s="11">
        <f>I69/((1+Inputs!$B$3)^(A69-Inputs!$B$5))</f>
        <v>660792.43482144992</v>
      </c>
      <c r="K69" s="11">
        <f>I69/((1+Inputs!$B$4)^(A69-Inputs!$B$5))</f>
        <v>1362854.7396686592</v>
      </c>
      <c r="L69" s="178"/>
      <c r="M69" s="127">
        <f t="shared" si="39"/>
        <v>2038</v>
      </c>
      <c r="N69" s="43">
        <f t="shared" si="24"/>
        <v>5634772.1069402276</v>
      </c>
      <c r="O69" s="42">
        <f t="shared" si="31"/>
        <v>6.4799879229812618E-2</v>
      </c>
      <c r="P69" s="42">
        <f t="shared" si="32"/>
        <v>4.4514699644827802</v>
      </c>
      <c r="Q69" s="42">
        <f t="shared" si="33"/>
        <v>11.634314643150379</v>
      </c>
      <c r="R69" s="16">
        <f t="shared" si="40"/>
        <v>622078.84060620109</v>
      </c>
      <c r="S69" s="16">
        <f t="shared" si="41"/>
        <v>774555.77382000373</v>
      </c>
      <c r="T69" s="16">
        <f t="shared" si="42"/>
        <v>37229.806858081211</v>
      </c>
      <c r="U69" s="16">
        <f t="shared" si="43"/>
        <v>1433864.4212842861</v>
      </c>
      <c r="V69" s="11">
        <f>U69/((1+Inputs!$B$3)^(M69-Inputs!$B$5))</f>
        <v>396475.46089287003</v>
      </c>
      <c r="W69" s="11">
        <f>U69/((1+Inputs!$B$4)^(M69-Inputs!$B$5))</f>
        <v>817712.84380119573</v>
      </c>
    </row>
    <row r="70" spans="1:23" s="5" customFormat="1" ht="15" customHeight="1">
      <c r="A70" s="127">
        <f t="shared" si="34"/>
        <v>2039</v>
      </c>
      <c r="B70" s="43">
        <f t="shared" si="20"/>
        <v>9725699.6607543509</v>
      </c>
      <c r="C70" s="42">
        <f t="shared" si="28"/>
        <v>0.11184554609867503</v>
      </c>
      <c r="D70" s="42">
        <f t="shared" si="29"/>
        <v>7.6833027319959379</v>
      </c>
      <c r="E70" s="42">
        <f t="shared" si="30"/>
        <v>20.080998455754816</v>
      </c>
      <c r="F70" s="16">
        <f t="shared" si="35"/>
        <v>1073717.2425472804</v>
      </c>
      <c r="G70" s="16">
        <f t="shared" si="36"/>
        <v>1336894.6753672932</v>
      </c>
      <c r="H70" s="16">
        <f t="shared" si="37"/>
        <v>64259.195058415411</v>
      </c>
      <c r="I70" s="16">
        <f t="shared" si="38"/>
        <v>2474871.1129729887</v>
      </c>
      <c r="J70" s="11">
        <f>I70/((1+Inputs!$B$3)^(A70-Inputs!$B$5))</f>
        <v>639553.72510732908</v>
      </c>
      <c r="K70" s="11">
        <f>I70/((1+Inputs!$B$4)^(A70-Inputs!$B$5))</f>
        <v>1370276.1299892936</v>
      </c>
      <c r="L70" s="178"/>
      <c r="M70" s="127">
        <f t="shared" si="39"/>
        <v>2039</v>
      </c>
      <c r="N70" s="43">
        <f t="shared" si="24"/>
        <v>5835419.7964526117</v>
      </c>
      <c r="O70" s="42">
        <f t="shared" si="31"/>
        <v>6.7107327659205032E-2</v>
      </c>
      <c r="P70" s="42">
        <f t="shared" si="32"/>
        <v>4.6099816391975628</v>
      </c>
      <c r="Q70" s="42">
        <f t="shared" si="33"/>
        <v>12.048599073452889</v>
      </c>
      <c r="R70" s="16">
        <f t="shared" si="40"/>
        <v>644230.34552836826</v>
      </c>
      <c r="S70" s="16">
        <f t="shared" si="41"/>
        <v>802136.80522037589</v>
      </c>
      <c r="T70" s="16">
        <f t="shared" si="42"/>
        <v>38555.517035049248</v>
      </c>
      <c r="U70" s="16">
        <f t="shared" si="43"/>
        <v>1484922.6677837933</v>
      </c>
      <c r="V70" s="11">
        <f>U70/((1+Inputs!$B$3)^(M70-Inputs!$B$5))</f>
        <v>383732.23506439751</v>
      </c>
      <c r="W70" s="11">
        <f>U70/((1+Inputs!$B$4)^(M70-Inputs!$B$5))</f>
        <v>822165.67799357628</v>
      </c>
    </row>
    <row r="71" spans="1:23" s="5" customFormat="1" ht="15" customHeight="1">
      <c r="A71" s="127">
        <f t="shared" si="34"/>
        <v>2040</v>
      </c>
      <c r="B71" s="43">
        <f t="shared" si="20"/>
        <v>10072020.528534997</v>
      </c>
      <c r="C71" s="42">
        <f t="shared" ref="C71:C75" si="44">B71/100000000*$B$48</f>
        <v>0.11582823607815246</v>
      </c>
      <c r="D71" s="42">
        <f t="shared" ref="D71:D75" si="45">B71/100000000*$B$49</f>
        <v>7.9568962175426474</v>
      </c>
      <c r="E71" s="42">
        <f t="shared" si="30"/>
        <v>20.7960594851594</v>
      </c>
      <c r="F71" s="16">
        <f t="shared" si="35"/>
        <v>1111951.0663502635</v>
      </c>
      <c r="G71" s="16">
        <f t="shared" si="36"/>
        <v>1384499.9418524206</v>
      </c>
      <c r="H71" s="16">
        <f t="shared" si="37"/>
        <v>66547.390352510076</v>
      </c>
      <c r="I71" s="16">
        <f t="shared" si="38"/>
        <v>2562998.398555194</v>
      </c>
      <c r="J71" s="11">
        <f>I71/((1+Inputs!$B$3)^(A71-Inputs!$B$5))</f>
        <v>618997.65454969683</v>
      </c>
      <c r="K71" s="11">
        <f>I71/((1+Inputs!$B$4)^(A71-Inputs!$B$5))</f>
        <v>1377737.933299433</v>
      </c>
      <c r="L71" s="178"/>
      <c r="M71" s="127">
        <f t="shared" si="39"/>
        <v>2040</v>
      </c>
      <c r="N71" s="43">
        <f t="shared" si="24"/>
        <v>6043212.3171209991</v>
      </c>
      <c r="O71" s="42">
        <f t="shared" si="31"/>
        <v>6.9496941646891477E-2</v>
      </c>
      <c r="P71" s="42">
        <f t="shared" si="32"/>
        <v>4.774137730525589</v>
      </c>
      <c r="Q71" s="42">
        <f t="shared" si="33"/>
        <v>12.477635691095639</v>
      </c>
      <c r="R71" s="16">
        <f t="shared" si="40"/>
        <v>667170.63981015817</v>
      </c>
      <c r="S71" s="16">
        <f t="shared" si="41"/>
        <v>830699.9651114525</v>
      </c>
      <c r="T71" s="16">
        <f t="shared" si="42"/>
        <v>39928.434211506043</v>
      </c>
      <c r="U71" s="16">
        <f t="shared" si="43"/>
        <v>1537799.0391331166</v>
      </c>
      <c r="V71" s="11">
        <f>U71/((1+Inputs!$B$3)^(M71-Inputs!$B$5))</f>
        <v>371398.59272981813</v>
      </c>
      <c r="W71" s="11">
        <f>U71/((1+Inputs!$B$4)^(M71-Inputs!$B$5))</f>
        <v>826642.75997965992</v>
      </c>
    </row>
    <row r="72" spans="1:23" s="5" customFormat="1" ht="15" customHeight="1">
      <c r="A72" s="127">
        <f t="shared" si="34"/>
        <v>2041</v>
      </c>
      <c r="B72" s="43">
        <f t="shared" si="20"/>
        <v>10430673.480139323</v>
      </c>
      <c r="C72" s="42">
        <f t="shared" si="44"/>
        <v>0.11995274502160221</v>
      </c>
      <c r="D72" s="42">
        <f t="shared" si="45"/>
        <v>8.2402320493100643</v>
      </c>
      <c r="E72" s="42">
        <f t="shared" si="30"/>
        <v>21.536583007223385</v>
      </c>
      <c r="F72" s="16">
        <f t="shared" si="35"/>
        <v>1151546.3522073813</v>
      </c>
      <c r="G72" s="16">
        <f t="shared" si="36"/>
        <v>1433800.3765799513</v>
      </c>
      <c r="H72" s="16">
        <f t="shared" si="37"/>
        <v>68917.065623114831</v>
      </c>
      <c r="I72" s="16">
        <f t="shared" si="38"/>
        <v>2654263.7944104476</v>
      </c>
      <c r="J72" s="11">
        <f>I72/((1+Inputs!$B$3)^(A72-Inputs!$B$5))</f>
        <v>599102.28225740523</v>
      </c>
      <c r="K72" s="11">
        <f>I72/((1+Inputs!$B$4)^(A72-Inputs!$B$5))</f>
        <v>1385240.3696669694</v>
      </c>
      <c r="L72" s="178"/>
      <c r="M72" s="127">
        <f t="shared" si="39"/>
        <v>2041</v>
      </c>
      <c r="N72" s="43">
        <f t="shared" si="24"/>
        <v>6258404.088083595</v>
      </c>
      <c r="O72" s="42">
        <f t="shared" si="31"/>
        <v>7.197164701296134E-2</v>
      </c>
      <c r="P72" s="42">
        <f t="shared" si="32"/>
        <v>4.9441392295860407</v>
      </c>
      <c r="Q72" s="42">
        <f t="shared" si="33"/>
        <v>12.921949804334037</v>
      </c>
      <c r="R72" s="16">
        <f t="shared" si="40"/>
        <v>690927.81132442888</v>
      </c>
      <c r="S72" s="16">
        <f t="shared" si="41"/>
        <v>860280.22594797111</v>
      </c>
      <c r="T72" s="16">
        <f t="shared" si="42"/>
        <v>41350.239373868921</v>
      </c>
      <c r="U72" s="16">
        <f t="shared" si="43"/>
        <v>1592558.276646269</v>
      </c>
      <c r="V72" s="11">
        <f>U72/((1+Inputs!$B$3)^(M72-Inputs!$B$5))</f>
        <v>359461.36935444322</v>
      </c>
      <c r="W72" s="11">
        <f>U72/((1+Inputs!$B$4)^(M72-Inputs!$B$5))</f>
        <v>831144.22180018178</v>
      </c>
    </row>
    <row r="73" spans="1:23" s="5" customFormat="1" ht="15" customHeight="1">
      <c r="A73" s="127">
        <f t="shared" si="34"/>
        <v>2042</v>
      </c>
      <c r="B73" s="43">
        <f t="shared" si="20"/>
        <v>10802097.646747632</v>
      </c>
      <c r="C73" s="42">
        <f t="shared" si="44"/>
        <v>0.12422412293759777</v>
      </c>
      <c r="D73" s="42">
        <f t="shared" si="45"/>
        <v>8.5336571409306305</v>
      </c>
      <c r="E73" s="42">
        <f t="shared" si="30"/>
        <v>22.303475711733761</v>
      </c>
      <c r="F73" s="16">
        <f t="shared" si="35"/>
        <v>1192551.5802009385</v>
      </c>
      <c r="G73" s="16">
        <f t="shared" si="36"/>
        <v>1484856.3425219296</v>
      </c>
      <c r="H73" s="16">
        <f t="shared" si="37"/>
        <v>71371.122277548027</v>
      </c>
      <c r="I73" s="16">
        <f t="shared" si="38"/>
        <v>2748779.0450004162</v>
      </c>
      <c r="J73" s="11">
        <f>I73/((1+Inputs!$B$3)^(A73-Inputs!$B$5))</f>
        <v>579846.37254746631</v>
      </c>
      <c r="K73" s="11">
        <f>I73/((1+Inputs!$B$4)^(A73-Inputs!$B$5))</f>
        <v>1392783.6603581673</v>
      </c>
      <c r="L73" s="178"/>
      <c r="M73" s="127">
        <f t="shared" si="39"/>
        <v>2042</v>
      </c>
      <c r="N73" s="43">
        <f t="shared" si="24"/>
        <v>6481258.588048581</v>
      </c>
      <c r="O73" s="42">
        <f t="shared" si="31"/>
        <v>7.4534473762558687E-2</v>
      </c>
      <c r="P73" s="42">
        <f t="shared" si="32"/>
        <v>5.1201942845583792</v>
      </c>
      <c r="Q73" s="42">
        <f t="shared" si="33"/>
        <v>13.382085427040259</v>
      </c>
      <c r="R73" s="16">
        <f t="shared" si="40"/>
        <v>715530.94812056341</v>
      </c>
      <c r="S73" s="16">
        <f t="shared" si="41"/>
        <v>890913.80551315797</v>
      </c>
      <c r="T73" s="16">
        <f t="shared" si="42"/>
        <v>42822.673366528827</v>
      </c>
      <c r="U73" s="16">
        <f t="shared" si="43"/>
        <v>1649267.4270002502</v>
      </c>
      <c r="V73" s="11">
        <f>U73/((1+Inputs!$B$3)^(M73-Inputs!$B$5))</f>
        <v>347907.8235284799</v>
      </c>
      <c r="W73" s="11">
        <f>U73/((1+Inputs!$B$4)^(M73-Inputs!$B$5))</f>
        <v>835670.19621490058</v>
      </c>
    </row>
    <row r="74" spans="1:23" s="5" customFormat="1" ht="15" customHeight="1">
      <c r="A74" s="127">
        <f t="shared" si="34"/>
        <v>2043</v>
      </c>
      <c r="B74" s="43">
        <f t="shared" si="20"/>
        <v>11186747.796491487</v>
      </c>
      <c r="C74" s="42">
        <f t="shared" si="44"/>
        <v>0.12864759965965208</v>
      </c>
      <c r="D74" s="42">
        <f t="shared" si="45"/>
        <v>8.8375307592282741</v>
      </c>
      <c r="E74" s="42">
        <f t="shared" si="30"/>
        <v>23.097676574647625</v>
      </c>
      <c r="F74" s="16">
        <f t="shared" si="35"/>
        <v>1235016.9567326601</v>
      </c>
      <c r="G74" s="16">
        <f t="shared" si="36"/>
        <v>1537730.3521057197</v>
      </c>
      <c r="H74" s="16">
        <f t="shared" si="37"/>
        <v>73912.565038872403</v>
      </c>
      <c r="I74" s="16">
        <f t="shared" si="38"/>
        <v>2846659.873877252</v>
      </c>
      <c r="J74" s="11">
        <f>I74/((1+Inputs!$B$3)^(A74-Inputs!$B$5))</f>
        <v>561209.37227876717</v>
      </c>
      <c r="K74" s="11">
        <f>I74/((1+Inputs!$B$4)^(A74-Inputs!$B$5))</f>
        <v>1400368.0278441934</v>
      </c>
      <c r="L74" s="178"/>
      <c r="M74" s="127">
        <f t="shared" si="39"/>
        <v>2043</v>
      </c>
      <c r="N74" s="43">
        <f t="shared" si="24"/>
        <v>6712048.677894894</v>
      </c>
      <c r="O74" s="42">
        <f t="shared" si="31"/>
        <v>7.718855979579127E-2</v>
      </c>
      <c r="P74" s="42">
        <f t="shared" si="32"/>
        <v>5.3025184555369664</v>
      </c>
      <c r="Q74" s="42">
        <f t="shared" si="33"/>
        <v>13.858605944788581</v>
      </c>
      <c r="R74" s="16">
        <f t="shared" si="40"/>
        <v>741010.17403959623</v>
      </c>
      <c r="S74" s="16">
        <f t="shared" si="41"/>
        <v>922638.21126343217</v>
      </c>
      <c r="T74" s="16">
        <f t="shared" si="42"/>
        <v>44347.539023323458</v>
      </c>
      <c r="U74" s="16">
        <f t="shared" si="43"/>
        <v>1707995.9243263518</v>
      </c>
      <c r="V74" s="11">
        <f>U74/((1+Inputs!$B$3)^(M74-Inputs!$B$5))</f>
        <v>336725.62336726044</v>
      </c>
      <c r="W74" s="11">
        <f>U74/((1+Inputs!$B$4)^(M74-Inputs!$B$5))</f>
        <v>840220.81670651631</v>
      </c>
    </row>
    <row r="75" spans="1:23" s="5" customFormat="1" ht="15" customHeight="1">
      <c r="A75" s="127">
        <f t="shared" si="34"/>
        <v>2044</v>
      </c>
      <c r="B75" s="43">
        <f t="shared" si="20"/>
        <v>11585094.891267357</v>
      </c>
      <c r="C75" s="42">
        <f t="shared" si="44"/>
        <v>0.13322859124957459</v>
      </c>
      <c r="D75" s="42">
        <f t="shared" si="45"/>
        <v>9.1522249641012117</v>
      </c>
      <c r="E75" s="42">
        <f t="shared" si="30"/>
        <v>23.920158007765231</v>
      </c>
      <c r="F75" s="16">
        <f t="shared" si="35"/>
        <v>1278994.4759959162</v>
      </c>
      <c r="G75" s="16">
        <f t="shared" si="36"/>
        <v>1592487.1437536108</v>
      </c>
      <c r="H75" s="16">
        <f t="shared" si="37"/>
        <v>76544.505624848738</v>
      </c>
      <c r="I75" s="16">
        <f t="shared" si="38"/>
        <v>2948026.1253743758</v>
      </c>
      <c r="J75" s="11">
        <f>I75/((1+Inputs!$B$3)^(A75-Inputs!$B$5))</f>
        <v>543171.3889143035</v>
      </c>
      <c r="K75" s="11">
        <f>I75/((1+Inputs!$B$4)^(A75-Inputs!$B$5))</f>
        <v>1407993.6958076737</v>
      </c>
      <c r="L75" s="178"/>
      <c r="M75" s="127">
        <f t="shared" si="39"/>
        <v>2044</v>
      </c>
      <c r="N75" s="43">
        <f t="shared" si="24"/>
        <v>6951056.9347604159</v>
      </c>
      <c r="O75" s="42">
        <f t="shared" si="31"/>
        <v>7.9937154749744777E-2</v>
      </c>
      <c r="P75" s="42">
        <f t="shared" si="32"/>
        <v>5.4913349784607286</v>
      </c>
      <c r="Q75" s="42">
        <f t="shared" si="33"/>
        <v>14.352094804659144</v>
      </c>
      <c r="R75" s="16">
        <f t="shared" si="40"/>
        <v>767396.68559754989</v>
      </c>
      <c r="S75" s="16">
        <f t="shared" si="41"/>
        <v>955492.28625216673</v>
      </c>
      <c r="T75" s="16">
        <f t="shared" si="42"/>
        <v>45926.703374909259</v>
      </c>
      <c r="U75" s="16">
        <f t="shared" si="43"/>
        <v>1768815.675224626</v>
      </c>
      <c r="V75" s="11">
        <f>U75/((1+Inputs!$B$3)^(M75-Inputs!$B$5))</f>
        <v>325902.83334858215</v>
      </c>
      <c r="W75" s="11">
        <f>U75/((1+Inputs!$B$4)^(M75-Inputs!$B$5))</f>
        <v>844796.21748460445</v>
      </c>
    </row>
    <row r="76" spans="1:23" s="5" customFormat="1" ht="15" customHeight="1">
      <c r="A76" s="127">
        <f t="shared" si="34"/>
        <v>2045</v>
      </c>
      <c r="B76" s="43">
        <f t="shared" si="20"/>
        <v>11997626.66337779</v>
      </c>
      <c r="C76" s="42">
        <f t="shared" ref="C76" si="46">B76/100000000*$B$48</f>
        <v>0.13797270662884459</v>
      </c>
      <c r="D76" s="42">
        <f t="shared" ref="D76" si="47">B76/100000000*$B$49</f>
        <v>9.478125064068454</v>
      </c>
      <c r="E76" s="42">
        <f t="shared" ref="E76" si="48">SUM(C76:D76)*$J$51/(1-$J$51)</f>
        <v>24.771927049341503</v>
      </c>
      <c r="F76" s="16">
        <f t="shared" ref="F76" si="49">C76*$M$47</f>
        <v>1324537.983636908</v>
      </c>
      <c r="G76" s="16">
        <f t="shared" ref="G76" si="50">D76*$M$48</f>
        <v>1649193.761147911</v>
      </c>
      <c r="H76" s="16">
        <f t="shared" ref="H76" si="51">E76*$M$49</f>
        <v>79270.166557892808</v>
      </c>
      <c r="I76" s="16">
        <f t="shared" ref="I76" si="52">SUM(F76:H76)</f>
        <v>3053001.9113427117</v>
      </c>
      <c r="J76" s="11">
        <f>I76/((1+Inputs!$B$3)^(A76-Inputs!$B$5))</f>
        <v>525713.16928852338</v>
      </c>
      <c r="K76" s="11">
        <f>I76/((1+Inputs!$B$4)^(A76-Inputs!$B$5))</f>
        <v>1415660.8891492919</v>
      </c>
      <c r="L76" s="178"/>
      <c r="M76" s="127">
        <f t="shared" si="39"/>
        <v>2045</v>
      </c>
      <c r="N76" s="43">
        <f t="shared" si="24"/>
        <v>7198575.9980266765</v>
      </c>
      <c r="O76" s="42">
        <f t="shared" ref="O76" si="53">N76/100000000*$B$48</f>
        <v>8.2783623977306778E-2</v>
      </c>
      <c r="P76" s="42">
        <f t="shared" ref="P76" si="54">N76/100000000*$B$49</f>
        <v>5.6868750384410749</v>
      </c>
      <c r="Q76" s="42">
        <f t="shared" ref="Q76" si="55">SUM(O76:P76)*$J$51/(1-$J$51)</f>
        <v>14.863156229604911</v>
      </c>
      <c r="R76" s="16">
        <f t="shared" ref="R76" si="56">O76*$M$47</f>
        <v>794722.79018214508</v>
      </c>
      <c r="S76" s="16">
        <f t="shared" ref="S76" si="57">P76*$M$48</f>
        <v>989516.25668874709</v>
      </c>
      <c r="T76" s="16">
        <f t="shared" ref="T76" si="58">Q76*$M$49</f>
        <v>47562.099934735714</v>
      </c>
      <c r="U76" s="16">
        <f t="shared" ref="U76" si="59">SUM(R76:T76)</f>
        <v>1831801.146805628</v>
      </c>
      <c r="V76" s="11">
        <f>U76/((1+Inputs!$B$3)^(M76-Inputs!$B$5))</f>
        <v>315427.90157311421</v>
      </c>
      <c r="W76" s="11">
        <f>U76/((1+Inputs!$B$4)^(M76-Inputs!$B$5))</f>
        <v>849396.53348957561</v>
      </c>
    </row>
    <row r="77" spans="1:23" s="178" customFormat="1" ht="15" customHeight="1">
      <c r="A77" s="127">
        <f t="shared" si="34"/>
        <v>2046</v>
      </c>
      <c r="B77" s="43">
        <f t="shared" ref="B77:B86" si="60">D32</f>
        <v>12424848.212706095</v>
      </c>
      <c r="C77" s="42">
        <f t="shared" ref="C77:C86" si="61">B77/100000000*$B$48</f>
        <v>0.14288575444612009</v>
      </c>
      <c r="D77" s="42">
        <f t="shared" ref="D77:D86" si="62">B77/100000000*$B$49</f>
        <v>9.8156300880378158</v>
      </c>
      <c r="E77" s="42">
        <f t="shared" ref="E77:E86" si="63">SUM(C77:D77)*$J$51/(1-$J$51)</f>
        <v>25.654026597093882</v>
      </c>
      <c r="F77" s="16">
        <f t="shared" ref="F77:F86" si="64">C77*$M$47</f>
        <v>1371703.2426827529</v>
      </c>
      <c r="G77" s="16">
        <f t="shared" ref="G77:G86" si="65">D77*$M$48</f>
        <v>1707919.6353185799</v>
      </c>
      <c r="H77" s="16">
        <f t="shared" ref="H77:H86" si="66">E77*$M$49</f>
        <v>82092.885110700416</v>
      </c>
      <c r="I77" s="16">
        <f t="shared" ref="I77:I86" si="67">SUM(F77:H77)</f>
        <v>3161715.7631120333</v>
      </c>
      <c r="J77" s="11">
        <f>I77/((1+Inputs!$B$3)^(A77-Inputs!$B$5))</f>
        <v>508816.079057116</v>
      </c>
      <c r="K77" s="11">
        <f>I77/((1+Inputs!$B$4)^(A77-Inputs!$B$5))</f>
        <v>1423369.8339944249</v>
      </c>
      <c r="M77" s="127">
        <f t="shared" si="39"/>
        <v>2046</v>
      </c>
      <c r="N77" s="43">
        <f t="shared" ref="N77:N86" si="68">L32</f>
        <v>7454908.9276236575</v>
      </c>
      <c r="O77" s="42">
        <f t="shared" ref="O77:O86" si="69">N77/100000000*$B$48</f>
        <v>8.5731452667672056E-2</v>
      </c>
      <c r="P77" s="42">
        <f t="shared" ref="P77:P86" si="70">N77/100000000*$B$49</f>
        <v>5.8893780528226891</v>
      </c>
      <c r="Q77" s="42">
        <f t="shared" ref="Q77:Q86" si="71">SUM(O77:P77)*$J$51/(1-$J$51)</f>
        <v>15.392415958256329</v>
      </c>
      <c r="R77" s="16">
        <f t="shared" ref="R77:R86" si="72">O77*$M$47</f>
        <v>823021.94560965174</v>
      </c>
      <c r="S77" s="16">
        <f t="shared" ref="S77:S86" si="73">P77*$M$48</f>
        <v>1024751.7811911479</v>
      </c>
      <c r="T77" s="16">
        <f t="shared" ref="T77:T86" si="74">Q77*$M$49</f>
        <v>49255.731066420252</v>
      </c>
      <c r="U77" s="16">
        <f t="shared" ref="U77:U86" si="75">SUM(R77:T77)</f>
        <v>1897029.4578672198</v>
      </c>
      <c r="V77" s="11">
        <f>U77/((1+Inputs!$B$3)^(M77-Inputs!$B$5))</f>
        <v>305289.6474342696</v>
      </c>
      <c r="W77" s="11">
        <f>U77/((1+Inputs!$B$4)^(M77-Inputs!$B$5))</f>
        <v>854021.90039665485</v>
      </c>
    </row>
    <row r="78" spans="1:23" s="178" customFormat="1" ht="15" customHeight="1">
      <c r="A78" s="127">
        <f t="shared" si="34"/>
        <v>2047</v>
      </c>
      <c r="B78" s="43">
        <f t="shared" si="60"/>
        <v>12867282.625155702</v>
      </c>
      <c r="C78" s="42">
        <f t="shared" si="61"/>
        <v>0.14797375018929054</v>
      </c>
      <c r="D78" s="42">
        <f t="shared" si="62"/>
        <v>10.165153273873004</v>
      </c>
      <c r="E78" s="42">
        <f t="shared" si="63"/>
        <v>26.567536685116096</v>
      </c>
      <c r="F78" s="16">
        <f t="shared" si="64"/>
        <v>1420548.0018171892</v>
      </c>
      <c r="G78" s="16">
        <f t="shared" si="65"/>
        <v>1768736.6696539028</v>
      </c>
      <c r="H78" s="16">
        <f t="shared" si="66"/>
        <v>85016.117392371511</v>
      </c>
      <c r="I78" s="16">
        <f t="shared" si="67"/>
        <v>3274300.7888634633</v>
      </c>
      <c r="J78" s="11">
        <f>I78/((1+Inputs!$B$3)^(A78-Inputs!$B$5))</f>
        <v>492462.0828073083</v>
      </c>
      <c r="K78" s="11">
        <f>I78/((1+Inputs!$B$4)^(A78-Inputs!$B$5))</f>
        <v>1431120.7576998058</v>
      </c>
      <c r="M78" s="127">
        <f t="shared" si="39"/>
        <v>2047</v>
      </c>
      <c r="N78" s="43">
        <f t="shared" si="68"/>
        <v>7720369.5750934221</v>
      </c>
      <c r="O78" s="42">
        <f t="shared" si="69"/>
        <v>8.8784250113574353E-2</v>
      </c>
      <c r="P78" s="42">
        <f t="shared" si="70"/>
        <v>6.0990919643238035</v>
      </c>
      <c r="Q78" s="42">
        <f t="shared" si="71"/>
        <v>15.940522011069662</v>
      </c>
      <c r="R78" s="16">
        <f t="shared" si="72"/>
        <v>852328.80109031382</v>
      </c>
      <c r="S78" s="16">
        <f t="shared" si="73"/>
        <v>1061242.0017923417</v>
      </c>
      <c r="T78" s="16">
        <f t="shared" si="74"/>
        <v>51009.670435422922</v>
      </c>
      <c r="U78" s="16">
        <f t="shared" si="75"/>
        <v>1964580.4733180786</v>
      </c>
      <c r="V78" s="11">
        <f>U78/((1+Inputs!$B$3)^(M78-Inputs!$B$5))</f>
        <v>295477.24968438508</v>
      </c>
      <c r="W78" s="11">
        <f>U78/((1+Inputs!$B$4)^(M78-Inputs!$B$5))</f>
        <v>858672.45461988368</v>
      </c>
    </row>
    <row r="79" spans="1:23" s="178" customFormat="1" ht="15" customHeight="1">
      <c r="A79" s="127">
        <f t="shared" si="34"/>
        <v>2048</v>
      </c>
      <c r="B79" s="43">
        <f t="shared" si="60"/>
        <v>13325471.613111466</v>
      </c>
      <c r="C79" s="42">
        <f t="shared" si="61"/>
        <v>0.15324292355078187</v>
      </c>
      <c r="D79" s="42">
        <f t="shared" si="62"/>
        <v>10.527122574358058</v>
      </c>
      <c r="E79" s="42">
        <f t="shared" si="63"/>
        <v>27.513575806261436</v>
      </c>
      <c r="F79" s="16">
        <f t="shared" si="64"/>
        <v>1471132.066087506</v>
      </c>
      <c r="G79" s="16">
        <f t="shared" si="65"/>
        <v>1831719.3279383022</v>
      </c>
      <c r="H79" s="16">
        <f t="shared" si="66"/>
        <v>88043.442580036601</v>
      </c>
      <c r="I79" s="16">
        <f t="shared" si="67"/>
        <v>3390894.836605845</v>
      </c>
      <c r="J79" s="11">
        <f>I79/((1+Inputs!$B$3)^(A79-Inputs!$B$5))</f>
        <v>476633.72480744426</v>
      </c>
      <c r="K79" s="11">
        <f>I79/((1+Inputs!$B$4)^(A79-Inputs!$B$5))</f>
        <v>1438913.8888602366</v>
      </c>
      <c r="M79" s="127">
        <f t="shared" si="39"/>
        <v>2048</v>
      </c>
      <c r="N79" s="43">
        <f t="shared" si="68"/>
        <v>7995282.9678668808</v>
      </c>
      <c r="O79" s="42">
        <f t="shared" si="69"/>
        <v>9.1945754130469112E-2</v>
      </c>
      <c r="P79" s="42">
        <f t="shared" si="70"/>
        <v>6.3162735446148357</v>
      </c>
      <c r="Q79" s="42">
        <f t="shared" si="71"/>
        <v>16.508145483756863</v>
      </c>
      <c r="R79" s="16">
        <f t="shared" si="72"/>
        <v>882679.23965250351</v>
      </c>
      <c r="S79" s="16">
        <f t="shared" si="73"/>
        <v>1099031.5967629815</v>
      </c>
      <c r="T79" s="16">
        <f t="shared" si="74"/>
        <v>52826.065548021958</v>
      </c>
      <c r="U79" s="16">
        <f t="shared" si="75"/>
        <v>2034536.9019635071</v>
      </c>
      <c r="V79" s="11">
        <f>U79/((1+Inputs!$B$3)^(M79-Inputs!$B$5))</f>
        <v>285980.23488446657</v>
      </c>
      <c r="W79" s="11">
        <f>U79/((1+Inputs!$B$4)^(M79-Inputs!$B$5))</f>
        <v>863348.33331614197</v>
      </c>
    </row>
    <row r="80" spans="1:23" s="178" customFormat="1" ht="15" customHeight="1">
      <c r="A80" s="127">
        <f t="shared" si="34"/>
        <v>2049</v>
      </c>
      <c r="B80" s="43">
        <f t="shared" si="60"/>
        <v>13799976.178707022</v>
      </c>
      <c r="C80" s="42">
        <f t="shared" si="61"/>
        <v>0.15869972605513075</v>
      </c>
      <c r="D80" s="42">
        <f t="shared" si="62"/>
        <v>10.901981181178547</v>
      </c>
      <c r="E80" s="42">
        <f t="shared" si="63"/>
        <v>28.493302281614461</v>
      </c>
      <c r="F80" s="16">
        <f t="shared" si="64"/>
        <v>1523517.3701292551</v>
      </c>
      <c r="G80" s="16">
        <f t="shared" si="65"/>
        <v>1896944.7255250672</v>
      </c>
      <c r="H80" s="16">
        <f t="shared" si="66"/>
        <v>91178.567301166273</v>
      </c>
      <c r="I80" s="16">
        <f t="shared" si="67"/>
        <v>3511640.6629554885</v>
      </c>
      <c r="J80" s="11">
        <f>I80/((1+Inputs!$B$3)^(A80-Inputs!$B$5))</f>
        <v>461314.1103752951</v>
      </c>
      <c r="K80" s="11">
        <f>I80/((1+Inputs!$B$4)^(A80-Inputs!$B$5))</f>
        <v>1446749.4573153227</v>
      </c>
      <c r="M80" s="127">
        <f t="shared" si="39"/>
        <v>2049</v>
      </c>
      <c r="N80" s="43">
        <f t="shared" si="68"/>
        <v>8279985.7072242182</v>
      </c>
      <c r="O80" s="42">
        <f t="shared" si="69"/>
        <v>9.5219835633078495E-2</v>
      </c>
      <c r="P80" s="42">
        <f t="shared" si="70"/>
        <v>6.5411887087071321</v>
      </c>
      <c r="Q80" s="42">
        <f t="shared" si="71"/>
        <v>17.095981368968687</v>
      </c>
      <c r="R80" s="16">
        <f t="shared" si="72"/>
        <v>914110.42207755358</v>
      </c>
      <c r="S80" s="16">
        <f t="shared" si="73"/>
        <v>1138166.835315041</v>
      </c>
      <c r="T80" s="16">
        <f t="shared" si="74"/>
        <v>54707.140380699799</v>
      </c>
      <c r="U80" s="16">
        <f t="shared" si="75"/>
        <v>2106984.3977732942</v>
      </c>
      <c r="V80" s="11">
        <f>U80/((1+Inputs!$B$3)^(M80-Inputs!$B$5))</f>
        <v>276788.46622517722</v>
      </c>
      <c r="W80" s="11">
        <f>U80/((1+Inputs!$B$4)^(M80-Inputs!$B$5))</f>
        <v>868049.67438919412</v>
      </c>
    </row>
    <row r="81" spans="1:31" s="178" customFormat="1" ht="15" customHeight="1">
      <c r="A81" s="127">
        <f t="shared" si="34"/>
        <v>2050</v>
      </c>
      <c r="B81" s="43">
        <f t="shared" si="60"/>
        <v>14291377.30071035</v>
      </c>
      <c r="C81" s="42">
        <f t="shared" si="61"/>
        <v>0.16435083895816902</v>
      </c>
      <c r="D81" s="42">
        <f t="shared" si="62"/>
        <v>11.290188067561177</v>
      </c>
      <c r="E81" s="42">
        <f t="shared" si="63"/>
        <v>29.507915678728111</v>
      </c>
      <c r="F81" s="16">
        <f t="shared" si="64"/>
        <v>1577768.0539984226</v>
      </c>
      <c r="G81" s="16">
        <f t="shared" si="65"/>
        <v>1964492.7237556449</v>
      </c>
      <c r="H81" s="16">
        <f t="shared" si="66"/>
        <v>94425.330171929949</v>
      </c>
      <c r="I81" s="16">
        <f t="shared" si="67"/>
        <v>3636686.1079259976</v>
      </c>
      <c r="J81" s="11">
        <f>I81/((1+Inputs!$B$3)^(A81-Inputs!$B$5))</f>
        <v>446486.88784521836</v>
      </c>
      <c r="K81" s="11">
        <f>I81/((1+Inputs!$B$4)^(A81-Inputs!$B$5))</f>
        <v>1454627.6941562593</v>
      </c>
      <c r="M81" s="127">
        <f t="shared" si="39"/>
        <v>2050</v>
      </c>
      <c r="N81" s="43">
        <f t="shared" si="68"/>
        <v>8574826.3804262131</v>
      </c>
      <c r="O81" s="42">
        <f t="shared" si="69"/>
        <v>9.8610503374901445E-2</v>
      </c>
      <c r="P81" s="42">
        <f t="shared" si="70"/>
        <v>6.7741128405367084</v>
      </c>
      <c r="Q81" s="42">
        <f t="shared" si="71"/>
        <v>17.704749407236871</v>
      </c>
      <c r="R81" s="16">
        <f t="shared" si="72"/>
        <v>946660.83239905385</v>
      </c>
      <c r="S81" s="16">
        <f t="shared" si="73"/>
        <v>1178695.6342533873</v>
      </c>
      <c r="T81" s="16">
        <f t="shared" si="74"/>
        <v>56655.198103157985</v>
      </c>
      <c r="U81" s="16">
        <f t="shared" si="75"/>
        <v>2182011.6647555991</v>
      </c>
      <c r="V81" s="11">
        <f>U81/((1+Inputs!$B$3)^(M81-Inputs!$B$5))</f>
        <v>267892.1327071311</v>
      </c>
      <c r="W81" s="11">
        <f>U81/((1+Inputs!$B$4)^(M81-Inputs!$B$5))</f>
        <v>872776.61649375584</v>
      </c>
    </row>
    <row r="82" spans="1:31" s="178" customFormat="1" ht="15" customHeight="1">
      <c r="A82" s="127">
        <f t="shared" si="34"/>
        <v>2051</v>
      </c>
      <c r="B82" s="43">
        <f t="shared" si="60"/>
        <v>14800276.645868495</v>
      </c>
      <c r="C82" s="42">
        <f t="shared" si="61"/>
        <v>0.17020318142748769</v>
      </c>
      <c r="D82" s="42">
        <f t="shared" si="62"/>
        <v>11.692218550236111</v>
      </c>
      <c r="E82" s="42">
        <f t="shared" si="63"/>
        <v>30.558658280362458</v>
      </c>
      <c r="F82" s="16">
        <f t="shared" si="64"/>
        <v>1633950.5417038819</v>
      </c>
      <c r="G82" s="16">
        <f t="shared" si="65"/>
        <v>2034446.0277410834</v>
      </c>
      <c r="H82" s="16">
        <f t="shared" si="66"/>
        <v>97787.706497159859</v>
      </c>
      <c r="I82" s="16">
        <f t="shared" si="67"/>
        <v>3766184.2759421254</v>
      </c>
      <c r="J82" s="11">
        <f>I82/((1+Inputs!$B$3)^(A82-Inputs!$B$5))</f>
        <v>432136.23111491231</v>
      </c>
      <c r="K82" s="11">
        <f>I82/((1+Inputs!$B$4)^(A82-Inputs!$B$5))</f>
        <v>1462548.8317326405</v>
      </c>
      <c r="M82" s="127">
        <f t="shared" si="39"/>
        <v>2051</v>
      </c>
      <c r="N82" s="43">
        <f t="shared" si="68"/>
        <v>8880165.9875210989</v>
      </c>
      <c r="O82" s="42">
        <f t="shared" si="69"/>
        <v>0.10212190885649264</v>
      </c>
      <c r="P82" s="42">
        <f t="shared" si="70"/>
        <v>7.0153311301416688</v>
      </c>
      <c r="Q82" s="42">
        <f t="shared" si="71"/>
        <v>18.335194968217483</v>
      </c>
      <c r="R82" s="16">
        <f t="shared" si="72"/>
        <v>980370.32502232934</v>
      </c>
      <c r="S82" s="16">
        <f t="shared" si="73"/>
        <v>1220667.6166446505</v>
      </c>
      <c r="T82" s="16">
        <f t="shared" si="74"/>
        <v>58672.623898295948</v>
      </c>
      <c r="U82" s="16">
        <f t="shared" si="75"/>
        <v>2259710.565565276</v>
      </c>
      <c r="V82" s="11">
        <f>U82/((1+Inputs!$B$3)^(M82-Inputs!$B$5))</f>
        <v>259281.73866894748</v>
      </c>
      <c r="W82" s="11">
        <f>U82/((1+Inputs!$B$4)^(M82-Inputs!$B$5))</f>
        <v>877529.2990395847</v>
      </c>
    </row>
    <row r="83" spans="1:31" s="178" customFormat="1" ht="15" customHeight="1">
      <c r="A83" s="127">
        <f t="shared" si="34"/>
        <v>2052</v>
      </c>
      <c r="B83" s="43">
        <f t="shared" si="60"/>
        <v>15327297.305582479</v>
      </c>
      <c r="C83" s="42">
        <f t="shared" si="61"/>
        <v>0.17626391901419849</v>
      </c>
      <c r="D83" s="42">
        <f t="shared" si="62"/>
        <v>12.108564871410159</v>
      </c>
      <c r="E83" s="42">
        <f t="shared" si="63"/>
        <v>31.646816605523671</v>
      </c>
      <c r="F83" s="16">
        <f t="shared" si="64"/>
        <v>1692133.6225363056</v>
      </c>
      <c r="G83" s="16">
        <f t="shared" si="65"/>
        <v>2106890.2876253678</v>
      </c>
      <c r="H83" s="16">
        <f t="shared" si="66"/>
        <v>101269.81313767575</v>
      </c>
      <c r="I83" s="16">
        <f t="shared" si="67"/>
        <v>3900293.7232993487</v>
      </c>
      <c r="J83" s="11">
        <f>I83/((1+Inputs!$B$3)^(A83-Inputs!$B$5))</f>
        <v>418246.82275314152</v>
      </c>
      <c r="K83" s="11">
        <f>I83/((1+Inputs!$B$4)^(A83-Inputs!$B$5))</f>
        <v>1470513.1036593127</v>
      </c>
      <c r="M83" s="127">
        <f t="shared" si="39"/>
        <v>2052</v>
      </c>
      <c r="N83" s="43">
        <f t="shared" si="68"/>
        <v>9196378.3833494894</v>
      </c>
      <c r="O83" s="42">
        <f t="shared" si="69"/>
        <v>0.10575835140851912</v>
      </c>
      <c r="P83" s="42">
        <f t="shared" si="70"/>
        <v>7.2651389228460967</v>
      </c>
      <c r="Q83" s="42">
        <f t="shared" si="71"/>
        <v>18.988089963314202</v>
      </c>
      <c r="R83" s="16">
        <f t="shared" si="72"/>
        <v>1015280.1735217836</v>
      </c>
      <c r="S83" s="16">
        <f t="shared" si="73"/>
        <v>1264134.1725752209</v>
      </c>
      <c r="T83" s="16">
        <f t="shared" si="74"/>
        <v>60761.88788260545</v>
      </c>
      <c r="U83" s="16">
        <f t="shared" si="75"/>
        <v>2340176.2339796103</v>
      </c>
      <c r="V83" s="11">
        <f>U83/((1+Inputs!$B$3)^(M83-Inputs!$B$5))</f>
        <v>250948.09365188502</v>
      </c>
      <c r="W83" s="11">
        <f>U83/((1+Inputs!$B$4)^(M83-Inputs!$B$5))</f>
        <v>882307.86219558807</v>
      </c>
    </row>
    <row r="84" spans="1:31" s="178" customFormat="1" ht="15" customHeight="1">
      <c r="A84" s="127">
        <f t="shared" si="34"/>
        <v>2053</v>
      </c>
      <c r="B84" s="43">
        <f t="shared" si="60"/>
        <v>15873084.558814351</v>
      </c>
      <c r="C84" s="42">
        <f t="shared" si="61"/>
        <v>0.18254047242636504</v>
      </c>
      <c r="D84" s="42">
        <f t="shared" si="62"/>
        <v>12.539736801463338</v>
      </c>
      <c r="E84" s="42">
        <f t="shared" si="63"/>
        <v>32.773722984665319</v>
      </c>
      <c r="F84" s="16">
        <f t="shared" si="64"/>
        <v>1752388.5352931044</v>
      </c>
      <c r="G84" s="16">
        <f t="shared" si="65"/>
        <v>2181914.2034546207</v>
      </c>
      <c r="H84" s="16">
        <f t="shared" si="66"/>
        <v>104875.91355092902</v>
      </c>
      <c r="I84" s="16">
        <f t="shared" si="67"/>
        <v>4039178.6522986544</v>
      </c>
      <c r="J84" s="11">
        <f>I84/((1+Inputs!$B$3)^(A84-Inputs!$B$5))</f>
        <v>404803.83765040257</v>
      </c>
      <c r="K84" s="11">
        <f>I84/((1+Inputs!$B$4)^(A84-Inputs!$B$5))</f>
        <v>1478520.7448232688</v>
      </c>
      <c r="M84" s="127">
        <f t="shared" si="39"/>
        <v>2053</v>
      </c>
      <c r="N84" s="43">
        <f t="shared" si="68"/>
        <v>9523850.7352886144</v>
      </c>
      <c r="O84" s="42">
        <f t="shared" si="69"/>
        <v>0.10952428345581906</v>
      </c>
      <c r="P84" s="42">
        <f t="shared" si="70"/>
        <v>7.5238420808780058</v>
      </c>
      <c r="Q84" s="42">
        <f t="shared" si="71"/>
        <v>19.664233790799202</v>
      </c>
      <c r="R84" s="16">
        <f t="shared" si="72"/>
        <v>1051433.1211758631</v>
      </c>
      <c r="S84" s="16">
        <f t="shared" si="73"/>
        <v>1309148.522072773</v>
      </c>
      <c r="T84" s="16">
        <f t="shared" si="74"/>
        <v>62925.548130557443</v>
      </c>
      <c r="U84" s="16">
        <f t="shared" si="75"/>
        <v>2423507.1913791937</v>
      </c>
      <c r="V84" s="11">
        <f>U84/((1+Inputs!$B$3)^(M84-Inputs!$B$5))</f>
        <v>242882.30259024166</v>
      </c>
      <c r="W84" s="11">
        <f>U84/((1+Inputs!$B$4)^(M84-Inputs!$B$5))</f>
        <v>887112.44689396163</v>
      </c>
    </row>
    <row r="85" spans="1:31" s="178" customFormat="1" ht="15" customHeight="1">
      <c r="A85" s="127">
        <f t="shared" si="34"/>
        <v>2054</v>
      </c>
      <c r="B85" s="43">
        <f t="shared" si="60"/>
        <v>16438306.662160469</v>
      </c>
      <c r="C85" s="42">
        <f t="shared" si="61"/>
        <v>0.18904052661484536</v>
      </c>
      <c r="D85" s="42">
        <f t="shared" si="62"/>
        <v>12.98626226310677</v>
      </c>
      <c r="E85" s="42">
        <f t="shared" si="63"/>
        <v>33.940757190980868</v>
      </c>
      <c r="F85" s="16">
        <f t="shared" si="64"/>
        <v>1814789.0555025155</v>
      </c>
      <c r="G85" s="16">
        <f t="shared" si="65"/>
        <v>2259609.6337805782</v>
      </c>
      <c r="H85" s="16">
        <f t="shared" si="66"/>
        <v>108610.42301113877</v>
      </c>
      <c r="I85" s="16">
        <f t="shared" si="67"/>
        <v>4183009.112294232</v>
      </c>
      <c r="J85" s="11">
        <f>I85/((1+Inputs!$B$3)^(A85-Inputs!$B$5))</f>
        <v>391792.92719507607</v>
      </c>
      <c r="K85" s="11">
        <f>I85/((1+Inputs!$B$4)^(A85-Inputs!$B$5))</f>
        <v>1486571.9913905703</v>
      </c>
      <c r="M85" s="127">
        <f t="shared" si="39"/>
        <v>2054</v>
      </c>
      <c r="N85" s="43">
        <f t="shared" si="68"/>
        <v>9862983.997296283</v>
      </c>
      <c r="O85" s="42">
        <f t="shared" si="69"/>
        <v>0.11342431596890724</v>
      </c>
      <c r="P85" s="42">
        <f t="shared" si="70"/>
        <v>7.7917573578640633</v>
      </c>
      <c r="Q85" s="42">
        <f t="shared" si="71"/>
        <v>20.364454314588524</v>
      </c>
      <c r="R85" s="16">
        <f t="shared" si="72"/>
        <v>1088873.4333015096</v>
      </c>
      <c r="S85" s="16">
        <f t="shared" si="73"/>
        <v>1355765.7802683471</v>
      </c>
      <c r="T85" s="16">
        <f t="shared" si="74"/>
        <v>65166.253806683279</v>
      </c>
      <c r="U85" s="16">
        <f t="shared" si="75"/>
        <v>2509805.4673765399</v>
      </c>
      <c r="V85" s="11">
        <f>U85/((1+Inputs!$B$3)^(M85-Inputs!$B$5))</f>
        <v>235075.75631704571</v>
      </c>
      <c r="W85" s="11">
        <f>U85/((1+Inputs!$B$4)^(M85-Inputs!$B$5))</f>
        <v>891943.19483434246</v>
      </c>
    </row>
    <row r="86" spans="1:31" s="178" customFormat="1" ht="15" customHeight="1">
      <c r="A86" s="127">
        <f t="shared" si="34"/>
        <v>2055</v>
      </c>
      <c r="B86" s="43">
        <f t="shared" si="60"/>
        <v>17023655.668058336</v>
      </c>
      <c r="C86" s="42">
        <f t="shared" si="61"/>
        <v>0.19577204018267083</v>
      </c>
      <c r="D86" s="42">
        <f t="shared" si="62"/>
        <v>13.448687977766085</v>
      </c>
      <c r="E86" s="42">
        <f t="shared" si="63"/>
        <v>35.149348129784443</v>
      </c>
      <c r="F86" s="16">
        <f t="shared" si="64"/>
        <v>1879411.5857536399</v>
      </c>
      <c r="G86" s="16">
        <f t="shared" si="65"/>
        <v>2340071.7081312989</v>
      </c>
      <c r="H86" s="16">
        <f t="shared" si="66"/>
        <v>112477.91401531022</v>
      </c>
      <c r="I86" s="16">
        <f t="shared" si="67"/>
        <v>4331961.2079002485</v>
      </c>
      <c r="J86" s="11">
        <f>I86/((1+Inputs!$B$3)^(A86-Inputs!$B$5))</f>
        <v>379200.20395817881</v>
      </c>
      <c r="K86" s="11">
        <f>I86/((1+Inputs!$B$4)^(A86-Inputs!$B$5))</f>
        <v>1494667.0808133169</v>
      </c>
      <c r="M86" s="127">
        <f t="shared" si="39"/>
        <v>2055</v>
      </c>
      <c r="N86" s="43">
        <f t="shared" si="68"/>
        <v>10214193.400835004</v>
      </c>
      <c r="O86" s="42">
        <f t="shared" si="69"/>
        <v>0.11746322410960253</v>
      </c>
      <c r="P86" s="42">
        <f t="shared" si="70"/>
        <v>8.0692127866596532</v>
      </c>
      <c r="Q86" s="42">
        <f t="shared" si="71"/>
        <v>21.089608877870671</v>
      </c>
      <c r="R86" s="16">
        <f t="shared" si="72"/>
        <v>1127646.9514521842</v>
      </c>
      <c r="S86" s="16">
        <f t="shared" si="73"/>
        <v>1404043.0248787797</v>
      </c>
      <c r="T86" s="16">
        <f t="shared" si="74"/>
        <v>67486.748409186141</v>
      </c>
      <c r="U86" s="16">
        <f t="shared" si="75"/>
        <v>2599176.7247401499</v>
      </c>
      <c r="V86" s="11">
        <f>U86/((1+Inputs!$B$3)^(M86-Inputs!$B$5))</f>
        <v>227520.12237490737</v>
      </c>
      <c r="W86" s="11">
        <f>U86/((1+Inputs!$B$4)^(M86-Inputs!$B$5))</f>
        <v>896800.24848799035</v>
      </c>
    </row>
    <row r="87" spans="1:31" s="100" customFormat="1" ht="15" customHeight="1">
      <c r="A87" s="195" t="s">
        <v>4</v>
      </c>
      <c r="B87" s="210">
        <f t="shared" ref="B87" si="76">SUM(B57:B86)</f>
        <v>321789655.19632089</v>
      </c>
      <c r="C87" s="210">
        <f t="shared" ref="C87" si="77">SUM(C57:C86)</f>
        <v>3.7005810347576893</v>
      </c>
      <c r="D87" s="210">
        <f t="shared" ref="D87" si="78">SUM(D57:D86)</f>
        <v>254.21382760509351</v>
      </c>
      <c r="E87" s="210">
        <f>SUM(E57:E86)</f>
        <v>664.41056113941272</v>
      </c>
      <c r="F87" s="197">
        <f t="shared" ref="F87" si="79">SUM(F57:F86)</f>
        <v>35525577.933673829</v>
      </c>
      <c r="G87" s="197">
        <f t="shared" ref="G87" si="80">SUM(G57:G86)</f>
        <v>44233206.003286265</v>
      </c>
      <c r="H87" s="197">
        <f t="shared" ref="H87" si="81">SUM(H57:H86)</f>
        <v>2126113.7956461203</v>
      </c>
      <c r="I87" s="197">
        <f t="shared" ref="I87" si="82">SUM(I57:I86)</f>
        <v>81884897.732606202</v>
      </c>
      <c r="J87" s="197">
        <f t="shared" ref="J87" si="83">SUM(J57:J86)</f>
        <v>19008223.809346601</v>
      </c>
      <c r="K87" s="197">
        <f>SUM(K57:K86)</f>
        <v>41490322.351603016</v>
      </c>
      <c r="L87" s="178"/>
      <c r="M87" s="195" t="s">
        <v>4</v>
      </c>
      <c r="N87" s="210">
        <f t="shared" ref="N87:P87" si="84">SUM(N57:N86)</f>
        <v>193073793.11779258</v>
      </c>
      <c r="O87" s="210">
        <f t="shared" si="84"/>
        <v>2.2203486208546144</v>
      </c>
      <c r="P87" s="210">
        <f t="shared" si="84"/>
        <v>152.52829656305613</v>
      </c>
      <c r="Q87" s="210">
        <f>SUM(Q57:Q86)</f>
        <v>398.64633668364775</v>
      </c>
      <c r="R87" s="197">
        <f t="shared" ref="R87:V87" si="85">SUM(R57:R86)</f>
        <v>21315346.7602043</v>
      </c>
      <c r="S87" s="197">
        <f t="shared" si="85"/>
        <v>26539923.601971772</v>
      </c>
      <c r="T87" s="197">
        <f t="shared" si="85"/>
        <v>1275668.2773876726</v>
      </c>
      <c r="U87" s="197">
        <f t="shared" si="85"/>
        <v>49130938.639563732</v>
      </c>
      <c r="V87" s="197">
        <f t="shared" si="85"/>
        <v>11404934.285607964</v>
      </c>
      <c r="W87" s="197">
        <f>SUM(W57:W86)</f>
        <v>24894193.410961818</v>
      </c>
    </row>
    <row r="88" spans="1:31">
      <c r="L88" s="178"/>
      <c r="M88" s="178"/>
      <c r="N88" s="178"/>
      <c r="O88" s="178"/>
      <c r="P88" s="178"/>
      <c r="Q88" s="178"/>
      <c r="R88" s="178"/>
      <c r="S88" s="178"/>
      <c r="T88" s="86"/>
    </row>
    <row r="89" spans="1:31">
      <c r="M89" s="86"/>
      <c r="N89" s="86"/>
      <c r="O89" s="86"/>
      <c r="P89" s="86"/>
      <c r="Q89" s="86"/>
      <c r="R89" s="86"/>
      <c r="S89" s="86"/>
      <c r="T89" s="86"/>
    </row>
    <row r="90" spans="1:31">
      <c r="A90" s="177" t="s">
        <v>169</v>
      </c>
      <c r="B90" s="177"/>
      <c r="C90" s="177"/>
      <c r="D90" s="177"/>
      <c r="E90" s="177"/>
      <c r="F90" s="177"/>
      <c r="H90" t="s">
        <v>507</v>
      </c>
      <c r="Q90" s="212" t="s">
        <v>169</v>
      </c>
      <c r="R90" s="212"/>
      <c r="S90" s="212"/>
      <c r="T90" s="212"/>
      <c r="U90" s="212"/>
      <c r="V90" s="212"/>
      <c r="W90" s="212"/>
      <c r="X90" s="212" t="s">
        <v>507</v>
      </c>
      <c r="Y90" s="212"/>
      <c r="Z90" s="212"/>
      <c r="AA90" s="212"/>
      <c r="AB90" s="212"/>
    </row>
    <row r="91" spans="1:31" ht="43.2">
      <c r="A91" s="228" t="s">
        <v>1</v>
      </c>
      <c r="B91" s="228" t="s">
        <v>193</v>
      </c>
      <c r="C91" s="228" t="s">
        <v>194</v>
      </c>
      <c r="D91" s="228" t="s">
        <v>0</v>
      </c>
      <c r="E91" s="228" t="s">
        <v>20</v>
      </c>
      <c r="F91" s="228" t="s">
        <v>21</v>
      </c>
      <c r="H91" s="228" t="s">
        <v>1</v>
      </c>
      <c r="I91" s="228" t="s">
        <v>243</v>
      </c>
      <c r="J91" s="228" t="s">
        <v>399</v>
      </c>
      <c r="K91" s="228" t="s">
        <v>409</v>
      </c>
      <c r="L91" s="228" t="s">
        <v>410</v>
      </c>
      <c r="M91" s="228" t="s">
        <v>0</v>
      </c>
      <c r="N91" s="228" t="s">
        <v>20</v>
      </c>
      <c r="O91" s="228" t="s">
        <v>21</v>
      </c>
      <c r="Q91" s="230" t="s">
        <v>1</v>
      </c>
      <c r="R91" s="230" t="s">
        <v>193</v>
      </c>
      <c r="S91" s="230" t="s">
        <v>194</v>
      </c>
      <c r="T91" s="230" t="s">
        <v>0</v>
      </c>
      <c r="U91" s="230" t="s">
        <v>20</v>
      </c>
      <c r="V91" s="230" t="s">
        <v>21</v>
      </c>
      <c r="W91" s="212"/>
      <c r="X91" s="230" t="s">
        <v>1</v>
      </c>
      <c r="Y91" s="230" t="s">
        <v>243</v>
      </c>
      <c r="Z91" s="230" t="s">
        <v>399</v>
      </c>
      <c r="AA91" s="230" t="s">
        <v>409</v>
      </c>
      <c r="AB91" s="230" t="s">
        <v>410</v>
      </c>
      <c r="AC91" s="230" t="s">
        <v>0</v>
      </c>
      <c r="AD91" s="230" t="s">
        <v>20</v>
      </c>
      <c r="AE91" s="230" t="s">
        <v>21</v>
      </c>
    </row>
    <row r="92" spans="1:31" s="212" customFormat="1">
      <c r="A92" s="126">
        <f>$A$12</f>
        <v>2026</v>
      </c>
      <c r="B92" s="16">
        <f t="shared" ref="B92:B111" si="86">(F12)*$C$7</f>
        <v>2043436.1670605103</v>
      </c>
      <c r="C92" s="16">
        <f t="shared" ref="C92:C111" si="87">(G12)*$C$8</f>
        <v>609424.66778645804</v>
      </c>
      <c r="D92" s="16">
        <f>SUM(B92:C92)</f>
        <v>2652860.8348469683</v>
      </c>
      <c r="E92" s="11">
        <f>D92/((1+Inputs!$B$3)^(A92-Inputs!$B$5))</f>
        <v>1652068.4001566905</v>
      </c>
      <c r="F92" s="11">
        <f>D92/((1+Inputs!$B$4)^(A92-Inputs!$B$5))</f>
        <v>2157018.6255893125</v>
      </c>
      <c r="H92" s="127">
        <f>A92</f>
        <v>2026</v>
      </c>
      <c r="I92" s="43">
        <f>'I-95 Detour Data'!R156</f>
        <v>8013564.2045454495</v>
      </c>
      <c r="J92" s="213">
        <f t="shared" ref="J92:J110" si="88">I92*$D$5</f>
        <v>400678.21022727247</v>
      </c>
      <c r="K92" s="16">
        <f>(J92)*$C$7*(1-Inputs!$B$30)*Inputs!$B$8</f>
        <v>8453284.4995772671</v>
      </c>
      <c r="L92" s="16">
        <f>(J92*Inputs!$B$30)*$C$8</f>
        <v>2521067.2987499987</v>
      </c>
      <c r="M92" s="16">
        <f>SUM(K92:L92)</f>
        <v>10974351.798327265</v>
      </c>
      <c r="N92" s="11">
        <f>M92/((1+Inputs!$B$3)^(H92-Inputs!$B$5))</f>
        <v>6834274.7497590026</v>
      </c>
      <c r="O92" s="11">
        <f>M92/((1+Inputs!$B$4)^(H92-Inputs!$B$5))</f>
        <v>8923152.2897155676</v>
      </c>
      <c r="Q92" s="127">
        <f>A92</f>
        <v>2026</v>
      </c>
      <c r="R92" s="16">
        <f t="shared" ref="R92:R111" si="89">(N12)*$C$7</f>
        <v>1226061.7002363061</v>
      </c>
      <c r="S92" s="16">
        <f t="shared" ref="S92:S111" si="90">(O12)*$C$8</f>
        <v>365654.80067187478</v>
      </c>
      <c r="T92" s="16">
        <f t="shared" ref="T92:T93" si="91">SUM(R92:S92)</f>
        <v>1591716.5009081808</v>
      </c>
      <c r="U92" s="11">
        <f>T92/((1+Inputs!$B$3)^(Q92-Inputs!$B$5))</f>
        <v>991241.04009401414</v>
      </c>
      <c r="V92" s="11">
        <f>T92/((1+Inputs!$B$4)^(Q92-Inputs!$B$5))</f>
        <v>1294211.1753535874</v>
      </c>
      <c r="X92" s="127">
        <f>Q92</f>
        <v>2026</v>
      </c>
      <c r="Y92" s="43">
        <f>'I-95 Detour Data'!R232</f>
        <v>12020346.306818174</v>
      </c>
      <c r="Z92" s="213">
        <f t="shared" ref="Z92:Z110" si="92">Y92*$D$6</f>
        <v>240406.9261363635</v>
      </c>
      <c r="AA92" s="16">
        <f>(Z92)*$C$7*(1-Inputs!$B$30)*Inputs!$B$8</f>
        <v>5071970.699746361</v>
      </c>
      <c r="AB92" s="16">
        <f>(Z92*Inputs!$B$30)*$C$8</f>
        <v>1512640.3792499993</v>
      </c>
      <c r="AC92" s="16">
        <f>SUM(AA92:AB92)</f>
        <v>6584611.0789963603</v>
      </c>
      <c r="AD92" s="11">
        <f>AC92/((1+Inputs!$B$3)^(X92-Inputs!$B$5))</f>
        <v>4100564.8498554025</v>
      </c>
      <c r="AE92" s="11">
        <f>AC92/((1+Inputs!$B$4)^(X92-Inputs!$B$5))</f>
        <v>5353891.3738293415</v>
      </c>
    </row>
    <row r="93" spans="1:31">
      <c r="A93" s="126">
        <f>A92+1</f>
        <v>2027</v>
      </c>
      <c r="B93" s="16">
        <f t="shared" si="86"/>
        <v>2116200.5553632299</v>
      </c>
      <c r="C93" s="16">
        <f t="shared" si="87"/>
        <v>631125.57231329673</v>
      </c>
      <c r="D93" s="16">
        <f>SUM(B93:C93)</f>
        <v>2747326.1276765266</v>
      </c>
      <c r="E93" s="11">
        <f>D93/((1+Inputs!$B$3)^(A93-Inputs!$B$5))</f>
        <v>1598968.8195171496</v>
      </c>
      <c r="F93" s="11">
        <f>D93/((1+Inputs!$B$4)^(A93-Inputs!$B$5))</f>
        <v>2168764.6148597971</v>
      </c>
      <c r="H93" s="127">
        <f>A93</f>
        <v>2027</v>
      </c>
      <c r="I93" s="43">
        <f>'I-95 Detour Data'!R157</f>
        <v>8298917.917505865</v>
      </c>
      <c r="J93" s="213">
        <f t="shared" si="88"/>
        <v>414945.8958752933</v>
      </c>
      <c r="K93" s="16">
        <f>(J93)*$C$7*(1-Inputs!$B$30)*Inputs!$B$8</f>
        <v>8754296.1414752491</v>
      </c>
      <c r="L93" s="16">
        <f>(J93*Inputs!$B$30)*$C$8</f>
        <v>2610839.5768473456</v>
      </c>
      <c r="M93" s="16">
        <f>SUM(K93:L93)</f>
        <v>11365135.718322594</v>
      </c>
      <c r="N93" s="11">
        <f>M93/((1+Inputs!$B$3)^(H93-Inputs!$B$5))</f>
        <v>6614612.4626810681</v>
      </c>
      <c r="O93" s="11">
        <f>M93/((1+Inputs!$B$4)^(H93-Inputs!$B$5))</f>
        <v>8971743.0852750018</v>
      </c>
      <c r="Q93" s="127">
        <f t="shared" ref="Q93:Q122" si="93">A93</f>
        <v>2027</v>
      </c>
      <c r="R93" s="16">
        <f t="shared" si="89"/>
        <v>1269720.3332179377</v>
      </c>
      <c r="S93" s="16">
        <f t="shared" si="90"/>
        <v>378675.34338797809</v>
      </c>
      <c r="T93" s="16">
        <f t="shared" si="91"/>
        <v>1648395.6766059159</v>
      </c>
      <c r="U93" s="11">
        <f>T93/((1+Inputs!$B$3)^(Q93-Inputs!$B$5))</f>
        <v>959381.29171028978</v>
      </c>
      <c r="V93" s="11">
        <f>T93/((1+Inputs!$B$4)^(Q93-Inputs!$B$5))</f>
        <v>1301258.7689158781</v>
      </c>
      <c r="W93" s="212"/>
      <c r="X93" s="127">
        <f>Q93</f>
        <v>2027</v>
      </c>
      <c r="Y93" s="43">
        <f>'I-95 Detour Data'!R233</f>
        <v>12448376.876258798</v>
      </c>
      <c r="Z93" s="213">
        <f t="shared" si="92"/>
        <v>248967.53752517595</v>
      </c>
      <c r="AA93" s="16">
        <f>(Z93)*$C$7*(1-Inputs!$B$30)*Inputs!$B$8</f>
        <v>5252577.6848851489</v>
      </c>
      <c r="AB93" s="16">
        <f>(Z93*Inputs!$B$30)*$C$8</f>
        <v>1566503.7461084072</v>
      </c>
      <c r="AC93" s="16">
        <f>SUM(AA93:AB93)</f>
        <v>6819081.430993556</v>
      </c>
      <c r="AD93" s="11">
        <f>AC93/((1+Inputs!$B$3)^(X93-Inputs!$B$5))</f>
        <v>3968767.4776086407</v>
      </c>
      <c r="AE93" s="11">
        <f>AC93/((1+Inputs!$B$4)^(X93-Inputs!$B$5))</f>
        <v>5383045.8511650003</v>
      </c>
    </row>
    <row r="94" spans="1:31">
      <c r="A94" s="126">
        <f t="shared" ref="A94:A121" si="94">A93+1</f>
        <v>2028</v>
      </c>
      <c r="B94" s="16">
        <f t="shared" si="86"/>
        <v>2191555.9990120456</v>
      </c>
      <c r="C94" s="16">
        <f t="shared" si="87"/>
        <v>653599.22084308765</v>
      </c>
      <c r="D94" s="16">
        <f t="shared" ref="D94:D110" si="95">SUM(B94:C94)</f>
        <v>2845155.2198551334</v>
      </c>
      <c r="E94" s="11">
        <f>D94/((1+Inputs!$B$3)^(A94-Inputs!$B$5))</f>
        <v>1547575.9269686271</v>
      </c>
      <c r="F94" s="11">
        <f>D94/((1+Inputs!$B$4)^(A94-Inputs!$B$5))</f>
        <v>2180574.566611785</v>
      </c>
      <c r="H94" s="127">
        <f t="shared" ref="H94:H121" si="96">H93+1</f>
        <v>2028</v>
      </c>
      <c r="I94" s="43">
        <f>'I-95 Detour Data'!R158</f>
        <v>8594432.7447247915</v>
      </c>
      <c r="J94" s="213">
        <f t="shared" si="88"/>
        <v>429721.63723623962</v>
      </c>
      <c r="K94" s="16">
        <f>(J94)*$C$7*(1-Inputs!$B$30)*Inputs!$B$8</f>
        <v>9066026.4582933318</v>
      </c>
      <c r="L94" s="16">
        <f>(J94*Inputs!$B$30)*$C$8</f>
        <v>2703808.5414904198</v>
      </c>
      <c r="M94" s="16">
        <f t="shared" ref="M94:M110" si="97">SUM(K94:L94)</f>
        <v>11769834.999783751</v>
      </c>
      <c r="N94" s="11">
        <f>M94/((1+Inputs!$B$3)^(H94-Inputs!$B$5))</f>
        <v>6402010.4010302704</v>
      </c>
      <c r="O94" s="11">
        <f>M94/((1+Inputs!$B$4)^(H94-Inputs!$B$5))</f>
        <v>9020598.4807579145</v>
      </c>
      <c r="Q94" s="127">
        <f t="shared" si="93"/>
        <v>2028</v>
      </c>
      <c r="R94" s="16">
        <f t="shared" si="89"/>
        <v>1314933.5994072275</v>
      </c>
      <c r="S94" s="16">
        <f t="shared" si="90"/>
        <v>392159.53250585258</v>
      </c>
      <c r="T94" s="16">
        <f t="shared" ref="T94:T110" si="98">SUM(R94:S94)</f>
        <v>1707093.1319130801</v>
      </c>
      <c r="U94" s="11">
        <f>T94/((1+Inputs!$B$3)^(Q94-Inputs!$B$5))</f>
        <v>928545.55618117633</v>
      </c>
      <c r="V94" s="11">
        <f>T94/((1+Inputs!$B$4)^(Q94-Inputs!$B$5))</f>
        <v>1308344.739967071</v>
      </c>
      <c r="W94" s="212"/>
      <c r="X94" s="127">
        <f t="shared" ref="X94:X121" si="99">X93+1</f>
        <v>2028</v>
      </c>
      <c r="Y94" s="43">
        <f>'I-95 Detour Data'!R234</f>
        <v>12891649.117087185</v>
      </c>
      <c r="Z94" s="213">
        <f t="shared" si="92"/>
        <v>257832.98234174371</v>
      </c>
      <c r="AA94" s="16">
        <f>(Z94)*$C$7*(1-Inputs!$B$30)*Inputs!$B$8</f>
        <v>5439615.8749759989</v>
      </c>
      <c r="AB94" s="16">
        <f>(Z94*Inputs!$B$30)*$C$8</f>
        <v>1622285.1248942516</v>
      </c>
      <c r="AC94" s="16">
        <f t="shared" ref="AC94:AC110" si="100">SUM(AA94:AB94)</f>
        <v>7061900.99987025</v>
      </c>
      <c r="AD94" s="11">
        <f>AC94/((1+Inputs!$B$3)^(X94-Inputs!$B$5))</f>
        <v>3841206.2406181619</v>
      </c>
      <c r="AE94" s="11">
        <f>AC94/((1+Inputs!$B$4)^(X94-Inputs!$B$5))</f>
        <v>5412359.0884547485</v>
      </c>
    </row>
    <row r="95" spans="1:31">
      <c r="A95" s="126">
        <f t="shared" si="94"/>
        <v>2029</v>
      </c>
      <c r="B95" s="16">
        <f t="shared" si="86"/>
        <v>2269594.7624781239</v>
      </c>
      <c r="C95" s="16">
        <f t="shared" si="87"/>
        <v>676873.12989217439</v>
      </c>
      <c r="D95" s="16">
        <f t="shared" si="95"/>
        <v>2946467.8923702985</v>
      </c>
      <c r="E95" s="11">
        <f>D95/((1+Inputs!$B$3)^(A95-Inputs!$B$5))</f>
        <v>1497834.867384115</v>
      </c>
      <c r="F95" s="11">
        <f>D95/((1+Inputs!$B$4)^(A95-Inputs!$B$5))</f>
        <v>2192448.8291513179</v>
      </c>
      <c r="H95" s="127">
        <f t="shared" si="96"/>
        <v>2029</v>
      </c>
      <c r="I95" s="43">
        <f>'I-95 Detour Data'!R159</f>
        <v>8900470.5116780661</v>
      </c>
      <c r="J95" s="213">
        <f t="shared" si="88"/>
        <v>445023.52558390331</v>
      </c>
      <c r="K95" s="16">
        <f>(J95)*$C$7*(1-Inputs!$B$30)*Inputs!$B$8</f>
        <v>9388857.1295948662</v>
      </c>
      <c r="L95" s="16">
        <f>(J95*Inputs!$B$30)*$C$8</f>
        <v>2800088.0229739198</v>
      </c>
      <c r="M95" s="16">
        <f t="shared" si="97"/>
        <v>12188945.152568785</v>
      </c>
      <c r="N95" s="11">
        <f>M95/((1+Inputs!$B$3)^(H95-Inputs!$B$5))</f>
        <v>6196241.6401772415</v>
      </c>
      <c r="O95" s="11">
        <f>M95/((1+Inputs!$B$4)^(H95-Inputs!$B$5))</f>
        <v>9069719.9170363694</v>
      </c>
      <c r="Q95" s="127">
        <f t="shared" si="93"/>
        <v>2029</v>
      </c>
      <c r="R95" s="16">
        <f t="shared" si="89"/>
        <v>1361756.857486875</v>
      </c>
      <c r="S95" s="16">
        <f t="shared" si="90"/>
        <v>406123.87793530483</v>
      </c>
      <c r="T95" s="16">
        <f t="shared" si="98"/>
        <v>1767880.7354221798</v>
      </c>
      <c r="U95" s="11">
        <f>T95/((1+Inputs!$B$3)^(Q95-Inputs!$B$5))</f>
        <v>898700.92043046944</v>
      </c>
      <c r="V95" s="11">
        <f>T95/((1+Inputs!$B$4)^(Q95-Inputs!$B$5))</f>
        <v>1315469.2974907914</v>
      </c>
      <c r="W95" s="212"/>
      <c r="X95" s="127">
        <f t="shared" si="99"/>
        <v>2029</v>
      </c>
      <c r="Y95" s="43">
        <f>'I-95 Detour Data'!R235</f>
        <v>13350705.767517101</v>
      </c>
      <c r="Z95" s="213">
        <f t="shared" si="92"/>
        <v>267014.11535034201</v>
      </c>
      <c r="AA95" s="16">
        <f>(Z95)*$C$7*(1-Inputs!$B$30)*Inputs!$B$8</f>
        <v>5633314.277756921</v>
      </c>
      <c r="AB95" s="16">
        <f>(Z95*Inputs!$B$30)*$C$8</f>
        <v>1680052.813784352</v>
      </c>
      <c r="AC95" s="16">
        <f t="shared" si="100"/>
        <v>7313367.0915412735</v>
      </c>
      <c r="AD95" s="11">
        <f>AC95/((1+Inputs!$B$3)^(X95-Inputs!$B$5))</f>
        <v>3717744.9841063465</v>
      </c>
      <c r="AE95" s="11">
        <f>AC95/((1+Inputs!$B$4)^(X95-Inputs!$B$5))</f>
        <v>5441831.9502218226</v>
      </c>
    </row>
    <row r="96" spans="1:31">
      <c r="A96" s="126">
        <f t="shared" si="94"/>
        <v>2030</v>
      </c>
      <c r="B96" s="16">
        <f t="shared" si="86"/>
        <v>2350412.3956632791</v>
      </c>
      <c r="C96" s="16">
        <f t="shared" si="87"/>
        <v>700975.79580808629</v>
      </c>
      <c r="D96" s="16">
        <f t="shared" si="95"/>
        <v>3051388.1914713653</v>
      </c>
      <c r="E96" s="11">
        <f>D96/((1+Inputs!$B$3)^(A96-Inputs!$B$5))</f>
        <v>1449692.5487501917</v>
      </c>
      <c r="F96" s="11">
        <f>D96/((1+Inputs!$B$4)^(A96-Inputs!$B$5))</f>
        <v>2204387.7526811324</v>
      </c>
      <c r="H96" s="127">
        <f t="shared" si="96"/>
        <v>2030</v>
      </c>
      <c r="I96" s="43">
        <f>'I-95 Detour Data'!R160</f>
        <v>9217405.9280264378</v>
      </c>
      <c r="J96" s="213">
        <f t="shared" si="88"/>
        <v>460870.29640132189</v>
      </c>
      <c r="K96" s="16">
        <f>(J96)*$C$7*(1-Inputs!$B$30)*Inputs!$B$8</f>
        <v>9723183.4261091035</v>
      </c>
      <c r="L96" s="16">
        <f>(J96*Inputs!$B$30)*$C$8</f>
        <v>2899795.9049571175</v>
      </c>
      <c r="M96" s="16">
        <f t="shared" si="97"/>
        <v>12622979.331066221</v>
      </c>
      <c r="N96" s="11">
        <f>M96/((1+Inputs!$B$3)^(H96-Inputs!$B$5))</f>
        <v>5997086.5491389586</v>
      </c>
      <c r="O96" s="11">
        <f>M96/((1+Inputs!$B$4)^(H96-Inputs!$B$5))</f>
        <v>9119108.84282865</v>
      </c>
      <c r="Q96" s="127">
        <f t="shared" si="93"/>
        <v>2030</v>
      </c>
      <c r="R96" s="16">
        <f t="shared" si="89"/>
        <v>1410247.4373979683</v>
      </c>
      <c r="S96" s="16">
        <f t="shared" si="90"/>
        <v>420585.47748485196</v>
      </c>
      <c r="T96" s="16">
        <f t="shared" si="98"/>
        <v>1830832.9148828201</v>
      </c>
      <c r="U96" s="11">
        <f>T96/((1+Inputs!$B$3)^(Q96-Inputs!$B$5))</f>
        <v>869815.52925011539</v>
      </c>
      <c r="V96" s="11">
        <f>T96/((1+Inputs!$B$4)^(Q96-Inputs!$B$5))</f>
        <v>1322632.6516086799</v>
      </c>
      <c r="W96" s="212"/>
      <c r="X96" s="127">
        <f t="shared" si="99"/>
        <v>2030</v>
      </c>
      <c r="Y96" s="43">
        <f>'I-95 Detour Data'!R236</f>
        <v>13826108.89203966</v>
      </c>
      <c r="Z96" s="213">
        <f t="shared" si="92"/>
        <v>276522.17784079321</v>
      </c>
      <c r="AA96" s="16">
        <f>(Z96)*$C$7*(1-Inputs!$B$30)*Inputs!$B$8</f>
        <v>5833910.0556654651</v>
      </c>
      <c r="AB96" s="16">
        <f>(Z96*Inputs!$B$30)*$C$8</f>
        <v>1739877.5429742709</v>
      </c>
      <c r="AC96" s="16">
        <f t="shared" si="100"/>
        <v>7573787.598639736</v>
      </c>
      <c r="AD96" s="11">
        <f>AC96/((1+Inputs!$B$3)^(X96-Inputs!$B$5))</f>
        <v>3598251.9294833769</v>
      </c>
      <c r="AE96" s="11">
        <f>AC96/((1+Inputs!$B$4)^(X96-Inputs!$B$5))</f>
        <v>5471465.3056971924</v>
      </c>
    </row>
    <row r="97" spans="1:31">
      <c r="A97" s="126">
        <f t="shared" si="94"/>
        <v>2031</v>
      </c>
      <c r="B97" s="16">
        <f t="shared" si="86"/>
        <v>2434107.8508903389</v>
      </c>
      <c r="C97" s="16">
        <f t="shared" si="87"/>
        <v>725936.72966018668</v>
      </c>
      <c r="D97" s="16">
        <f t="shared" si="95"/>
        <v>3160044.5805505253</v>
      </c>
      <c r="E97" s="11">
        <f>D97/((1+Inputs!$B$3)^(A97-Inputs!$B$5))</f>
        <v>1403097.5854983062</v>
      </c>
      <c r="F97" s="11">
        <f>D97/((1+Inputs!$B$4)^(A97-Inputs!$B$5))</f>
        <v>2216391.6893109819</v>
      </c>
      <c r="H97" s="127">
        <f t="shared" si="96"/>
        <v>2031</v>
      </c>
      <c r="I97" s="43">
        <f>'I-95 Detour Data'!R161</f>
        <v>9545627.0464064181</v>
      </c>
      <c r="J97" s="213">
        <f t="shared" si="88"/>
        <v>477281.3523203209</v>
      </c>
      <c r="K97" s="16">
        <f>(J97)*$C$7*(1-Inputs!$B$30)*Inputs!$B$8</f>
        <v>10069414.693696832</v>
      </c>
      <c r="L97" s="16">
        <f>(J97*Inputs!$B$30)*$C$8</f>
        <v>3003054.2687994596</v>
      </c>
      <c r="M97" s="16">
        <f t="shared" si="97"/>
        <v>13072468.962496292</v>
      </c>
      <c r="N97" s="11">
        <f>M97/((1+Inputs!$B$3)^(H97-Inputs!$B$5))</f>
        <v>5804332.5561516806</v>
      </c>
      <c r="O97" s="11">
        <f>M97/((1+Inputs!$B$4)^(H97-Inputs!$B$5))</f>
        <v>9168766.7147420105</v>
      </c>
      <c r="Q97" s="127">
        <f t="shared" si="93"/>
        <v>2031</v>
      </c>
      <c r="R97" s="16">
        <f t="shared" si="89"/>
        <v>1460464.7105342038</v>
      </c>
      <c r="S97" s="16">
        <f t="shared" si="90"/>
        <v>435562.03779611224</v>
      </c>
      <c r="T97" s="16">
        <f t="shared" si="98"/>
        <v>1896026.748330316</v>
      </c>
      <c r="U97" s="11">
        <f>T97/((1+Inputs!$B$3)^(Q97-Inputs!$B$5))</f>
        <v>841858.55129898409</v>
      </c>
      <c r="V97" s="11">
        <f>T97/((1+Inputs!$B$4)^(Q97-Inputs!$B$5))</f>
        <v>1329835.0135865896</v>
      </c>
      <c r="W97" s="212"/>
      <c r="X97" s="127">
        <f t="shared" si="99"/>
        <v>2031</v>
      </c>
      <c r="Y97" s="43">
        <f>'I-95 Detour Data'!R237</f>
        <v>14318440.569609631</v>
      </c>
      <c r="Z97" s="213">
        <f t="shared" si="92"/>
        <v>286368.81139219261</v>
      </c>
      <c r="AA97" s="16">
        <f>(Z97)*$C$7*(1-Inputs!$B$30)*Inputs!$B$8</f>
        <v>6041648.8162181005</v>
      </c>
      <c r="AB97" s="16">
        <f>(Z97*Inputs!$B$30)*$C$8</f>
        <v>1801832.5612796759</v>
      </c>
      <c r="AC97" s="16">
        <f t="shared" si="100"/>
        <v>7843481.3774977764</v>
      </c>
      <c r="AD97" s="11">
        <f>AC97/((1+Inputs!$B$3)^(X97-Inputs!$B$5))</f>
        <v>3482599.533691009</v>
      </c>
      <c r="AE97" s="11">
        <f>AC97/((1+Inputs!$B$4)^(X97-Inputs!$B$5))</f>
        <v>5501260.0288452068</v>
      </c>
    </row>
    <row r="98" spans="1:31">
      <c r="A98" s="126">
        <f t="shared" si="94"/>
        <v>2032</v>
      </c>
      <c r="B98" s="16">
        <f t="shared" si="86"/>
        <v>2520783.6040594066</v>
      </c>
      <c r="C98" s="16">
        <f t="shared" si="87"/>
        <v>751786.49337274022</v>
      </c>
      <c r="D98" s="16">
        <f t="shared" si="95"/>
        <v>3272570.0974321468</v>
      </c>
      <c r="E98" s="11">
        <f>D98/((1+Inputs!$B$3)^(A98-Inputs!$B$5))</f>
        <v>1358000.2436574686</v>
      </c>
      <c r="F98" s="11">
        <f>D98/((1+Inputs!$B$4)^(A98-Inputs!$B$5))</f>
        <v>2228460.993068025</v>
      </c>
      <c r="H98" s="127">
        <f t="shared" si="96"/>
        <v>2032</v>
      </c>
      <c r="I98" s="43">
        <f>'I-95 Detour Data'!R162</f>
        <v>9885535.7375581525</v>
      </c>
      <c r="J98" s="213">
        <f t="shared" si="88"/>
        <v>494276.78687790764</v>
      </c>
      <c r="K98" s="16">
        <f>(J98)*$C$7*(1-Inputs!$B$30)*Inputs!$B$8</f>
        <v>10427974.854549445</v>
      </c>
      <c r="L98" s="16">
        <f>(J98*Inputs!$B$30)*$C$8</f>
        <v>3109989.543035795</v>
      </c>
      <c r="M98" s="16">
        <f t="shared" si="97"/>
        <v>13537964.397585239</v>
      </c>
      <c r="N98" s="11">
        <f>M98/((1+Inputs!$B$3)^(H98-Inputs!$B$5))</f>
        <v>5617773.9217786379</v>
      </c>
      <c r="O98" s="11">
        <f>M98/((1+Inputs!$B$4)^(H98-Inputs!$B$5))</f>
        <v>9218694.9973156042</v>
      </c>
      <c r="Q98" s="127">
        <f t="shared" si="93"/>
        <v>2032</v>
      </c>
      <c r="R98" s="16">
        <f t="shared" si="89"/>
        <v>1512470.1624356445</v>
      </c>
      <c r="S98" s="16">
        <f t="shared" si="90"/>
        <v>451071.89602364443</v>
      </c>
      <c r="T98" s="16">
        <f t="shared" si="98"/>
        <v>1963542.0584592889</v>
      </c>
      <c r="U98" s="11">
        <f>T98/((1+Inputs!$B$3)^(Q98-Inputs!$B$5))</f>
        <v>814800.14619448152</v>
      </c>
      <c r="V98" s="11">
        <f>T98/((1+Inputs!$B$4)^(Q98-Inputs!$B$5))</f>
        <v>1337076.5958408157</v>
      </c>
      <c r="W98" s="212"/>
      <c r="X98" s="127">
        <f t="shared" si="99"/>
        <v>2032</v>
      </c>
      <c r="Y98" s="43">
        <f>'I-95 Detour Data'!R238</f>
        <v>14828303.606337234</v>
      </c>
      <c r="Z98" s="213">
        <f t="shared" si="92"/>
        <v>296566.07212674472</v>
      </c>
      <c r="AA98" s="16">
        <f>(Z98)*$C$7*(1-Inputs!$B$30)*Inputs!$B$8</f>
        <v>6256784.9127296703</v>
      </c>
      <c r="AB98" s="16">
        <f>(Z98*Inputs!$B$30)*$C$8</f>
        <v>1865993.7258214778</v>
      </c>
      <c r="AC98" s="16">
        <f t="shared" si="100"/>
        <v>8122778.6385511477</v>
      </c>
      <c r="AD98" s="11">
        <f>AC98/((1+Inputs!$B$3)^(X98-Inputs!$B$5))</f>
        <v>3370664.3530671843</v>
      </c>
      <c r="AE98" s="11">
        <f>AC98/((1+Inputs!$B$4)^(X98-Inputs!$B$5))</f>
        <v>5531216.9983893652</v>
      </c>
    </row>
    <row r="99" spans="1:31">
      <c r="A99" s="126">
        <f t="shared" si="94"/>
        <v>2033</v>
      </c>
      <c r="B99" s="16">
        <f t="shared" si="86"/>
        <v>2610545.7801183541</v>
      </c>
      <c r="C99" s="16">
        <f t="shared" si="87"/>
        <v>778556.73714463378</v>
      </c>
      <c r="D99" s="16">
        <f t="shared" si="95"/>
        <v>3389102.5172629878</v>
      </c>
      <c r="E99" s="11">
        <f>D99/((1+Inputs!$B$3)^(A99-Inputs!$B$5))</f>
        <v>1314352.3877698027</v>
      </c>
      <c r="F99" s="11">
        <f>D99/((1+Inputs!$B$4)^(A99-Inputs!$B$5))</f>
        <v>2240596.0199072654</v>
      </c>
      <c r="H99" s="127">
        <f t="shared" si="96"/>
        <v>2033</v>
      </c>
      <c r="I99" s="43">
        <f>'I-95 Detour Data'!R163</f>
        <v>10237548.182372041</v>
      </c>
      <c r="J99" s="213">
        <f t="shared" si="88"/>
        <v>511877.40911860205</v>
      </c>
      <c r="K99" s="16">
        <f>(J99)*$C$7*(1-Inputs!$B$30)*Inputs!$B$8</f>
        <v>10799302.92623516</v>
      </c>
      <c r="L99" s="16">
        <f>(J99*Inputs!$B$30)*$C$8</f>
        <v>3220732.6581742442</v>
      </c>
      <c r="M99" s="16">
        <f t="shared" si="97"/>
        <v>14020035.584409405</v>
      </c>
      <c r="N99" s="11">
        <f>M99/((1+Inputs!$B$3)^(H99-Inputs!$B$5))</f>
        <v>5437211.5193103738</v>
      </c>
      <c r="O99" s="11">
        <f>M99/((1+Inputs!$B$4)^(H99-Inputs!$B$5))</f>
        <v>9268895.1630637087</v>
      </c>
      <c r="Q99" s="127">
        <f t="shared" si="93"/>
        <v>2033</v>
      </c>
      <c r="R99" s="16">
        <f t="shared" si="89"/>
        <v>1566327.4680710132</v>
      </c>
      <c r="S99" s="16">
        <f t="shared" si="90"/>
        <v>467134.04228678049</v>
      </c>
      <c r="T99" s="16">
        <f t="shared" si="98"/>
        <v>2033461.5103577937</v>
      </c>
      <c r="U99" s="11">
        <f>T99/((1+Inputs!$B$3)^(Q99-Inputs!$B$5))</f>
        <v>788611.43266188202</v>
      </c>
      <c r="V99" s="11">
        <f>T99/((1+Inputs!$B$4)^(Q99-Inputs!$B$5))</f>
        <v>1344357.61194436</v>
      </c>
      <c r="W99" s="212"/>
      <c r="X99" s="127">
        <f t="shared" si="99"/>
        <v>2033</v>
      </c>
      <c r="Y99" s="43">
        <f>'I-95 Detour Data'!R239</f>
        <v>15356322.273558065</v>
      </c>
      <c r="Z99" s="213">
        <f t="shared" si="92"/>
        <v>307126.44547116134</v>
      </c>
      <c r="AA99" s="16">
        <f>(Z99)*$C$7*(1-Inputs!$B$30)*Inputs!$B$8</f>
        <v>6479581.7557410989</v>
      </c>
      <c r="AB99" s="16">
        <f>(Z99*Inputs!$B$30)*$C$8</f>
        <v>1932439.5949045473</v>
      </c>
      <c r="AC99" s="16">
        <f t="shared" si="100"/>
        <v>8412021.3506456465</v>
      </c>
      <c r="AD99" s="11">
        <f>AC99/((1+Inputs!$B$3)^(X99-Inputs!$B$5))</f>
        <v>3262326.9115862255</v>
      </c>
      <c r="AE99" s="11">
        <f>AC99/((1+Inputs!$B$4)^(X99-Inputs!$B$5))</f>
        <v>5561337.0978382276</v>
      </c>
    </row>
    <row r="100" spans="1:31">
      <c r="A100" s="126">
        <f t="shared" si="94"/>
        <v>2034</v>
      </c>
      <c r="B100" s="16">
        <f t="shared" si="86"/>
        <v>2703504.2830011765</v>
      </c>
      <c r="C100" s="16">
        <f t="shared" si="87"/>
        <v>806280.23820157326</v>
      </c>
      <c r="D100" s="16">
        <f t="shared" si="95"/>
        <v>3509784.5212027496</v>
      </c>
      <c r="E100" s="11">
        <f>D100/((1+Inputs!$B$3)^(A100-Inputs!$B$5))</f>
        <v>1272107.4295123017</v>
      </c>
      <c r="F100" s="11">
        <f>D100/((1+Inputs!$B$4)^(A100-Inputs!$B$5))</f>
        <v>2252797.1277220533</v>
      </c>
      <c r="H100" s="127">
        <f t="shared" si="96"/>
        <v>2034</v>
      </c>
      <c r="I100" s="43">
        <f>'I-95 Detour Data'!R164</f>
        <v>10602095.381456561</v>
      </c>
      <c r="J100" s="213">
        <f t="shared" si="88"/>
        <v>530104.76907282812</v>
      </c>
      <c r="K100" s="16">
        <f>(J100)*$C$7*(1-Inputs!$B$30)*Inputs!$B$8</f>
        <v>11183853.559227847</v>
      </c>
      <c r="L100" s="16">
        <f>(J100*Inputs!$B$30)*$C$8</f>
        <v>3335419.2070062347</v>
      </c>
      <c r="M100" s="16">
        <f t="shared" si="97"/>
        <v>14519272.766234081</v>
      </c>
      <c r="N100" s="11">
        <f>M100/((1+Inputs!$B$3)^(H100-Inputs!$B$5))</f>
        <v>5262452.6222232552</v>
      </c>
      <c r="O100" s="11">
        <f>M100/((1+Inputs!$B$4)^(H100-Inputs!$B$5))</f>
        <v>9319368.6925191358</v>
      </c>
      <c r="Q100" s="127">
        <f t="shared" si="93"/>
        <v>2034</v>
      </c>
      <c r="R100" s="16">
        <f t="shared" si="89"/>
        <v>1622102.5698007066</v>
      </c>
      <c r="S100" s="16">
        <f t="shared" si="90"/>
        <v>483768.14292094426</v>
      </c>
      <c r="T100" s="16">
        <f t="shared" si="98"/>
        <v>2105870.712721651</v>
      </c>
      <c r="U100" s="11">
        <f>T100/((1+Inputs!$B$3)^(Q100-Inputs!$B$5))</f>
        <v>763264.45770738146</v>
      </c>
      <c r="V100" s="11">
        <f>T100/((1+Inputs!$B$4)^(Q100-Inputs!$B$5))</f>
        <v>1351678.2766332326</v>
      </c>
      <c r="W100" s="212"/>
      <c r="X100" s="127">
        <f t="shared" si="99"/>
        <v>2034</v>
      </c>
      <c r="Y100" s="43">
        <f>'I-95 Detour Data'!R240</f>
        <v>15903143.072184846</v>
      </c>
      <c r="Z100" s="213">
        <f t="shared" si="92"/>
        <v>318062.86144369695</v>
      </c>
      <c r="AA100" s="16">
        <f>(Z100)*$C$7*(1-Inputs!$B$30)*Inputs!$B$8</f>
        <v>6710312.1355367107</v>
      </c>
      <c r="AB100" s="16">
        <f>(Z100*Inputs!$B$30)*$C$8</f>
        <v>2001251.5242037412</v>
      </c>
      <c r="AC100" s="16">
        <f t="shared" si="100"/>
        <v>8711563.6597404517</v>
      </c>
      <c r="AD100" s="11">
        <f>AC100/((1+Inputs!$B$3)^(X100-Inputs!$B$5))</f>
        <v>3157471.5733339544</v>
      </c>
      <c r="AE100" s="11">
        <f>AC100/((1+Inputs!$B$4)^(X100-Inputs!$B$5))</f>
        <v>5591621.2155114831</v>
      </c>
    </row>
    <row r="101" spans="1:31">
      <c r="A101" s="126">
        <f t="shared" si="94"/>
        <v>2035</v>
      </c>
      <c r="B101" s="16">
        <f t="shared" si="86"/>
        <v>2799772.9301932943</v>
      </c>
      <c r="C101" s="16">
        <f t="shared" si="87"/>
        <v>834990.94092819816</v>
      </c>
      <c r="D101" s="16">
        <f t="shared" si="95"/>
        <v>3634763.8711214922</v>
      </c>
      <c r="E101" s="11">
        <f>D101/((1+Inputs!$B$3)^(A101-Inputs!$B$5))</f>
        <v>1231220.2779699438</v>
      </c>
      <c r="F101" s="11">
        <f>D101/((1+Inputs!$B$4)^(A101-Inputs!$B$5))</f>
        <v>2265064.6763546346</v>
      </c>
      <c r="H101" s="127">
        <f t="shared" si="96"/>
        <v>2035</v>
      </c>
      <c r="I101" s="43">
        <f>'I-95 Detour Data'!R165</f>
        <v>10979623.682851223</v>
      </c>
      <c r="J101" s="213">
        <f t="shared" si="88"/>
        <v>548981.18414256116</v>
      </c>
      <c r="K101" s="16">
        <f>(J101)*$C$7*(1-Inputs!$B$30)*Inputs!$B$8</f>
        <v>11582097.593576636</v>
      </c>
      <c r="L101" s="16">
        <f>(J101*Inputs!$B$30)*$C$8</f>
        <v>3454189.6106249951</v>
      </c>
      <c r="M101" s="16">
        <f t="shared" si="97"/>
        <v>15036287.204201631</v>
      </c>
      <c r="N101" s="11">
        <f>M101/((1+Inputs!$B$3)^(H101-Inputs!$B$5))</f>
        <v>5093310.6984693706</v>
      </c>
      <c r="O101" s="11">
        <f>M101/((1+Inputs!$B$4)^(H101-Inputs!$B$5))</f>
        <v>9370117.0742769018</v>
      </c>
      <c r="Q101" s="127">
        <f t="shared" si="93"/>
        <v>2035</v>
      </c>
      <c r="R101" s="16">
        <f t="shared" si="89"/>
        <v>1679863.7581159768</v>
      </c>
      <c r="S101" s="16">
        <f t="shared" si="90"/>
        <v>500994.5645569191</v>
      </c>
      <c r="T101" s="16">
        <f t="shared" si="98"/>
        <v>2180858.3226728961</v>
      </c>
      <c r="U101" s="11">
        <f>T101/((1+Inputs!$B$3)^(Q101-Inputs!$B$5))</f>
        <v>738732.16678196646</v>
      </c>
      <c r="V101" s="11">
        <f>T101/((1+Inputs!$B$4)^(Q101-Inputs!$B$5))</f>
        <v>1359038.8058127812</v>
      </c>
      <c r="W101" s="212"/>
      <c r="X101" s="127">
        <f t="shared" si="99"/>
        <v>2035</v>
      </c>
      <c r="Y101" s="43">
        <f>'I-95 Detour Data'!R241</f>
        <v>16469435.524276838</v>
      </c>
      <c r="Z101" s="213">
        <f t="shared" si="92"/>
        <v>329388.71048553678</v>
      </c>
      <c r="AA101" s="16">
        <f>(Z101)*$C$7*(1-Inputs!$B$30)*Inputs!$B$8</f>
        <v>6949258.5561459828</v>
      </c>
      <c r="AB101" s="16">
        <f>(Z101*Inputs!$B$30)*$C$8</f>
        <v>2072513.7663749978</v>
      </c>
      <c r="AC101" s="16">
        <f t="shared" si="100"/>
        <v>9021772.3225209806</v>
      </c>
      <c r="AD101" s="11">
        <f>AC101/((1+Inputs!$B$3)^(X101-Inputs!$B$5))</f>
        <v>3055986.4190816232</v>
      </c>
      <c r="AE101" s="11">
        <f>AC101/((1+Inputs!$B$4)^(X101-Inputs!$B$5))</f>
        <v>5622070.2445661416</v>
      </c>
    </row>
    <row r="102" spans="1:31">
      <c r="A102" s="126">
        <f t="shared" si="94"/>
        <v>2036</v>
      </c>
      <c r="B102" s="16">
        <f t="shared" si="86"/>
        <v>2899469.5920885783</v>
      </c>
      <c r="C102" s="16">
        <f t="shared" si="87"/>
        <v>864723.99842925661</v>
      </c>
      <c r="D102" s="16">
        <f t="shared" si="95"/>
        <v>3764193.5905178348</v>
      </c>
      <c r="E102" s="11">
        <f>D102/((1+Inputs!$B$3)^(A102-Inputs!$B$5))</f>
        <v>1191647.2915070937</v>
      </c>
      <c r="F102" s="11">
        <f>D102/((1+Inputs!$B$4)^(A102-Inputs!$B$5))</f>
        <v>2277399.0276067685</v>
      </c>
      <c r="H102" s="127">
        <f t="shared" si="96"/>
        <v>2036</v>
      </c>
      <c r="I102" s="43">
        <f>'I-95 Detour Data'!R166</f>
        <v>11370595.328530751</v>
      </c>
      <c r="J102" s="213">
        <f t="shared" si="88"/>
        <v>568529.76642653754</v>
      </c>
      <c r="K102" s="16">
        <f>(J102)*$C$7*(1-Inputs!$B$30)*Inputs!$B$8</f>
        <v>11994522.635397891</v>
      </c>
      <c r="L102" s="16">
        <f>(J102*Inputs!$B$30)*$C$8</f>
        <v>3577189.2903557741</v>
      </c>
      <c r="M102" s="16">
        <f t="shared" si="97"/>
        <v>15571711.925753664</v>
      </c>
      <c r="N102" s="11">
        <f>M102/((1+Inputs!$B$3)^(H102-Inputs!$B$5))</f>
        <v>4929605.2113781814</v>
      </c>
      <c r="O102" s="11">
        <f>M102/((1+Inputs!$B$4)^(H102-Inputs!$B$5))</f>
        <v>9421141.8050381206</v>
      </c>
      <c r="Q102" s="127">
        <f t="shared" si="93"/>
        <v>2036</v>
      </c>
      <c r="R102" s="16">
        <f t="shared" si="89"/>
        <v>1739681.7552531473</v>
      </c>
      <c r="S102" s="16">
        <f t="shared" si="90"/>
        <v>518834.39905755414</v>
      </c>
      <c r="T102" s="16">
        <f t="shared" si="98"/>
        <v>2258516.1543107014</v>
      </c>
      <c r="U102" s="11">
        <f>T102/((1+Inputs!$B$3)^(Q102-Inputs!$B$5))</f>
        <v>714988.37490425643</v>
      </c>
      <c r="V102" s="11">
        <f>T102/((1+Inputs!$B$4)^(Q102-Inputs!$B$5))</f>
        <v>1366439.4165640615</v>
      </c>
      <c r="W102" s="212"/>
      <c r="X102" s="127">
        <f t="shared" si="99"/>
        <v>2036</v>
      </c>
      <c r="Y102" s="43">
        <f>'I-95 Detour Data'!R242</f>
        <v>17055892.992796134</v>
      </c>
      <c r="Z102" s="213">
        <f t="shared" si="92"/>
        <v>341117.8598559227</v>
      </c>
      <c r="AA102" s="16">
        <f>(Z102)*$C$7*(1-Inputs!$B$30)*Inputs!$B$8</f>
        <v>7196713.5812387383</v>
      </c>
      <c r="AB102" s="16">
        <f>(Z102*Inputs!$B$30)*$C$8</f>
        <v>2146313.5742134657</v>
      </c>
      <c r="AC102" s="16">
        <f t="shared" si="100"/>
        <v>9343027.155452203</v>
      </c>
      <c r="AD102" s="11">
        <f>AC102/((1+Inputs!$B$3)^(X102-Inputs!$B$5))</f>
        <v>2957763.1268269103</v>
      </c>
      <c r="AE102" s="11">
        <f>AC102/((1+Inputs!$B$4)^(X102-Inputs!$B$5))</f>
        <v>5652685.0830228748</v>
      </c>
    </row>
    <row r="103" spans="1:31">
      <c r="A103" s="126">
        <f t="shared" si="94"/>
        <v>2037</v>
      </c>
      <c r="B103" s="16">
        <f t="shared" si="86"/>
        <v>3002716.3363087089</v>
      </c>
      <c r="C103" s="16">
        <f t="shared" si="87"/>
        <v>895515.81557072315</v>
      </c>
      <c r="D103" s="16">
        <f t="shared" si="95"/>
        <v>3898232.1518794321</v>
      </c>
      <c r="E103" s="11">
        <f>D103/((1+Inputs!$B$3)^(A103-Inputs!$B$5))</f>
        <v>1153346.2311858202</v>
      </c>
      <c r="F103" s="11">
        <f>D103/((1+Inputs!$B$4)^(A103-Inputs!$B$5))</f>
        <v>2289800.5452503967</v>
      </c>
      <c r="H103" s="127">
        <f t="shared" si="96"/>
        <v>2037</v>
      </c>
      <c r="I103" s="43">
        <f>'I-95 Detour Data'!R167</f>
        <v>11775489.020369669</v>
      </c>
      <c r="J103" s="213">
        <f t="shared" si="88"/>
        <v>588774.45101848349</v>
      </c>
      <c r="K103" s="16">
        <f>(J103)*$C$7*(1-Inputs!$B$30)*Inputs!$B$8</f>
        <v>12421633.653895397</v>
      </c>
      <c r="L103" s="16">
        <f>(J103*Inputs!$B$30)*$C$8</f>
        <v>3704568.8458082983</v>
      </c>
      <c r="M103" s="16">
        <f t="shared" si="97"/>
        <v>16126202.499703694</v>
      </c>
      <c r="N103" s="11">
        <f>M103/((1+Inputs!$B$3)^(H103-Inputs!$B$5))</f>
        <v>4771161.4269574825</v>
      </c>
      <c r="O103" s="11">
        <f>M103/((1+Inputs!$B$4)^(H103-Inputs!$B$5))</f>
        <v>9472444.3896541689</v>
      </c>
      <c r="Q103" s="127">
        <f t="shared" si="93"/>
        <v>2037</v>
      </c>
      <c r="R103" s="16">
        <f t="shared" si="89"/>
        <v>1801629.8017852255</v>
      </c>
      <c r="S103" s="16">
        <f t="shared" si="90"/>
        <v>537309.48934243398</v>
      </c>
      <c r="T103" s="16">
        <f t="shared" si="98"/>
        <v>2338939.2911276594</v>
      </c>
      <c r="U103" s="11">
        <f>T103/((1+Inputs!$B$3)^(Q103-Inputs!$B$5))</f>
        <v>692007.73871149216</v>
      </c>
      <c r="V103" s="11">
        <f>T103/((1+Inputs!$B$4)^(Q103-Inputs!$B$5))</f>
        <v>1373880.327150238</v>
      </c>
      <c r="W103" s="212"/>
      <c r="X103" s="127">
        <f t="shared" si="99"/>
        <v>2037</v>
      </c>
      <c r="Y103" s="43">
        <f>'I-95 Detour Data'!R243</f>
        <v>17663233.530554511</v>
      </c>
      <c r="Z103" s="213">
        <f t="shared" si="92"/>
        <v>353264.6706110902</v>
      </c>
      <c r="AA103" s="16">
        <f>(Z103)*$C$7*(1-Inputs!$B$30)*Inputs!$B$8</f>
        <v>7452980.1923372401</v>
      </c>
      <c r="AB103" s="16">
        <f>(Z103*Inputs!$B$30)*$C$8</f>
        <v>2222741.3074849797</v>
      </c>
      <c r="AC103" s="16">
        <f t="shared" si="100"/>
        <v>9675721.4998222198</v>
      </c>
      <c r="AD103" s="11">
        <f>AC103/((1+Inputs!$B$3)^(X103-Inputs!$B$5))</f>
        <v>2862696.8561744904</v>
      </c>
      <c r="AE103" s="11">
        <f>AC103/((1+Inputs!$B$4)^(X103-Inputs!$B$5))</f>
        <v>5683466.6337925037</v>
      </c>
    </row>
    <row r="104" spans="1:31">
      <c r="A104" s="126">
        <f t="shared" si="94"/>
        <v>2038</v>
      </c>
      <c r="B104" s="16">
        <f t="shared" si="86"/>
        <v>3109639.5771615827</v>
      </c>
      <c r="C104" s="16">
        <f t="shared" si="87"/>
        <v>927404.09355356277</v>
      </c>
      <c r="D104" s="16">
        <f t="shared" si="95"/>
        <v>4037043.6707151453</v>
      </c>
      <c r="E104" s="11">
        <f>D104/((1+Inputs!$B$3)^(A104-Inputs!$B$5))</f>
        <v>1116276.2156814053</v>
      </c>
      <c r="F104" s="11">
        <f>D104/((1+Inputs!$B$4)^(A104-Inputs!$B$5))</f>
        <v>2302269.5950383693</v>
      </c>
      <c r="H104" s="127">
        <f t="shared" si="96"/>
        <v>2038</v>
      </c>
      <c r="I104" s="43">
        <f>'I-95 Detour Data'!R168</f>
        <v>12194800.506260198</v>
      </c>
      <c r="J104" s="213">
        <f t="shared" si="88"/>
        <v>609740.02531300986</v>
      </c>
      <c r="K104" s="16">
        <f>(J104)*$C$7*(1-Inputs!$B$30)*Inputs!$B$8</f>
        <v>12863953.599639708</v>
      </c>
      <c r="L104" s="16">
        <f>(J104*Inputs!$B$30)*$C$8</f>
        <v>3836484.2392694587</v>
      </c>
      <c r="M104" s="16">
        <f t="shared" si="97"/>
        <v>16700437.838909168</v>
      </c>
      <c r="N104" s="11">
        <f>M104/((1+Inputs!$B$3)^(H104-Inputs!$B$5))</f>
        <v>4617810.227387921</v>
      </c>
      <c r="O104" s="11">
        <f>M104/((1+Inputs!$B$4)^(H104-Inputs!$B$5))</f>
        <v>9524026.3411710411</v>
      </c>
      <c r="Q104" s="127">
        <f t="shared" si="93"/>
        <v>2038</v>
      </c>
      <c r="R104" s="16">
        <f t="shared" si="89"/>
        <v>1865783.7462969499</v>
      </c>
      <c r="S104" s="16">
        <f t="shared" si="90"/>
        <v>556442.4561321378</v>
      </c>
      <c r="T104" s="16">
        <f t="shared" si="98"/>
        <v>2422226.2024290878</v>
      </c>
      <c r="U104" s="11">
        <f>T104/((1+Inputs!$B$3)^(Q104-Inputs!$B$5))</f>
        <v>669765.72940884333</v>
      </c>
      <c r="V104" s="11">
        <f>T104/((1+Inputs!$B$4)^(Q104-Inputs!$B$5))</f>
        <v>1381361.757023022</v>
      </c>
      <c r="W104" s="212"/>
      <c r="X104" s="127">
        <f t="shared" si="99"/>
        <v>2038</v>
      </c>
      <c r="Y104" s="43">
        <f>'I-95 Detour Data'!R244</f>
        <v>18292200.759390298</v>
      </c>
      <c r="Z104" s="213">
        <f t="shared" si="92"/>
        <v>365844.01518780598</v>
      </c>
      <c r="AA104" s="16">
        <f>(Z104)*$C$7*(1-Inputs!$B$30)*Inputs!$B$8</f>
        <v>7718372.1597838253</v>
      </c>
      <c r="AB104" s="16">
        <f>(Z104*Inputs!$B$30)*$C$8</f>
        <v>2301890.5435616751</v>
      </c>
      <c r="AC104" s="16">
        <f t="shared" si="100"/>
        <v>10020262.7033455</v>
      </c>
      <c r="AD104" s="11">
        <f>AC104/((1+Inputs!$B$3)^(X104-Inputs!$B$5))</f>
        <v>2770686.136432752</v>
      </c>
      <c r="AE104" s="11">
        <f>AC104/((1+Inputs!$B$4)^(X104-Inputs!$B$5))</f>
        <v>5714415.8047026237</v>
      </c>
    </row>
    <row r="105" spans="1:31">
      <c r="A105" s="126">
        <f t="shared" si="94"/>
        <v>2039</v>
      </c>
      <c r="B105" s="16">
        <f t="shared" si="86"/>
        <v>3220370.2304217638</v>
      </c>
      <c r="C105" s="16">
        <f t="shared" si="87"/>
        <v>960427.87607471517</v>
      </c>
      <c r="D105" s="16">
        <f t="shared" si="95"/>
        <v>4180798.1064964789</v>
      </c>
      <c r="E105" s="11">
        <f>D105/((1+Inputs!$B$3)^(A105-Inputs!$B$5))</f>
        <v>1080397.6776469306</v>
      </c>
      <c r="F105" s="11">
        <f>D105/((1+Inputs!$B$4)^(A105-Inputs!$B$5))</f>
        <v>2314806.5447152392</v>
      </c>
      <c r="H105" s="127">
        <f t="shared" si="96"/>
        <v>2039</v>
      </c>
      <c r="I105" s="43">
        <f>'I-95 Detour Data'!R169</f>
        <v>12629043.18710115</v>
      </c>
      <c r="J105" s="213">
        <f t="shared" si="88"/>
        <v>631452.15935505752</v>
      </c>
      <c r="K105" s="16">
        <f>(J105)*$C$7*(1-Inputs!$B$30)*Inputs!$B$8</f>
        <v>13322024.044863764</v>
      </c>
      <c r="L105" s="16">
        <f>(J105*Inputs!$B$30)*$C$8</f>
        <v>3973096.9866620218</v>
      </c>
      <c r="M105" s="16">
        <f t="shared" si="97"/>
        <v>17295121.031525787</v>
      </c>
      <c r="N105" s="11">
        <f>M105/((1+Inputs!$B$3)^(H105-Inputs!$B$5))</f>
        <v>4469387.9305120623</v>
      </c>
      <c r="O105" s="11">
        <f>M105/((1+Inputs!$B$4)^(H105-Inputs!$B$5))</f>
        <v>9575889.1808739845</v>
      </c>
      <c r="Q105" s="127">
        <f t="shared" si="93"/>
        <v>2039</v>
      </c>
      <c r="R105" s="16">
        <f t="shared" si="89"/>
        <v>1932222.1382530588</v>
      </c>
      <c r="S105" s="16">
        <f t="shared" si="90"/>
        <v>576256.72564482922</v>
      </c>
      <c r="T105" s="16">
        <f t="shared" si="98"/>
        <v>2508478.863897888</v>
      </c>
      <c r="U105" s="11">
        <f>T105/((1+Inputs!$B$3)^(Q105-Inputs!$B$5))</f>
        <v>648238.60658815852</v>
      </c>
      <c r="V105" s="11">
        <f>T105/((1+Inputs!$B$4)^(Q105-Inputs!$B$5))</f>
        <v>1388883.9268291439</v>
      </c>
      <c r="W105" s="212"/>
      <c r="X105" s="127">
        <f t="shared" si="99"/>
        <v>2039</v>
      </c>
      <c r="Y105" s="43">
        <f>'I-95 Detour Data'!R245</f>
        <v>18943564.78065173</v>
      </c>
      <c r="Z105" s="213">
        <f t="shared" si="92"/>
        <v>378871.29561303457</v>
      </c>
      <c r="AA105" s="16">
        <f>(Z105)*$C$7*(1-Inputs!$B$30)*Inputs!$B$8</f>
        <v>7993214.4269182608</v>
      </c>
      <c r="AB105" s="16">
        <f>(Z105*Inputs!$B$30)*$C$8</f>
        <v>2383858.1919972138</v>
      </c>
      <c r="AC105" s="16">
        <f t="shared" si="100"/>
        <v>10377072.618915474</v>
      </c>
      <c r="AD105" s="11">
        <f>AC105/((1+Inputs!$B$3)^(X105-Inputs!$B$5))</f>
        <v>2681632.7583072376</v>
      </c>
      <c r="AE105" s="11">
        <f>AC105/((1+Inputs!$B$4)^(X105-Inputs!$B$5))</f>
        <v>5745533.5085243909</v>
      </c>
    </row>
    <row r="106" spans="1:31">
      <c r="A106" s="126">
        <f t="shared" si="94"/>
        <v>2040</v>
      </c>
      <c r="B106" s="16">
        <f t="shared" si="86"/>
        <v>3335043.8736224752</v>
      </c>
      <c r="C106" s="16">
        <f t="shared" si="87"/>
        <v>994627.59713181376</v>
      </c>
      <c r="D106" s="16">
        <f t="shared" si="95"/>
        <v>4329671.4707542891</v>
      </c>
      <c r="E106" s="11">
        <f>D106/((1+Inputs!$B$3)^(A106-Inputs!$B$5))</f>
        <v>1045672.3214803548</v>
      </c>
      <c r="F106" s="11">
        <f>D106/((1+Inputs!$B$4)^(A106-Inputs!$B$5))</f>
        <v>2327411.7640280966</v>
      </c>
      <c r="H106" s="127">
        <f t="shared" si="96"/>
        <v>2040</v>
      </c>
      <c r="I106" s="43">
        <f>'I-95 Detour Data'!R170</f>
        <v>13078748.745400993</v>
      </c>
      <c r="J106" s="213">
        <f t="shared" si="88"/>
        <v>653937.4372700497</v>
      </c>
      <c r="K106" s="16">
        <f>(J106)*$C$7*(1-Inputs!$B$30)*Inputs!$B$8</f>
        <v>13796405.84655864</v>
      </c>
      <c r="L106" s="16">
        <f>(J106*Inputs!$B$30)*$C$8</f>
        <v>4114574.3553031525</v>
      </c>
      <c r="M106" s="16">
        <f t="shared" si="97"/>
        <v>17910980.201861791</v>
      </c>
      <c r="N106" s="11">
        <f>M106/((1+Inputs!$B$3)^(H106-Inputs!$B$5))</f>
        <v>4325736.1151252976</v>
      </c>
      <c r="O106" s="11">
        <f>M106/((1+Inputs!$B$4)^(H106-Inputs!$B$5))</f>
        <v>9628034.4383323714</v>
      </c>
      <c r="Q106" s="127">
        <f t="shared" si="93"/>
        <v>2040</v>
      </c>
      <c r="R106" s="16">
        <f t="shared" si="89"/>
        <v>2001026.3241734856</v>
      </c>
      <c r="S106" s="16">
        <f t="shared" si="90"/>
        <v>596776.55827908835</v>
      </c>
      <c r="T106" s="16">
        <f t="shared" si="98"/>
        <v>2597802.8824525741</v>
      </c>
      <c r="U106" s="11">
        <f>T106/((1+Inputs!$B$3)^(Q106-Inputs!$B$5))</f>
        <v>627403.39288821304</v>
      </c>
      <c r="V106" s="11">
        <f>T106/((1+Inputs!$B$4)^(Q106-Inputs!$B$5))</f>
        <v>1396447.0584168583</v>
      </c>
      <c r="W106" s="212"/>
      <c r="X106" s="127">
        <f t="shared" si="99"/>
        <v>2040</v>
      </c>
      <c r="Y106" s="43">
        <f>'I-95 Detour Data'!R246</f>
        <v>19618123.118101493</v>
      </c>
      <c r="Z106" s="213">
        <f t="shared" si="92"/>
        <v>392362.46236202988</v>
      </c>
      <c r="AA106" s="16">
        <f>(Z106)*$C$7*(1-Inputs!$B$30)*Inputs!$B$8</f>
        <v>8277843.507935185</v>
      </c>
      <c r="AB106" s="16">
        <f>(Z106*Inputs!$B$30)*$C$8</f>
        <v>2468744.6131818919</v>
      </c>
      <c r="AC106" s="16">
        <f t="shared" si="100"/>
        <v>10746588.121117078</v>
      </c>
      <c r="AD106" s="11">
        <f>AC106/((1+Inputs!$B$3)^(X106-Inputs!$B$5))</f>
        <v>2595441.6690751794</v>
      </c>
      <c r="AE106" s="11">
        <f>AC106/((1+Inputs!$B$4)^(X106-Inputs!$B$5))</f>
        <v>5776820.6629994242</v>
      </c>
    </row>
    <row r="107" spans="1:31">
      <c r="A107" s="126">
        <f t="shared" si="94"/>
        <v>2041</v>
      </c>
      <c r="B107" s="16">
        <f t="shared" si="86"/>
        <v>3453800.9120554174</v>
      </c>
      <c r="C107" s="16">
        <f t="shared" si="87"/>
        <v>1030045.130530182</v>
      </c>
      <c r="D107" s="16">
        <f t="shared" si="95"/>
        <v>4483846.0425855992</v>
      </c>
      <c r="E107" s="11">
        <f>D107/((1+Inputs!$B$3)^(A107-Inputs!$B$5))</f>
        <v>1012063.0824490191</v>
      </c>
      <c r="F107" s="11">
        <f>D107/((1+Inputs!$B$4)^(A107-Inputs!$B$5))</f>
        <v>2340085.6247374825</v>
      </c>
      <c r="H107" s="127">
        <f t="shared" si="96"/>
        <v>2041</v>
      </c>
      <c r="I107" s="43">
        <f>'I-95 Detour Data'!R171</f>
        <v>13544467.79626473</v>
      </c>
      <c r="J107" s="213">
        <f t="shared" si="88"/>
        <v>677223.38981323654</v>
      </c>
      <c r="K107" s="16">
        <f>(J107)*$C$7*(1-Inputs!$B$30)*Inputs!$B$8</f>
        <v>14287679.833181372</v>
      </c>
      <c r="L107" s="16">
        <f>(J107*Inputs!$B$30)*$C$8</f>
        <v>4261089.5687048854</v>
      </c>
      <c r="M107" s="16">
        <f t="shared" si="97"/>
        <v>18548769.401886258</v>
      </c>
      <c r="N107" s="11">
        <f>M107/((1+Inputs!$B$3)^(H107-Inputs!$B$5))</f>
        <v>4186701.4518821263</v>
      </c>
      <c r="O107" s="11">
        <f>M107/((1+Inputs!$B$4)^(H107-Inputs!$B$5))</f>
        <v>9680463.6514448002</v>
      </c>
      <c r="Q107" s="127">
        <f t="shared" si="93"/>
        <v>2041</v>
      </c>
      <c r="R107" s="16">
        <f t="shared" si="89"/>
        <v>2072280.5472332512</v>
      </c>
      <c r="S107" s="16">
        <f t="shared" si="90"/>
        <v>618027.0783181095</v>
      </c>
      <c r="T107" s="16">
        <f t="shared" si="98"/>
        <v>2690307.6255513607</v>
      </c>
      <c r="U107" s="11">
        <f>T107/((1+Inputs!$B$3)^(Q107-Inputs!$B$5))</f>
        <v>607237.84946941165</v>
      </c>
      <c r="V107" s="11">
        <f>T107/((1+Inputs!$B$4)^(Q107-Inputs!$B$5))</f>
        <v>1404051.3748424901</v>
      </c>
      <c r="W107" s="212"/>
      <c r="X107" s="127">
        <f t="shared" si="99"/>
        <v>2041</v>
      </c>
      <c r="Y107" s="43">
        <f>'I-95 Detour Data'!R247</f>
        <v>20316701.694397107</v>
      </c>
      <c r="Z107" s="213">
        <f t="shared" si="92"/>
        <v>406334.03388794215</v>
      </c>
      <c r="AA107" s="16">
        <f>(Z107)*$C$7*(1-Inputs!$B$30)*Inputs!$B$8</f>
        <v>8572607.8999088258</v>
      </c>
      <c r="AB107" s="16">
        <f>(Z107*Inputs!$B$30)*$C$8</f>
        <v>2556653.741222932</v>
      </c>
      <c r="AC107" s="16">
        <f t="shared" si="100"/>
        <v>11129261.641131759</v>
      </c>
      <c r="AD107" s="11">
        <f>AC107/((1+Inputs!$B$3)^(X107-Inputs!$B$5))</f>
        <v>2512020.8711292767</v>
      </c>
      <c r="AE107" s="11">
        <f>AC107/((1+Inputs!$B$4)^(X107-Inputs!$B$5))</f>
        <v>5808278.190866882</v>
      </c>
    </row>
    <row r="108" spans="1:31">
      <c r="A108" s="126">
        <f t="shared" si="94"/>
        <v>2042</v>
      </c>
      <c r="B108" s="16">
        <f t="shared" si="86"/>
        <v>3576786.7506816378</v>
      </c>
      <c r="C108" s="16">
        <f t="shared" si="87"/>
        <v>1066723.8411527118</v>
      </c>
      <c r="D108" s="16">
        <f t="shared" si="95"/>
        <v>4643510.5918343496</v>
      </c>
      <c r="E108" s="11">
        <f>D108/((1+Inputs!$B$3)^(A108-Inputs!$B$5))</f>
        <v>979534.08712793735</v>
      </c>
      <c r="F108" s="11">
        <f>D108/((1+Inputs!$B$4)^(A108-Inputs!$B$5))</f>
        <v>2352828.5006283526</v>
      </c>
      <c r="H108" s="127">
        <f t="shared" si="96"/>
        <v>2042</v>
      </c>
      <c r="I108" s="43">
        <f>'I-95 Detour Data'!R172</f>
        <v>14026770.561561681</v>
      </c>
      <c r="J108" s="213">
        <f t="shared" si="88"/>
        <v>701338.52807808411</v>
      </c>
      <c r="K108" s="16">
        <f>(J108)*$C$7*(1-Inputs!$B$30)*Inputs!$B$8</f>
        <v>14796447.515815694</v>
      </c>
      <c r="L108" s="16">
        <f>(J108*Inputs!$B$30)*$C$8</f>
        <v>4412822.0186673049</v>
      </c>
      <c r="M108" s="16">
        <f t="shared" si="97"/>
        <v>19209269.534483001</v>
      </c>
      <c r="N108" s="11">
        <f>M108/((1+Inputs!$B$3)^(H108-Inputs!$B$5))</f>
        <v>4052135.5396373225</v>
      </c>
      <c r="O108" s="11">
        <f>M108/((1+Inputs!$B$4)^(H108-Inputs!$B$5))</f>
        <v>9733178.3664844576</v>
      </c>
      <c r="Q108" s="127">
        <f t="shared" si="93"/>
        <v>2042</v>
      </c>
      <c r="R108" s="16">
        <f t="shared" si="89"/>
        <v>2146072.0504089827</v>
      </c>
      <c r="S108" s="16">
        <f t="shared" si="90"/>
        <v>640034.30469162716</v>
      </c>
      <c r="T108" s="16">
        <f t="shared" si="98"/>
        <v>2786106.3551006098</v>
      </c>
      <c r="U108" s="11">
        <f>T108/((1+Inputs!$B$3)^(Q108-Inputs!$B$5))</f>
        <v>587720.45227676246</v>
      </c>
      <c r="V108" s="11">
        <f>T108/((1+Inputs!$B$4)^(Q108-Inputs!$B$5))</f>
        <v>1411697.1003770118</v>
      </c>
      <c r="W108" s="212"/>
      <c r="X108" s="127">
        <f t="shared" si="99"/>
        <v>2042</v>
      </c>
      <c r="Y108" s="43">
        <f>'I-95 Detour Data'!R248</f>
        <v>21040155.842342526</v>
      </c>
      <c r="Z108" s="213">
        <f t="shared" si="92"/>
        <v>420803.11684685055</v>
      </c>
      <c r="AA108" s="16">
        <f>(Z108)*$C$7*(1-Inputs!$B$30)*Inputs!$B$8</f>
        <v>8877868.5094894208</v>
      </c>
      <c r="AB108" s="16">
        <f>(Z108*Inputs!$B$30)*$C$8</f>
        <v>2647693.211200384</v>
      </c>
      <c r="AC108" s="16">
        <f t="shared" si="100"/>
        <v>11525561.720689805</v>
      </c>
      <c r="AD108" s="11">
        <f>AC108/((1+Inputs!$B$3)^(X108-Inputs!$B$5))</f>
        <v>2431281.3237823946</v>
      </c>
      <c r="AE108" s="11">
        <f>AC108/((1+Inputs!$B$4)^(X108-Inputs!$B$5))</f>
        <v>5839907.0198906772</v>
      </c>
    </row>
    <row r="109" spans="1:31">
      <c r="A109" s="126">
        <f t="shared" si="94"/>
        <v>2043</v>
      </c>
      <c r="B109" s="16">
        <f t="shared" si="86"/>
        <v>3704151.9721639454</v>
      </c>
      <c r="C109" s="16">
        <f t="shared" si="87"/>
        <v>1104708.6380554012</v>
      </c>
      <c r="D109" s="16">
        <f t="shared" si="95"/>
        <v>4808860.6102193464</v>
      </c>
      <c r="E109" s="11">
        <f>D109/((1+Inputs!$B$3)^(A109-Inputs!$B$5))</f>
        <v>948050.61510965042</v>
      </c>
      <c r="F109" s="11">
        <f>D109/((1+Inputs!$B$4)^(A109-Inputs!$B$5))</f>
        <v>2365640.7675210964</v>
      </c>
      <c r="H109" s="127">
        <f t="shared" si="96"/>
        <v>2043</v>
      </c>
      <c r="I109" s="43">
        <f>'I-95 Detour Data'!R173</f>
        <v>14526247.56809956</v>
      </c>
      <c r="J109" s="213">
        <f t="shared" si="88"/>
        <v>726312.37840497808</v>
      </c>
      <c r="K109" s="16">
        <f>(J109)*$C$7*(1-Inputs!$B$30)*Inputs!$B$8</f>
        <v>15323331.824656323</v>
      </c>
      <c r="L109" s="16">
        <f>(J109*Inputs!$B$30)*$C$8</f>
        <v>4569957.4849241218</v>
      </c>
      <c r="M109" s="16">
        <f t="shared" si="97"/>
        <v>19893289.309580445</v>
      </c>
      <c r="N109" s="11">
        <f>M109/((1+Inputs!$B$3)^(H109-Inputs!$B$5))</f>
        <v>3921894.7470473098</v>
      </c>
      <c r="O109" s="11">
        <f>M109/((1+Inputs!$B$4)^(H109-Inputs!$B$5))</f>
        <v>9786180.1381447278</v>
      </c>
      <c r="Q109" s="127">
        <f t="shared" si="93"/>
        <v>2043</v>
      </c>
      <c r="R109" s="16">
        <f t="shared" si="89"/>
        <v>2222491.183298368</v>
      </c>
      <c r="S109" s="16">
        <f t="shared" si="90"/>
        <v>662825.18283324095</v>
      </c>
      <c r="T109" s="16">
        <f t="shared" si="98"/>
        <v>2885316.3661316088</v>
      </c>
      <c r="U109" s="11">
        <f>T109/((1+Inputs!$B$3)^(Q109-Inputs!$B$5))</f>
        <v>568830.36906579044</v>
      </c>
      <c r="V109" s="11">
        <f>T109/((1+Inputs!$B$4)^(Q109-Inputs!$B$5))</f>
        <v>1419384.4605126583</v>
      </c>
      <c r="W109" s="212"/>
      <c r="X109" s="127">
        <f t="shared" si="99"/>
        <v>2043</v>
      </c>
      <c r="Y109" s="43">
        <f>'I-95 Detour Data'!R249</f>
        <v>21789371.352149345</v>
      </c>
      <c r="Z109" s="213">
        <f t="shared" si="92"/>
        <v>435787.42704298691</v>
      </c>
      <c r="AA109" s="16">
        <f>(Z109)*$C$7*(1-Inputs!$B$30)*Inputs!$B$8</f>
        <v>9193999.0947937947</v>
      </c>
      <c r="AB109" s="16">
        <f>(Z109*Inputs!$B$30)*$C$8</f>
        <v>2741974.4909544736</v>
      </c>
      <c r="AC109" s="16">
        <f t="shared" si="100"/>
        <v>11935973.585748268</v>
      </c>
      <c r="AD109" s="11">
        <f>AC109/((1+Inputs!$B$3)^(X109-Inputs!$B$5))</f>
        <v>2353136.8482283861</v>
      </c>
      <c r="AE109" s="11">
        <f>AC109/((1+Inputs!$B$4)^(X109-Inputs!$B$5))</f>
        <v>5871708.0828868374</v>
      </c>
    </row>
    <row r="110" spans="1:31">
      <c r="A110" s="126">
        <f t="shared" si="94"/>
        <v>2044</v>
      </c>
      <c r="B110" s="16">
        <f t="shared" si="86"/>
        <v>3836052.5212388602</v>
      </c>
      <c r="C110" s="16">
        <f t="shared" si="87"/>
        <v>1144046.0294535691</v>
      </c>
      <c r="D110" s="16">
        <f t="shared" si="95"/>
        <v>4980098.5506924298</v>
      </c>
      <c r="E110" s="11">
        <f>D110/((1+Inputs!$B$3)^(A110-Inputs!$B$5))</f>
        <v>917579.0619447775</v>
      </c>
      <c r="F110" s="11">
        <f>D110/((1+Inputs!$B$4)^(A110-Inputs!$B$5))</f>
        <v>2378522.8032826241</v>
      </c>
      <c r="H110" s="127">
        <f t="shared" si="96"/>
        <v>2044</v>
      </c>
      <c r="I110" s="43">
        <f>'I-95 Detour Data'!R174</f>
        <v>15043510.370659776</v>
      </c>
      <c r="J110" s="213">
        <f t="shared" si="88"/>
        <v>752175.51853298885</v>
      </c>
      <c r="K110" s="16">
        <f>(J110)*$C$7*(1-Inputs!$B$30)*Inputs!$B$8</f>
        <v>15868977.871718621</v>
      </c>
      <c r="L110" s="16">
        <f>(J110*Inputs!$B$30)*$C$8</f>
        <v>4732688.3626095662</v>
      </c>
      <c r="M110" s="16">
        <f t="shared" si="97"/>
        <v>20601666.234328188</v>
      </c>
      <c r="N110" s="11">
        <f>M110/((1+Inputs!$B$3)^(H110-Inputs!$B$5))</f>
        <v>3795840.0592626631</v>
      </c>
      <c r="O110" s="11">
        <f>M110/((1+Inputs!$B$4)^(H110-Inputs!$B$5))</f>
        <v>9839470.5295850262</v>
      </c>
      <c r="Q110" s="127">
        <f t="shared" si="93"/>
        <v>2044</v>
      </c>
      <c r="R110" s="16">
        <f t="shared" si="89"/>
        <v>2301631.5127433166</v>
      </c>
      <c r="S110" s="16">
        <f t="shared" si="90"/>
        <v>686427.61767214164</v>
      </c>
      <c r="T110" s="16">
        <f t="shared" si="98"/>
        <v>2988059.1304154582</v>
      </c>
      <c r="U110" s="11">
        <f>T110/((1+Inputs!$B$3)^(Q110-Inputs!$B$5))</f>
        <v>550547.43716686661</v>
      </c>
      <c r="V110" s="11">
        <f>T110/((1+Inputs!$B$4)^(Q110-Inputs!$B$5))</f>
        <v>1427113.6819695747</v>
      </c>
      <c r="W110" s="212"/>
      <c r="X110" s="127">
        <f t="shared" si="99"/>
        <v>2044</v>
      </c>
      <c r="Y110" s="43">
        <f>'I-95 Detour Data'!R250</f>
        <v>22565265.555989675</v>
      </c>
      <c r="Z110" s="213">
        <f t="shared" si="92"/>
        <v>451305.31111979351</v>
      </c>
      <c r="AA110" s="16">
        <f>(Z110)*$C$7*(1-Inputs!$B$30)*Inputs!$B$8</f>
        <v>9521386.7230311781</v>
      </c>
      <c r="AB110" s="16">
        <f>(Z110*Inputs!$B$30)*$C$8</f>
        <v>2839613.0175657407</v>
      </c>
      <c r="AC110" s="16">
        <f t="shared" si="100"/>
        <v>12360999.740596918</v>
      </c>
      <c r="AD110" s="11">
        <f>AC110/((1+Inputs!$B$3)^(X110-Inputs!$B$5))</f>
        <v>2277504.0355575988</v>
      </c>
      <c r="AE110" s="11">
        <f>AC110/((1+Inputs!$B$4)^(X110-Inputs!$B$5))</f>
        <v>5903682.3177510183</v>
      </c>
    </row>
    <row r="111" spans="1:31">
      <c r="A111" s="126">
        <f t="shared" si="94"/>
        <v>2045</v>
      </c>
      <c r="B111" s="16">
        <f t="shared" si="86"/>
        <v>3972649.8956538267</v>
      </c>
      <c r="C111" s="16">
        <f t="shared" si="87"/>
        <v>1184784.1796660577</v>
      </c>
      <c r="D111" s="16">
        <f t="shared" ref="D111" si="101">SUM(B111:C111)</f>
        <v>5157434.0753198843</v>
      </c>
      <c r="E111" s="11">
        <f>D111/((1+Inputs!$B$3)^(A111-Inputs!$B$5))</f>
        <v>888086.9032737019</v>
      </c>
      <c r="F111" s="11">
        <f>D111/((1+Inputs!$B$4)^(A111-Inputs!$B$5))</f>
        <v>2391474.9878375093</v>
      </c>
      <c r="G111" s="303"/>
      <c r="H111" s="127">
        <f t="shared" si="96"/>
        <v>2045</v>
      </c>
      <c r="I111" s="43">
        <f>'I-95 Detour Data'!R175</f>
        <v>15579192.300779134</v>
      </c>
      <c r="J111" s="213">
        <f t="shared" ref="J111" si="102">I111*$D$5</f>
        <v>778959.61503895675</v>
      </c>
      <c r="K111" s="16">
        <f>(J111)*$C$7*(1-Inputs!$B$30)*Inputs!$B$8</f>
        <v>16434053.740707491</v>
      </c>
      <c r="L111" s="16">
        <f>(J111*Inputs!$B$30)*$C$8</f>
        <v>4901213.8978251154</v>
      </c>
      <c r="M111" s="16">
        <f t="shared" ref="M111" si="103">SUM(K111:L111)</f>
        <v>21335267.638532605</v>
      </c>
      <c r="N111" s="11">
        <f>M111/((1+Inputs!$B$3)^(H111-Inputs!$B$5))</f>
        <v>3673836.9295481192</v>
      </c>
      <c r="O111" s="11">
        <f>M111/((1+Inputs!$B$4)^(H111-Inputs!$B$5))</f>
        <v>9893051.1124769207</v>
      </c>
      <c r="P111" s="303"/>
      <c r="Q111" s="127">
        <f t="shared" ref="Q111" si="104">A111</f>
        <v>2045</v>
      </c>
      <c r="R111" s="16">
        <f t="shared" si="89"/>
        <v>2383589.9373922967</v>
      </c>
      <c r="S111" s="16">
        <f t="shared" si="90"/>
        <v>710870.50779963494</v>
      </c>
      <c r="T111" s="16">
        <f t="shared" ref="T111" si="105">SUM(R111:S111)</f>
        <v>3094460.4451919319</v>
      </c>
      <c r="U111" s="11">
        <f>T111/((1+Inputs!$B$3)^(Q111-Inputs!$B$5))</f>
        <v>532852.14196422137</v>
      </c>
      <c r="V111" s="11">
        <f>T111/((1+Inputs!$B$4)^(Q111-Inputs!$B$5))</f>
        <v>1434884.992702506</v>
      </c>
      <c r="W111" s="303"/>
      <c r="X111" s="127">
        <f t="shared" si="99"/>
        <v>2045</v>
      </c>
      <c r="Y111" s="43">
        <f>'I-95 Detour Data'!R251</f>
        <v>23368788.451168709</v>
      </c>
      <c r="Z111" s="213">
        <f t="shared" ref="Z111" si="106">Y111*$D$6</f>
        <v>467375.76902337419</v>
      </c>
      <c r="AA111" s="16">
        <f>(Z111)*$C$7*(1-Inputs!$B$30)*Inputs!$B$8</f>
        <v>9860432.2444244977</v>
      </c>
      <c r="AB111" s="16">
        <f>(Z111*Inputs!$B$30)*$C$8</f>
        <v>2940728.3386950707</v>
      </c>
      <c r="AC111" s="16">
        <f t="shared" ref="AC111" si="107">SUM(AA111:AB111)</f>
        <v>12801160.583119567</v>
      </c>
      <c r="AD111" s="11">
        <f>AC111/((1+Inputs!$B$3)^(X111-Inputs!$B$5))</f>
        <v>2204302.1577288723</v>
      </c>
      <c r="AE111" s="11">
        <f>AC111/((1+Inputs!$B$4)^(X111-Inputs!$B$5))</f>
        <v>5935830.6674861545</v>
      </c>
    </row>
    <row r="112" spans="1:31" s="303" customFormat="1">
      <c r="A112" s="126">
        <f t="shared" si="94"/>
        <v>2046</v>
      </c>
      <c r="B112" s="16">
        <f t="shared" ref="B112:B120" si="108">(F32)*$C$7</f>
        <v>4114111.3439034862</v>
      </c>
      <c r="C112" s="16">
        <f t="shared" ref="C112:C120" si="109">(G32)*$C$8</f>
        <v>1226972.9680871582</v>
      </c>
      <c r="D112" s="16">
        <f t="shared" ref="D112:D120" si="110">SUM(B112:C112)</f>
        <v>5341084.3119906448</v>
      </c>
      <c r="E112" s="11">
        <f>D112/((1+Inputs!$B$3)^(A112-Inputs!$B$5))</f>
        <v>859542.66011111275</v>
      </c>
      <c r="F112" s="11">
        <f>D112/((1+Inputs!$B$4)^(A112-Inputs!$B$5))</f>
        <v>2404497.7031791983</v>
      </c>
      <c r="H112" s="127">
        <f t="shared" si="96"/>
        <v>2046</v>
      </c>
      <c r="I112" s="43">
        <f>'I-95 Detour Data'!R176</f>
        <v>16133949.24219479</v>
      </c>
      <c r="J112" s="213">
        <f t="shared" ref="J112:J120" si="111">I112*$D$5</f>
        <v>806697.46210973954</v>
      </c>
      <c r="K112" s="16">
        <f>(J112)*$C$7*(1-Inputs!$B$30)*Inputs!$B$8</f>
        <v>17019251.305012506</v>
      </c>
      <c r="L112" s="16">
        <f>(J112*Inputs!$B$30)*$C$8</f>
        <v>5075740.4315944817</v>
      </c>
      <c r="M112" s="16">
        <f t="shared" ref="M112:M120" si="112">SUM(K112:L112)</f>
        <v>22094991.736606985</v>
      </c>
      <c r="N112" s="11">
        <f>M112/((1+Inputs!$B$3)^(H112-Inputs!$B$5))</f>
        <v>3555755.1356716887</v>
      </c>
      <c r="O112" s="11">
        <f>M112/((1+Inputs!$B$4)^(H112-Inputs!$B$5))</f>
        <v>9946923.4670504723</v>
      </c>
      <c r="Q112" s="127">
        <f t="shared" ref="Q112:Q120" si="113">A112</f>
        <v>2046</v>
      </c>
      <c r="R112" s="16">
        <f t="shared" ref="R112:R120" si="114">(N32)*$C$7</f>
        <v>2468466.8063420919</v>
      </c>
      <c r="S112" s="16">
        <f t="shared" ref="S112:S120" si="115">(O32)*$C$8</f>
        <v>736183.78085229488</v>
      </c>
      <c r="T112" s="16">
        <f t="shared" ref="T112:T120" si="116">SUM(R112:S112)</f>
        <v>3204650.5871943869</v>
      </c>
      <c r="U112" s="11">
        <f>T112/((1+Inputs!$B$3)^(Q112-Inputs!$B$5))</f>
        <v>515725.5960666677</v>
      </c>
      <c r="V112" s="11">
        <f>T112/((1+Inputs!$B$4)^(Q112-Inputs!$B$5))</f>
        <v>1442698.6219075192</v>
      </c>
      <c r="X112" s="127">
        <f t="shared" si="99"/>
        <v>2046</v>
      </c>
      <c r="Y112" s="43">
        <f>'I-95 Detour Data'!R252</f>
        <v>24200923.863292195</v>
      </c>
      <c r="Z112" s="213">
        <f t="shared" ref="Z112:Z120" si="117">Y112*$D$6</f>
        <v>484018.47726584389</v>
      </c>
      <c r="AA112" s="16">
        <f>(Z112)*$C$7*(1-Inputs!$B$30)*Inputs!$B$8</f>
        <v>10211550.783007506</v>
      </c>
      <c r="AB112" s="16">
        <f>(Z112*Inputs!$B$30)*$C$8</f>
        <v>3045444.2589566899</v>
      </c>
      <c r="AC112" s="16">
        <f t="shared" ref="AC112:AC120" si="118">SUM(AA112:AB112)</f>
        <v>13256995.041964196</v>
      </c>
      <c r="AD112" s="11">
        <f>AC112/((1+Inputs!$B$3)^(X112-Inputs!$B$5))</f>
        <v>2133453.0814030138</v>
      </c>
      <c r="AE112" s="11">
        <f>AC112/((1+Inputs!$B$4)^(X112-Inputs!$B$5))</f>
        <v>5968154.0802302845</v>
      </c>
    </row>
    <row r="113" spans="1:31" s="303" customFormat="1">
      <c r="A113" s="126">
        <f t="shared" si="94"/>
        <v>2047</v>
      </c>
      <c r="B113" s="16">
        <f t="shared" si="108"/>
        <v>4260610.0700070998</v>
      </c>
      <c r="C113" s="16">
        <f t="shared" si="109"/>
        <v>1270664.0502584516</v>
      </c>
      <c r="D113" s="16">
        <f t="shared" si="110"/>
        <v>5531274.1202655509</v>
      </c>
      <c r="E113" s="11">
        <f>D113/((1+Inputs!$B$3)^(A113-Inputs!$B$5))</f>
        <v>831915.86524634412</v>
      </c>
      <c r="F113" s="11">
        <f>D113/((1+Inputs!$B$4)^(A113-Inputs!$B$5))</f>
        <v>2417591.3333812691</v>
      </c>
      <c r="H113" s="127">
        <f t="shared" si="96"/>
        <v>2047</v>
      </c>
      <c r="I113" s="43">
        <f>'I-95 Detour Data'!R177</f>
        <v>16708460.433901943</v>
      </c>
      <c r="J113" s="213">
        <f t="shared" si="111"/>
        <v>835423.02169509721</v>
      </c>
      <c r="K113" s="16">
        <f>(J113)*$C$7*(1-Inputs!$B$30)*Inputs!$B$8</f>
        <v>17625287.074831016</v>
      </c>
      <c r="L113" s="16">
        <f>(J113*Inputs!$B$30)*$C$8</f>
        <v>5256481.6525055515</v>
      </c>
      <c r="M113" s="16">
        <f t="shared" si="112"/>
        <v>22881768.727336567</v>
      </c>
      <c r="N113" s="11">
        <f>M113/((1+Inputs!$B$3)^(H113-Inputs!$B$5))</f>
        <v>3441468.6409096378</v>
      </c>
      <c r="O113" s="11">
        <f>M113/((1+Inputs!$B$4)^(H113-Inputs!$B$5))</f>
        <v>10001089.182140848</v>
      </c>
      <c r="Q113" s="127">
        <f t="shared" si="113"/>
        <v>2047</v>
      </c>
      <c r="R113" s="16">
        <f t="shared" si="114"/>
        <v>2556366.0420042598</v>
      </c>
      <c r="S113" s="16">
        <f t="shared" si="115"/>
        <v>762398.4301550712</v>
      </c>
      <c r="T113" s="16">
        <f t="shared" si="116"/>
        <v>3318764.4721593307</v>
      </c>
      <c r="U113" s="11">
        <f>T113/((1+Inputs!$B$3)^(Q113-Inputs!$B$5))</f>
        <v>499149.51914780651</v>
      </c>
      <c r="V113" s="11">
        <f>T113/((1+Inputs!$B$4)^(Q113-Inputs!$B$5))</f>
        <v>1450554.8000287616</v>
      </c>
      <c r="X113" s="127">
        <f t="shared" si="99"/>
        <v>2047</v>
      </c>
      <c r="Y113" s="43">
        <f>'I-95 Detour Data'!R253</f>
        <v>25062690.650852919</v>
      </c>
      <c r="Z113" s="213">
        <f t="shared" si="117"/>
        <v>501253.81301705836</v>
      </c>
      <c r="AA113" s="16">
        <f>(Z113)*$C$7*(1-Inputs!$B$30)*Inputs!$B$8</f>
        <v>10575172.244898608</v>
      </c>
      <c r="AB113" s="16">
        <f>(Z113*Inputs!$B$30)*$C$8</f>
        <v>3153888.9915033313</v>
      </c>
      <c r="AC113" s="16">
        <f t="shared" si="118"/>
        <v>13729061.23640194</v>
      </c>
      <c r="AD113" s="11">
        <f>AC113/((1+Inputs!$B$3)^(X113-Inputs!$B$5))</f>
        <v>2064881.1845457826</v>
      </c>
      <c r="AE113" s="11">
        <f>AC113/((1+Inputs!$B$4)^(X113-Inputs!$B$5))</f>
        <v>6000653.5092845084</v>
      </c>
    </row>
    <row r="114" spans="1:31" s="303" customFormat="1">
      <c r="A114" s="126">
        <f t="shared" si="94"/>
        <v>2048</v>
      </c>
      <c r="B114" s="16">
        <f t="shared" si="108"/>
        <v>4412325.4455778664</v>
      </c>
      <c r="C114" s="16">
        <f t="shared" si="109"/>
        <v>1315910.9211153549</v>
      </c>
      <c r="D114" s="16">
        <f t="shared" si="110"/>
        <v>5728236.366693221</v>
      </c>
      <c r="E114" s="11">
        <f>D114/((1+Inputs!$B$3)^(A114-Inputs!$B$5))</f>
        <v>805177.03072365012</v>
      </c>
      <c r="F114" s="11">
        <f>D114/((1+Inputs!$B$4)^(A114-Inputs!$B$5))</f>
        <v>2430756.264608766</v>
      </c>
      <c r="H114" s="127">
        <f t="shared" si="96"/>
        <v>2048</v>
      </c>
      <c r="I114" s="43">
        <f>'I-95 Detour Data'!R178</f>
        <v>17303429.3018074</v>
      </c>
      <c r="J114" s="213">
        <f t="shared" si="111"/>
        <v>865171.46509037004</v>
      </c>
      <c r="K114" s="16">
        <f>(J114)*$C$7*(1-Inputs!$B$30)*Inputs!$B$8</f>
        <v>18252903.074456178</v>
      </c>
      <c r="L114" s="16">
        <f>(J114*Inputs!$B$30)*$C$8</f>
        <v>5443658.858348608</v>
      </c>
      <c r="M114" s="16">
        <f t="shared" si="112"/>
        <v>23696561.932804786</v>
      </c>
      <c r="N114" s="11">
        <f>M114/((1+Inputs!$B$3)^(H114-Inputs!$B$5))</f>
        <v>3330855.4595189025</v>
      </c>
      <c r="O114" s="11">
        <f>M114/((1+Inputs!$B$4)^(H114-Inputs!$B$5))</f>
        <v>10055549.855235167</v>
      </c>
      <c r="Q114" s="127">
        <f t="shared" si="113"/>
        <v>2048</v>
      </c>
      <c r="R114" s="16">
        <f t="shared" si="114"/>
        <v>2647395.2673467197</v>
      </c>
      <c r="S114" s="16">
        <f t="shared" si="115"/>
        <v>789546.55266921304</v>
      </c>
      <c r="T114" s="16">
        <f t="shared" si="116"/>
        <v>3436941.8200159329</v>
      </c>
      <c r="U114" s="11">
        <f>T114/((1+Inputs!$B$3)^(Q114-Inputs!$B$5))</f>
        <v>483106.21843419009</v>
      </c>
      <c r="V114" s="11">
        <f>T114/((1+Inputs!$B$4)^(Q114-Inputs!$B$5))</f>
        <v>1458453.7587652595</v>
      </c>
      <c r="X114" s="127">
        <f t="shared" si="99"/>
        <v>2048</v>
      </c>
      <c r="Y114" s="43">
        <f>'I-95 Detour Data'!R254</f>
        <v>25955143.952711105</v>
      </c>
      <c r="Z114" s="213">
        <f t="shared" si="117"/>
        <v>519102.87905422214</v>
      </c>
      <c r="AA114" s="16">
        <f>(Z114)*$C$7*(1-Inputs!$B$30)*Inputs!$B$8</f>
        <v>10951741.84467371</v>
      </c>
      <c r="AB114" s="16">
        <f>(Z114*Inputs!$B$30)*$C$8</f>
        <v>3266195.315009166</v>
      </c>
      <c r="AC114" s="16">
        <f t="shared" si="118"/>
        <v>14217937.159682875</v>
      </c>
      <c r="AD114" s="11">
        <f>AC114/((1+Inputs!$B$3)^(X114-Inputs!$B$5))</f>
        <v>1998513.275711342</v>
      </c>
      <c r="AE114" s="11">
        <f>AC114/((1+Inputs!$B$4)^(X114-Inputs!$B$5))</f>
        <v>6033329.9131411016</v>
      </c>
    </row>
    <row r="115" spans="1:31" s="303" customFormat="1">
      <c r="A115" s="126">
        <f t="shared" si="94"/>
        <v>2049</v>
      </c>
      <c r="B115" s="16">
        <f t="shared" si="108"/>
        <v>4569443.2294437746</v>
      </c>
      <c r="C115" s="16">
        <f t="shared" si="109"/>
        <v>1362768.9804857951</v>
      </c>
      <c r="D115" s="16">
        <f t="shared" si="110"/>
        <v>5932212.2099295696</v>
      </c>
      <c r="E115" s="11">
        <f>D115/((1+Inputs!$B$3)^(A115-Inputs!$B$5))</f>
        <v>779297.61636770586</v>
      </c>
      <c r="F115" s="11">
        <f>D115/((1+Inputs!$B$4)^(A115-Inputs!$B$5))</f>
        <v>2443992.8851295803</v>
      </c>
      <c r="H115" s="127">
        <f t="shared" si="96"/>
        <v>2049</v>
      </c>
      <c r="I115" s="43">
        <f>'I-95 Detour Data'!R179</f>
        <v>17919584.319997445</v>
      </c>
      <c r="J115" s="213">
        <f t="shared" si="111"/>
        <v>895979.21599987231</v>
      </c>
      <c r="K115" s="16">
        <f>(J115)*$C$7*(1-Inputs!$B$30)*Inputs!$B$8</f>
        <v>18902867.750804346</v>
      </c>
      <c r="L115" s="16">
        <f>(J115*Inputs!$B$30)*$C$8</f>
        <v>5637501.2270711968</v>
      </c>
      <c r="M115" s="16">
        <f t="shared" si="112"/>
        <v>24540368.977875542</v>
      </c>
      <c r="N115" s="11">
        <f>M115/((1+Inputs!$B$3)^(H115-Inputs!$B$5))</f>
        <v>3223797.5265334374</v>
      </c>
      <c r="O115" s="11">
        <f>M115/((1+Inputs!$B$4)^(H115-Inputs!$B$5))</f>
        <v>10110307.092519633</v>
      </c>
      <c r="Q115" s="127">
        <f t="shared" si="113"/>
        <v>2049</v>
      </c>
      <c r="R115" s="16">
        <f t="shared" si="114"/>
        <v>2741665.9376662662</v>
      </c>
      <c r="S115" s="16">
        <f t="shared" si="115"/>
        <v>817661.38829147746</v>
      </c>
      <c r="T115" s="16">
        <f t="shared" si="116"/>
        <v>3559327.3259577435</v>
      </c>
      <c r="U115" s="11">
        <f>T115/((1+Inputs!$B$3)^(Q115-Inputs!$B$5))</f>
        <v>467578.56982062373</v>
      </c>
      <c r="V115" s="11">
        <f>T115/((1+Inputs!$B$4)^(Q115-Inputs!$B$5))</f>
        <v>1466395.7310777488</v>
      </c>
      <c r="X115" s="127">
        <f t="shared" si="99"/>
        <v>2049</v>
      </c>
      <c r="Y115" s="43">
        <f>'I-95 Detour Data'!R255</f>
        <v>26879376.479996175</v>
      </c>
      <c r="Z115" s="213">
        <f t="shared" si="117"/>
        <v>537587.52959992352</v>
      </c>
      <c r="AA115" s="16">
        <f>(Z115)*$C$7*(1-Inputs!$B$30)*Inputs!$B$8</f>
        <v>11341720.650482612</v>
      </c>
      <c r="AB115" s="16">
        <f>(Z115*Inputs!$B$30)*$C$8</f>
        <v>3382500.736242719</v>
      </c>
      <c r="AC115" s="16">
        <f t="shared" si="118"/>
        <v>14724221.386725331</v>
      </c>
      <c r="AD115" s="11">
        <f>AC115/((1+Inputs!$B$3)^(X115-Inputs!$B$5))</f>
        <v>1934278.5159200632</v>
      </c>
      <c r="AE115" s="11">
        <f>AC115/((1+Inputs!$B$4)^(X115-Inputs!$B$5))</f>
        <v>6066184.2555117821</v>
      </c>
    </row>
    <row r="116" spans="1:31" s="303" customFormat="1">
      <c r="A116" s="126">
        <f t="shared" si="94"/>
        <v>2050</v>
      </c>
      <c r="B116" s="16">
        <f t="shared" si="108"/>
        <v>4732155.7950889114</v>
      </c>
      <c r="C116" s="16">
        <f t="shared" si="109"/>
        <v>1411295.6009212222</v>
      </c>
      <c r="D116" s="16">
        <f t="shared" si="110"/>
        <v>6143451.3960101334</v>
      </c>
      <c r="E116" s="11">
        <f>D116/((1+Inputs!$B$3)^(A116-Inputs!$B$5))</f>
        <v>754249.99932073953</v>
      </c>
      <c r="F116" s="11">
        <f>D116/((1+Inputs!$B$4)^(A116-Inputs!$B$5))</f>
        <v>2457301.5853259116</v>
      </c>
      <c r="H116" s="127">
        <f t="shared" si="96"/>
        <v>2050</v>
      </c>
      <c r="I116" s="43">
        <f>'I-95 Detour Data'!R180</f>
        <v>18557679.902674384</v>
      </c>
      <c r="J116" s="213">
        <f t="shared" si="111"/>
        <v>927883.99513371929</v>
      </c>
      <c r="K116" s="16">
        <f>(J116)*$C$7*(1-Inputs!$B$30)*Inputs!$B$8</f>
        <v>19575976.914293937</v>
      </c>
      <c r="L116" s="16">
        <f>(J116*Inputs!$B$30)*$C$8</f>
        <v>5838246.0973813627</v>
      </c>
      <c r="M116" s="16">
        <f t="shared" si="112"/>
        <v>25414223.011675298</v>
      </c>
      <c r="N116" s="11">
        <f>M116/((1+Inputs!$B$3)^(H116-Inputs!$B$5))</f>
        <v>3120180.5717454399</v>
      </c>
      <c r="O116" s="11">
        <f>M116/((1+Inputs!$B$4)^(H116-Inputs!$B$5))</f>
        <v>10165362.508926891</v>
      </c>
      <c r="Q116" s="127">
        <f t="shared" si="113"/>
        <v>2050</v>
      </c>
      <c r="R116" s="16">
        <f t="shared" si="114"/>
        <v>2839293.477053348</v>
      </c>
      <c r="S116" s="16">
        <f t="shared" si="115"/>
        <v>846777.36055273353</v>
      </c>
      <c r="T116" s="16">
        <f t="shared" si="116"/>
        <v>3686070.8376060817</v>
      </c>
      <c r="U116" s="11">
        <f>T116/((1+Inputs!$B$3)^(Q116-Inputs!$B$5))</f>
        <v>452549.99959244393</v>
      </c>
      <c r="V116" s="11">
        <f>T116/((1+Inputs!$B$4)^(Q116-Inputs!$B$5))</f>
        <v>1474380.9511955476</v>
      </c>
      <c r="X116" s="127">
        <f t="shared" si="99"/>
        <v>2050</v>
      </c>
      <c r="Y116" s="43">
        <f>'I-95 Detour Data'!R256</f>
        <v>27836519.854011588</v>
      </c>
      <c r="Z116" s="213">
        <f t="shared" si="117"/>
        <v>556730.39708023181</v>
      </c>
      <c r="AA116" s="16">
        <f>(Z116)*$C$7*(1-Inputs!$B$30)*Inputs!$B$8</f>
        <v>11745586.148576368</v>
      </c>
      <c r="AB116" s="16">
        <f>(Z116*Inputs!$B$30)*$C$8</f>
        <v>3502947.6584288189</v>
      </c>
      <c r="AC116" s="16">
        <f t="shared" si="118"/>
        <v>15248533.807005186</v>
      </c>
      <c r="AD116" s="11">
        <f>AC116/((1+Inputs!$B$3)^(X116-Inputs!$B$5))</f>
        <v>1872108.3430472647</v>
      </c>
      <c r="AE116" s="11">
        <f>AC116/((1+Inputs!$B$4)^(X116-Inputs!$B$5))</f>
        <v>6099217.5053561367</v>
      </c>
    </row>
    <row r="117" spans="1:31" s="303" customFormat="1">
      <c r="A117" s="126">
        <f t="shared" si="94"/>
        <v>2051</v>
      </c>
      <c r="B117" s="16">
        <f t="shared" si="108"/>
        <v>4900662.3661936689</v>
      </c>
      <c r="C117" s="16">
        <f t="shared" si="109"/>
        <v>1461550.1979429997</v>
      </c>
      <c r="D117" s="16">
        <f t="shared" si="110"/>
        <v>6362212.564136669</v>
      </c>
      <c r="E117" s="11">
        <f>D117/((1+Inputs!$B$3)^(A117-Inputs!$B$5))</f>
        <v>730007.44455877808</v>
      </c>
      <c r="F117" s="11">
        <f>D117/((1+Inputs!$B$4)^(A117-Inputs!$B$5))</f>
        <v>2470682.7577057737</v>
      </c>
      <c r="H117" s="127">
        <f t="shared" si="96"/>
        <v>2051</v>
      </c>
      <c r="I117" s="43">
        <f>'I-95 Detour Data'!R181</f>
        <v>19218497.32785397</v>
      </c>
      <c r="J117" s="213">
        <f t="shared" si="111"/>
        <v>960924.8663926986</v>
      </c>
      <c r="K117" s="16">
        <f>(J117)*$C$7*(1-Inputs!$B$30)*Inputs!$B$8</f>
        <v>20273054.713227976</v>
      </c>
      <c r="L117" s="16">
        <f>(J117*Inputs!$B$30)*$C$8</f>
        <v>6046139.2593428604</v>
      </c>
      <c r="M117" s="16">
        <f t="shared" si="112"/>
        <v>26319193.972570837</v>
      </c>
      <c r="N117" s="11">
        <f>M117/((1+Inputs!$B$3)^(H117-Inputs!$B$5))</f>
        <v>3019893.997736996</v>
      </c>
      <c r="O117" s="11">
        <f>M117/((1+Inputs!$B$4)^(H117-Inputs!$B$5))</f>
        <v>10220717.728183663</v>
      </c>
      <c r="Q117" s="127">
        <f t="shared" si="113"/>
        <v>2051</v>
      </c>
      <c r="R117" s="16">
        <f t="shared" si="114"/>
        <v>2940397.4197162017</v>
      </c>
      <c r="S117" s="16">
        <f t="shared" si="115"/>
        <v>876930.11876580003</v>
      </c>
      <c r="T117" s="16">
        <f t="shared" si="116"/>
        <v>3817327.538482002</v>
      </c>
      <c r="U117" s="11">
        <f>T117/((1+Inputs!$B$3)^(Q117-Inputs!$B$5))</f>
        <v>438004.46673526691</v>
      </c>
      <c r="V117" s="11">
        <f>T117/((1+Inputs!$B$4)^(Q117-Inputs!$B$5))</f>
        <v>1482409.6546234644</v>
      </c>
      <c r="X117" s="127">
        <f t="shared" si="99"/>
        <v>2051</v>
      </c>
      <c r="Y117" s="43">
        <f>'I-95 Detour Data'!R257</f>
        <v>28827745.991780967</v>
      </c>
      <c r="Z117" s="213">
        <f t="shared" si="117"/>
        <v>576554.9198356194</v>
      </c>
      <c r="AA117" s="16">
        <f>(Z117)*$C$7*(1-Inputs!$B$30)*Inputs!$B$8</f>
        <v>12163832.827936791</v>
      </c>
      <c r="AB117" s="16">
        <f>(Z117*Inputs!$B$30)*$C$8</f>
        <v>3627683.5556057175</v>
      </c>
      <c r="AC117" s="16">
        <f t="shared" si="118"/>
        <v>15791516.383542508</v>
      </c>
      <c r="AD117" s="11">
        <f>AC117/((1+Inputs!$B$3)^(X117-Inputs!$B$5))</f>
        <v>1811936.3986421984</v>
      </c>
      <c r="AE117" s="11">
        <f>AC117/((1+Inputs!$B$4)^(X117-Inputs!$B$5))</f>
        <v>6132430.6369102001</v>
      </c>
    </row>
    <row r="118" spans="1:31" s="303" customFormat="1">
      <c r="A118" s="126">
        <f t="shared" si="94"/>
        <v>2052</v>
      </c>
      <c r="B118" s="16">
        <f t="shared" si="108"/>
        <v>5075169.2605622839</v>
      </c>
      <c r="C118" s="16">
        <f t="shared" si="109"/>
        <v>1513594.302790191</v>
      </c>
      <c r="D118" s="16">
        <f t="shared" si="110"/>
        <v>6588763.5633524749</v>
      </c>
      <c r="E118" s="11">
        <f>D118/((1+Inputs!$B$3)^(A118-Inputs!$B$5))</f>
        <v>706544.07635553775</v>
      </c>
      <c r="F118" s="11">
        <f>D118/((1+Inputs!$B$4)^(A118-Inputs!$B$5))</f>
        <v>2484136.7969145686</v>
      </c>
      <c r="H118" s="127">
        <f t="shared" si="96"/>
        <v>2052</v>
      </c>
      <c r="I118" s="43">
        <f>'I-95 Detour Data'!R182</f>
        <v>19902845.693954576</v>
      </c>
      <c r="J118" s="213">
        <f t="shared" si="111"/>
        <v>995142.28469772881</v>
      </c>
      <c r="K118" s="16">
        <f>(J118)*$C$7*(1-Inputs!$B$30)*Inputs!$B$8</f>
        <v>20994954.642873254</v>
      </c>
      <c r="L118" s="16">
        <f>(J118*Inputs!$B$30)*$C$8</f>
        <v>6261435.2553181099</v>
      </c>
      <c r="M118" s="16">
        <f t="shared" si="112"/>
        <v>27256389.898191363</v>
      </c>
      <c r="N118" s="11">
        <f>M118/((1+Inputs!$B$3)^(H118-Inputs!$B$5))</f>
        <v>2922830.7618319378</v>
      </c>
      <c r="O118" s="11">
        <f>M118/((1+Inputs!$B$4)^(H118-Inputs!$B$5))</f>
        <v>10276374.382858627</v>
      </c>
      <c r="Q118" s="127">
        <f t="shared" si="113"/>
        <v>2052</v>
      </c>
      <c r="R118" s="16">
        <f t="shared" si="114"/>
        <v>3045101.5563373705</v>
      </c>
      <c r="S118" s="16">
        <f t="shared" si="115"/>
        <v>908156.58167411492</v>
      </c>
      <c r="T118" s="16">
        <f t="shared" si="116"/>
        <v>3953258.1380114853</v>
      </c>
      <c r="U118" s="11">
        <f>T118/((1+Inputs!$B$3)^(Q118-Inputs!$B$5))</f>
        <v>423926.44581332273</v>
      </c>
      <c r="V118" s="11">
        <f>T118/((1+Inputs!$B$4)^(Q118-Inputs!$B$5))</f>
        <v>1490482.0781487413</v>
      </c>
      <c r="X118" s="127">
        <f t="shared" si="99"/>
        <v>2052</v>
      </c>
      <c r="Y118" s="43">
        <f>'I-95 Detour Data'!R258</f>
        <v>29854268.540931873</v>
      </c>
      <c r="Z118" s="213">
        <f t="shared" si="117"/>
        <v>597085.37081863743</v>
      </c>
      <c r="AA118" s="16">
        <f>(Z118)*$C$7*(1-Inputs!$B$30)*Inputs!$B$8</f>
        <v>12596972.785723954</v>
      </c>
      <c r="AB118" s="16">
        <f>(Z118*Inputs!$B$30)*$C$8</f>
        <v>3756861.153190867</v>
      </c>
      <c r="AC118" s="16">
        <f t="shared" si="118"/>
        <v>16353833.938914821</v>
      </c>
      <c r="AD118" s="11">
        <f>AC118/((1+Inputs!$B$3)^(X118-Inputs!$B$5))</f>
        <v>1753698.457099163</v>
      </c>
      <c r="AE118" s="11">
        <f>AC118/((1+Inputs!$B$4)^(X118-Inputs!$B$5))</f>
        <v>6165824.6297151772</v>
      </c>
    </row>
    <row r="119" spans="1:31" s="303" customFormat="1">
      <c r="A119" s="126">
        <f t="shared" si="94"/>
        <v>2053</v>
      </c>
      <c r="B119" s="16">
        <f t="shared" si="108"/>
        <v>5255890.1427363558</v>
      </c>
      <c r="C119" s="16">
        <f t="shared" si="109"/>
        <v>1567491.637757811</v>
      </c>
      <c r="D119" s="16">
        <f t="shared" si="110"/>
        <v>6823381.7804941665</v>
      </c>
      <c r="E119" s="11">
        <f>D119/((1+Inputs!$B$3)^(A119-Inputs!$B$5))</f>
        <v>683834.85066350689</v>
      </c>
      <c r="F119" s="11">
        <f>D119/((1+Inputs!$B$4)^(A119-Inputs!$B$5))</f>
        <v>2497664.0997467372</v>
      </c>
      <c r="H119" s="127">
        <f t="shared" si="96"/>
        <v>2053</v>
      </c>
      <c r="I119" s="43">
        <f>'I-95 Detour Data'!R183</f>
        <v>20611562.910449419</v>
      </c>
      <c r="J119" s="213">
        <f t="shared" si="111"/>
        <v>1030578.1455224711</v>
      </c>
      <c r="K119" s="16">
        <f>(J119)*$C$7*(1-Inputs!$B$30)*Inputs!$B$8</f>
        <v>21742560.590471603</v>
      </c>
      <c r="L119" s="16">
        <f>(J119*Inputs!$B$30)*$C$8</f>
        <v>6484397.6916273879</v>
      </c>
      <c r="M119" s="16">
        <f t="shared" si="112"/>
        <v>28226958.28209899</v>
      </c>
      <c r="N119" s="11">
        <f>M119/((1+Inputs!$B$3)^(H119-Inputs!$B$5))</f>
        <v>2828887.2618419221</v>
      </c>
      <c r="O119" s="11">
        <f>M119/((1+Inputs!$B$4)^(H119-Inputs!$B$5))</f>
        <v>10332334.114410579</v>
      </c>
      <c r="Q119" s="127">
        <f t="shared" si="113"/>
        <v>2053</v>
      </c>
      <c r="R119" s="16">
        <f t="shared" si="114"/>
        <v>3153534.0856418139</v>
      </c>
      <c r="S119" s="16">
        <f t="shared" si="115"/>
        <v>940494.98265468678</v>
      </c>
      <c r="T119" s="16">
        <f t="shared" si="116"/>
        <v>4094029.0682965005</v>
      </c>
      <c r="U119" s="11">
        <f>T119/((1+Inputs!$B$3)^(Q119-Inputs!$B$5))</f>
        <v>410300.91039810423</v>
      </c>
      <c r="V119" s="11">
        <f>T119/((1+Inputs!$B$4)^(Q119-Inputs!$B$5))</f>
        <v>1498598.4598480423</v>
      </c>
      <c r="X119" s="127">
        <f t="shared" si="99"/>
        <v>2053</v>
      </c>
      <c r="Y119" s="43">
        <f>'I-95 Detour Data'!R259</f>
        <v>30917344.365674134</v>
      </c>
      <c r="Z119" s="213">
        <f t="shared" si="117"/>
        <v>618346.8873134827</v>
      </c>
      <c r="AA119" s="16">
        <f>(Z119)*$C$7*(1-Inputs!$B$30)*Inputs!$B$8</f>
        <v>13045536.354282966</v>
      </c>
      <c r="AB119" s="16">
        <f>(Z119*Inputs!$B$30)*$C$8</f>
        <v>3890638.6149764336</v>
      </c>
      <c r="AC119" s="16">
        <f t="shared" si="118"/>
        <v>16936174.9692594</v>
      </c>
      <c r="AD119" s="11">
        <f>AC119/((1+Inputs!$B$3)^(X119-Inputs!$B$5))</f>
        <v>1697332.3571051538</v>
      </c>
      <c r="AE119" s="11">
        <f>AC119/((1+Inputs!$B$4)^(X119-Inputs!$B$5))</f>
        <v>6199400.4686463494</v>
      </c>
    </row>
    <row r="120" spans="1:31" s="303" customFormat="1">
      <c r="A120" s="126">
        <f t="shared" si="94"/>
        <v>2054</v>
      </c>
      <c r="B120" s="16">
        <f t="shared" si="108"/>
        <v>5443046.2856036155</v>
      </c>
      <c r="C120" s="16">
        <f t="shared" si="109"/>
        <v>1623308.1942177794</v>
      </c>
      <c r="D120" s="16">
        <f t="shared" si="110"/>
        <v>7066354.4798213951</v>
      </c>
      <c r="E120" s="11">
        <f>D120/((1+Inputs!$B$3)^(A120-Inputs!$B$5))</f>
        <v>661855.52838272764</v>
      </c>
      <c r="F120" s="11">
        <f>D120/((1+Inputs!$B$4)^(A120-Inputs!$B$5))</f>
        <v>2511265.065157447</v>
      </c>
      <c r="H120" s="127">
        <f t="shared" si="96"/>
        <v>2054</v>
      </c>
      <c r="I120" s="43">
        <f>'I-95 Detour Data'!R184</f>
        <v>21345516.723794769</v>
      </c>
      <c r="J120" s="213">
        <f t="shared" si="111"/>
        <v>1067275.8361897385</v>
      </c>
      <c r="K120" s="16">
        <f>(J120)*$C$7*(1-Inputs!$B$30)*Inputs!$B$8</f>
        <v>22516787.917462837</v>
      </c>
      <c r="L120" s="16">
        <f>(J120*Inputs!$B$30)*$C$8</f>
        <v>6715299.5613058349</v>
      </c>
      <c r="M120" s="16">
        <f t="shared" si="112"/>
        <v>29232087.478768673</v>
      </c>
      <c r="N120" s="11">
        <f>M120/((1+Inputs!$B$3)^(H120-Inputs!$B$5))</f>
        <v>2737963.2254847721</v>
      </c>
      <c r="O120" s="11">
        <f>M120/((1+Inputs!$B$4)^(H120-Inputs!$B$5))</f>
        <v>10388598.573236827</v>
      </c>
      <c r="Q120" s="127">
        <f t="shared" si="113"/>
        <v>2054</v>
      </c>
      <c r="R120" s="16">
        <f t="shared" si="114"/>
        <v>3265827.7713621701</v>
      </c>
      <c r="S120" s="16">
        <f t="shared" si="115"/>
        <v>973984.91653066804</v>
      </c>
      <c r="T120" s="16">
        <f t="shared" si="116"/>
        <v>4239812.6878928384</v>
      </c>
      <c r="U120" s="11">
        <f>T120/((1+Inputs!$B$3)^(Q120-Inputs!$B$5))</f>
        <v>397113.3170296367</v>
      </c>
      <c r="V120" s="11">
        <f>T120/((1+Inputs!$B$4)^(Q120-Inputs!$B$5))</f>
        <v>1506759.0390944686</v>
      </c>
      <c r="X120" s="127">
        <f t="shared" si="99"/>
        <v>2054</v>
      </c>
      <c r="Y120" s="43">
        <f>'I-95 Detour Data'!R260</f>
        <v>32018275.08569216</v>
      </c>
      <c r="Z120" s="213">
        <f t="shared" si="117"/>
        <v>640365.5017138432</v>
      </c>
      <c r="AA120" s="16">
        <f>(Z120)*$C$7*(1-Inputs!$B$30)*Inputs!$B$8</f>
        <v>13510072.750477705</v>
      </c>
      <c r="AB120" s="16">
        <f>(Z120*Inputs!$B$30)*$C$8</f>
        <v>4029179.7367835017</v>
      </c>
      <c r="AC120" s="16">
        <f t="shared" si="118"/>
        <v>17539252.487261206</v>
      </c>
      <c r="AD120" s="11">
        <f>AC120/((1+Inputs!$B$3)^(X120-Inputs!$B$5))</f>
        <v>1642777.9352908635</v>
      </c>
      <c r="AE120" s="11">
        <f>AC120/((1+Inputs!$B$4)^(X120-Inputs!$B$5))</f>
        <v>6233159.1439420963</v>
      </c>
    </row>
    <row r="121" spans="1:31" s="303" customFormat="1">
      <c r="A121" s="126">
        <f t="shared" si="94"/>
        <v>2055</v>
      </c>
      <c r="B121" s="16">
        <f t="shared" ref="B121" si="119">(F41)*$C$7</f>
        <v>5636866.8413223037</v>
      </c>
      <c r="C121" s="16">
        <f t="shared" ref="C121" si="120">(G41)*$C$8</f>
        <v>1681112.3134181176</v>
      </c>
      <c r="D121" s="16">
        <f t="shared" ref="D121" si="121">SUM(B121:C121)</f>
        <v>7317979.1547404211</v>
      </c>
      <c r="E121" s="11">
        <f>D121/((1+Inputs!$B$3)^(A121-Inputs!$B$5))</f>
        <v>640582.64948875969</v>
      </c>
      <c r="F121" s="11">
        <f>D121/((1+Inputs!$B$4)^(A121-Inputs!$B$5))</f>
        <v>2524940.0942743705</v>
      </c>
      <c r="H121" s="127">
        <f t="shared" si="96"/>
        <v>2055</v>
      </c>
      <c r="I121" s="43">
        <f>'I-95 Detour Data'!R185</f>
        <v>22105605.779890247</v>
      </c>
      <c r="J121" s="213">
        <f t="shared" ref="J121" si="122">I121*$D$5</f>
        <v>1105280.2889945123</v>
      </c>
      <c r="K121" s="16">
        <f>(J121)*$C$7*(1-Inputs!$B$30)*Inputs!$B$8</f>
        <v>23318584.580244388</v>
      </c>
      <c r="L121" s="16">
        <f>(J121*Inputs!$B$30)*$C$8</f>
        <v>6954423.5783534721</v>
      </c>
      <c r="M121" s="16">
        <f t="shared" ref="M121" si="123">SUM(K121:L121)</f>
        <v>30273008.15859786</v>
      </c>
      <c r="N121" s="11">
        <f>M121/((1+Inputs!$B$3)^(H121-Inputs!$B$5))</f>
        <v>2649961.603357058</v>
      </c>
      <c r="O121" s="11">
        <f>M121/((1+Inputs!$B$4)^(H121-Inputs!$B$5))</f>
        <v>10445169.418721883</v>
      </c>
      <c r="Q121" s="127">
        <f t="shared" ref="Q121" si="124">A121</f>
        <v>2055</v>
      </c>
      <c r="R121" s="16">
        <f t="shared" ref="R121" si="125">(N41)*$C$7</f>
        <v>3382120.1047933833</v>
      </c>
      <c r="S121" s="16">
        <f t="shared" ref="S121" si="126">(O41)*$C$8</f>
        <v>1008667.388050871</v>
      </c>
      <c r="T121" s="16">
        <f t="shared" ref="T121" si="127">SUM(R121:S121)</f>
        <v>4390787.4928442538</v>
      </c>
      <c r="U121" s="11">
        <f>T121/((1+Inputs!$B$3)^(Q121-Inputs!$B$5))</f>
        <v>384349.5896932559</v>
      </c>
      <c r="V121" s="11">
        <f>T121/((1+Inputs!$B$4)^(Q121-Inputs!$B$5))</f>
        <v>1514964.0565646226</v>
      </c>
      <c r="X121" s="127">
        <f t="shared" si="99"/>
        <v>2055</v>
      </c>
      <c r="Y121" s="43">
        <f>'I-95 Detour Data'!R261</f>
        <v>33158408.669835381</v>
      </c>
      <c r="Z121" s="213">
        <f t="shared" ref="Z121" si="128">Y121*$D$6</f>
        <v>663168.17339670763</v>
      </c>
      <c r="AA121" s="16">
        <f>(Z121)*$C$7*(1-Inputs!$B$30)*Inputs!$B$8</f>
        <v>13991150.748146638</v>
      </c>
      <c r="AB121" s="16">
        <f>(Z121*Inputs!$B$30)*$C$8</f>
        <v>4172654.1470120847</v>
      </c>
      <c r="AC121" s="16">
        <f t="shared" ref="AC121" si="129">SUM(AA121:AB121)</f>
        <v>18163804.895158723</v>
      </c>
      <c r="AD121" s="11">
        <f>AC121/((1+Inputs!$B$3)^(X121-Inputs!$B$5))</f>
        <v>1589976.9620142353</v>
      </c>
      <c r="AE121" s="11">
        <f>AC121/((1+Inputs!$B$4)^(X121-Inputs!$B$5))</f>
        <v>6267101.651233132</v>
      </c>
    </row>
    <row r="122" spans="1:31">
      <c r="A122" s="31" t="s">
        <v>4</v>
      </c>
      <c r="B122" s="197">
        <f t="shared" ref="B122" si="130">SUM(B92:B121)</f>
        <v>106550876.76967594</v>
      </c>
      <c r="C122" s="197">
        <f t="shared" ref="C122" si="131">SUM(C92:C121)</f>
        <v>31777225.892563306</v>
      </c>
      <c r="D122" s="197">
        <f t="shared" ref="D122" si="132">SUM(D92:D121)</f>
        <v>138328102.66223922</v>
      </c>
      <c r="E122" s="197">
        <f t="shared" ref="E122" si="133">SUM(E92:E121)</f>
        <v>32110579.695810147</v>
      </c>
      <c r="F122" s="197">
        <f>SUM(F92:F121)</f>
        <v>70089573.641325861</v>
      </c>
      <c r="G122" s="303"/>
      <c r="H122" s="31" t="s">
        <v>4</v>
      </c>
      <c r="I122" s="196">
        <f>SUM(I92:I121)</f>
        <v>417851218.35867161</v>
      </c>
      <c r="J122" s="196">
        <f>SUM(J92:J121)</f>
        <v>20892560.917933583</v>
      </c>
      <c r="K122" s="197">
        <f t="shared" ref="K122" si="134">SUM(K92:K121)</f>
        <v>440779550.41244864</v>
      </c>
      <c r="L122" s="197">
        <f t="shared" ref="L122" si="135">SUM(L92:L121)</f>
        <v>131455993.29563808</v>
      </c>
      <c r="M122" s="197">
        <f t="shared" ref="M122" si="136">SUM(M92:M121)</f>
        <v>572235543.70808685</v>
      </c>
      <c r="N122" s="197">
        <f t="shared" ref="N122" si="137">SUM(N92:N121)</f>
        <v>132835010.94409013</v>
      </c>
      <c r="O122" s="197">
        <f>SUM(O92:O121)</f>
        <v>289946471.53402108</v>
      </c>
      <c r="Q122" s="127" t="str">
        <f t="shared" si="93"/>
        <v xml:space="preserve">Total </v>
      </c>
      <c r="R122" s="197">
        <f t="shared" ref="R122:U122" si="138">SUM(R92:R121)</f>
        <v>63930526.061805569</v>
      </c>
      <c r="S122" s="197">
        <f t="shared" si="138"/>
        <v>19066335.535537995</v>
      </c>
      <c r="T122" s="197">
        <f t="shared" si="138"/>
        <v>82996861.597343564</v>
      </c>
      <c r="U122" s="197">
        <f t="shared" si="138"/>
        <v>19266347.817486092</v>
      </c>
      <c r="V122" s="197">
        <f>SUM(V92:V121)</f>
        <v>42053744.184795521</v>
      </c>
      <c r="W122" s="212"/>
      <c r="X122" s="31" t="s">
        <v>4</v>
      </c>
      <c r="Y122" s="196">
        <f>SUM(Y92:Y121)</f>
        <v>626776827.5380075</v>
      </c>
      <c r="Z122" s="196">
        <f>SUM(Z92:Z121)</f>
        <v>12535536.550760154</v>
      </c>
      <c r="AA122" s="197">
        <f t="shared" ref="AA122:AD122" si="139">SUM(AA92:AA121)</f>
        <v>264467730.24746937</v>
      </c>
      <c r="AB122" s="197">
        <f t="shared" si="139"/>
        <v>78873595.977382898</v>
      </c>
      <c r="AC122" s="197">
        <f t="shared" si="139"/>
        <v>343341326.22485214</v>
      </c>
      <c r="AD122" s="197">
        <f t="shared" si="139"/>
        <v>79701006.566454083</v>
      </c>
      <c r="AE122" s="197">
        <f>SUM(AE92:AE121)</f>
        <v>173967882.92041269</v>
      </c>
    </row>
    <row r="123" spans="1:31">
      <c r="I123" s="128"/>
      <c r="J123" s="128"/>
    </row>
    <row r="124" spans="1:31" s="177" customFormat="1">
      <c r="I124" s="128"/>
      <c r="J124" s="128"/>
    </row>
    <row r="125" spans="1:31">
      <c r="A125" s="177" t="s">
        <v>367</v>
      </c>
      <c r="B125" s="177"/>
      <c r="C125" s="177"/>
      <c r="D125" s="177"/>
      <c r="E125" s="177"/>
      <c r="G125" s="212" t="s">
        <v>367</v>
      </c>
      <c r="H125" s="212"/>
      <c r="I125" s="212"/>
      <c r="J125" s="212"/>
      <c r="K125" s="212"/>
    </row>
    <row r="126" spans="1:31" ht="43.2">
      <c r="A126" s="228" t="s">
        <v>1</v>
      </c>
      <c r="B126" s="228" t="s">
        <v>183</v>
      </c>
      <c r="C126" s="228" t="s">
        <v>0</v>
      </c>
      <c r="D126" s="228" t="s">
        <v>20</v>
      </c>
      <c r="E126" s="228" t="s">
        <v>21</v>
      </c>
      <c r="G126" s="230" t="s">
        <v>1</v>
      </c>
      <c r="H126" s="230" t="s">
        <v>183</v>
      </c>
      <c r="I126" s="230" t="s">
        <v>0</v>
      </c>
      <c r="J126" s="230" t="s">
        <v>20</v>
      </c>
      <c r="K126" s="230" t="s">
        <v>21</v>
      </c>
    </row>
    <row r="127" spans="1:31" s="212" customFormat="1">
      <c r="A127" s="126">
        <f>A92</f>
        <v>2026</v>
      </c>
      <c r="B127" s="16">
        <f>(G12)*Inputs!$B$34</f>
        <v>909875.29071614542</v>
      </c>
      <c r="C127" s="16">
        <f>B127</f>
        <v>909875.29071614542</v>
      </c>
      <c r="D127" s="11">
        <f>C127/((1+Inputs!$B$3)^(A127-Inputs!$B$5))</f>
        <v>566624.60244064685</v>
      </c>
      <c r="E127" s="11">
        <f>C127/((1+Inputs!$B$4)^(A127-Inputs!$B$5))</f>
        <v>739811.87526236405</v>
      </c>
      <c r="G127" s="127">
        <f>A127</f>
        <v>2026</v>
      </c>
      <c r="H127" s="16">
        <f>(O12)*Inputs!$B$34</f>
        <v>545925.17442968721</v>
      </c>
      <c r="I127" s="16">
        <f>H127</f>
        <v>545925.17442968721</v>
      </c>
      <c r="J127" s="11">
        <f>I127/((1+Inputs!$B$3)^(G127-Inputs!$B$5))</f>
        <v>339974.76146438811</v>
      </c>
      <c r="K127" s="11">
        <f>I127/((1+Inputs!$B$4)^(G127-Inputs!$B$5))</f>
        <v>443887.12515741837</v>
      </c>
    </row>
    <row r="128" spans="1:31">
      <c r="A128" s="126">
        <f>A93</f>
        <v>2027</v>
      </c>
      <c r="B128" s="16">
        <f>(G13)*Inputs!$B$34</f>
        <v>942274.89292929275</v>
      </c>
      <c r="C128" s="16">
        <f>B128</f>
        <v>942274.89292929275</v>
      </c>
      <c r="D128" s="11">
        <f>C128/((1+Inputs!$B$3)^(A128-Inputs!$B$5))</f>
        <v>548412.5666878951</v>
      </c>
      <c r="E128" s="11">
        <f>C128/((1+Inputs!$B$4)^(A128-Inputs!$B$5))</f>
        <v>743840.50174055877</v>
      </c>
      <c r="G128" s="127">
        <f>A128</f>
        <v>2027</v>
      </c>
      <c r="H128" s="16">
        <f>(O13)*Inputs!$B$34</f>
        <v>565364.93575757567</v>
      </c>
      <c r="I128" s="16">
        <f>H128</f>
        <v>565364.93575757567</v>
      </c>
      <c r="J128" s="11">
        <f>I128/((1+Inputs!$B$3)^(G128-Inputs!$B$5))</f>
        <v>329047.5400127371</v>
      </c>
      <c r="K128" s="11">
        <f>I128/((1+Inputs!$B$4)^(G128-Inputs!$B$5))</f>
        <v>446304.3010443353</v>
      </c>
    </row>
    <row r="129" spans="1:11">
      <c r="A129" s="126">
        <f t="shared" ref="A129:A156" si="140">A128+1</f>
        <v>2028</v>
      </c>
      <c r="B129" s="16">
        <f>(G14)*Inputs!$B$34</f>
        <v>975828.20734265179</v>
      </c>
      <c r="C129" s="16">
        <f t="shared" ref="C129:C145" si="141">B129</f>
        <v>975828.20734265179</v>
      </c>
      <c r="D129" s="11">
        <f>C129/((1+Inputs!$B$3)^(A129-Inputs!$B$5))</f>
        <v>530785.88893906854</v>
      </c>
      <c r="E129" s="11">
        <f>C129/((1+Inputs!$B$4)^(A129-Inputs!$B$5))</f>
        <v>747891.06600029441</v>
      </c>
      <c r="G129" s="127">
        <f t="shared" ref="G129:G156" si="142">G128+1</f>
        <v>2028</v>
      </c>
      <c r="H129" s="16">
        <f>(O14)*Inputs!$B$34</f>
        <v>585496.9244055911</v>
      </c>
      <c r="I129" s="16">
        <f t="shared" ref="I129:I145" si="143">H129</f>
        <v>585496.9244055911</v>
      </c>
      <c r="J129" s="11">
        <f>I129/((1+Inputs!$B$3)^(G129-Inputs!$B$5))</f>
        <v>318471.53336344118</v>
      </c>
      <c r="K129" s="11">
        <f>I129/((1+Inputs!$B$4)^(G129-Inputs!$B$5))</f>
        <v>448734.63960017671</v>
      </c>
    </row>
    <row r="130" spans="1:11">
      <c r="A130" s="126">
        <f t="shared" si="140"/>
        <v>2029</v>
      </c>
      <c r="B130" s="16">
        <f>(G15)*Inputs!$B$34</f>
        <v>1010576.316307547</v>
      </c>
      <c r="C130" s="16">
        <f t="shared" si="141"/>
        <v>1010576.316307547</v>
      </c>
      <c r="D130" s="11">
        <f>C130/((1+Inputs!$B$3)^(A130-Inputs!$B$5))</f>
        <v>513725.7550430522</v>
      </c>
      <c r="E130" s="11">
        <f>C130/((1+Inputs!$B$4)^(A130-Inputs!$B$5))</f>
        <v>751963.68750319397</v>
      </c>
      <c r="G130" s="127">
        <f t="shared" si="142"/>
        <v>2029</v>
      </c>
      <c r="H130" s="16">
        <f>(O15)*Inputs!$B$34</f>
        <v>606345.78978452855</v>
      </c>
      <c r="I130" s="16">
        <f t="shared" si="143"/>
        <v>606345.78978452855</v>
      </c>
      <c r="J130" s="11">
        <f>I130/((1+Inputs!$B$3)^(G130-Inputs!$B$5))</f>
        <v>308235.45302583149</v>
      </c>
      <c r="K130" s="11">
        <f>I130/((1+Inputs!$B$4)^(G130-Inputs!$B$5))</f>
        <v>451178.21250191663</v>
      </c>
    </row>
    <row r="131" spans="1:11">
      <c r="A131" s="126">
        <f t="shared" si="140"/>
        <v>2030</v>
      </c>
      <c r="B131" s="16">
        <f>(G16)*Inputs!$B$34</f>
        <v>1046561.7650701149</v>
      </c>
      <c r="C131" s="16">
        <f t="shared" si="141"/>
        <v>1046561.7650701149</v>
      </c>
      <c r="D131" s="11">
        <f>C131/((1+Inputs!$B$3)^(A131-Inputs!$B$5))</f>
        <v>497213.95555948938</v>
      </c>
      <c r="E131" s="11">
        <f>C131/((1+Inputs!$B$4)^(A131-Inputs!$B$5))</f>
        <v>756058.48636140639</v>
      </c>
      <c r="G131" s="127">
        <f t="shared" si="142"/>
        <v>2030</v>
      </c>
      <c r="H131" s="16">
        <f>(O16)*Inputs!$B$34</f>
        <v>627937.05904206925</v>
      </c>
      <c r="I131" s="16">
        <f t="shared" si="143"/>
        <v>627937.05904206925</v>
      </c>
      <c r="J131" s="11">
        <f>I131/((1+Inputs!$B$3)^(G131-Inputs!$B$5))</f>
        <v>298328.37333569379</v>
      </c>
      <c r="K131" s="11">
        <f>I131/((1+Inputs!$B$4)^(G131-Inputs!$B$5))</f>
        <v>453635.09181684401</v>
      </c>
    </row>
    <row r="132" spans="1:11">
      <c r="A132" s="126">
        <f t="shared" si="140"/>
        <v>2031</v>
      </c>
      <c r="B132" s="16">
        <f>(G17)*Inputs!$B$34</f>
        <v>1083828.6138632859</v>
      </c>
      <c r="C132" s="16">
        <f t="shared" si="141"/>
        <v>1083828.6138632859</v>
      </c>
      <c r="D132" s="11">
        <f>C132/((1+Inputs!$B$3)^(A132-Inputs!$B$5))</f>
        <v>481232.86632260791</v>
      </c>
      <c r="E132" s="11">
        <f>C132/((1+Inputs!$B$4)^(A132-Inputs!$B$5))</f>
        <v>760175.58334114763</v>
      </c>
      <c r="G132" s="127">
        <f t="shared" si="142"/>
        <v>2031</v>
      </c>
      <c r="H132" s="16">
        <f>(O17)*Inputs!$B$34</f>
        <v>650297.16831797175</v>
      </c>
      <c r="I132" s="16">
        <f t="shared" si="143"/>
        <v>650297.16831797175</v>
      </c>
      <c r="J132" s="11">
        <f>I132/((1+Inputs!$B$3)^(G132-Inputs!$B$5))</f>
        <v>288739.71979356487</v>
      </c>
      <c r="K132" s="11">
        <f>I132/((1+Inputs!$B$4)^(G132-Inputs!$B$5))</f>
        <v>456105.35000468878</v>
      </c>
    </row>
    <row r="133" spans="1:11">
      <c r="A133" s="126">
        <f t="shared" si="140"/>
        <v>2032</v>
      </c>
      <c r="B133" s="16">
        <f>(G18)*Inputs!$B$34</f>
        <v>1122422.4918537065</v>
      </c>
      <c r="C133" s="16">
        <f t="shared" si="141"/>
        <v>1122422.4918537065</v>
      </c>
      <c r="D133" s="11">
        <f>C133/((1+Inputs!$B$3)^(A133-Inputs!$B$5))</f>
        <v>465765.42962974997</v>
      </c>
      <c r="E133" s="11">
        <f>C133/((1+Inputs!$B$4)^(A133-Inputs!$B$5))</f>
        <v>764315.09986626334</v>
      </c>
      <c r="G133" s="127">
        <f t="shared" si="142"/>
        <v>2032</v>
      </c>
      <c r="H133" s="16">
        <f>(O18)*Inputs!$B$34</f>
        <v>673453.49511222437</v>
      </c>
      <c r="I133" s="16">
        <f t="shared" si="143"/>
        <v>673453.49511222437</v>
      </c>
      <c r="J133" s="11">
        <f>I133/((1+Inputs!$B$3)^(G133-Inputs!$B$5))</f>
        <v>279459.25777785014</v>
      </c>
      <c r="K133" s="11">
        <f>I133/((1+Inputs!$B$4)^(G133-Inputs!$B$5))</f>
        <v>458589.05991975829</v>
      </c>
    </row>
    <row r="134" spans="1:11">
      <c r="A134" s="126">
        <f t="shared" si="140"/>
        <v>2033</v>
      </c>
      <c r="B134" s="16">
        <f>(G19)*Inputs!$B$34</f>
        <v>1162390.6530096454</v>
      </c>
      <c r="C134" s="16">
        <f t="shared" si="141"/>
        <v>1162390.6530096454</v>
      </c>
      <c r="D134" s="11">
        <f>C134/((1+Inputs!$B$3)^(A134-Inputs!$B$5))</f>
        <v>450795.13603452733</v>
      </c>
      <c r="E134" s="11">
        <f>C134/((1+Inputs!$B$4)^(A134-Inputs!$B$5))</f>
        <v>768477.15802180883</v>
      </c>
      <c r="G134" s="127">
        <f t="shared" si="142"/>
        <v>2033</v>
      </c>
      <c r="H134" s="16">
        <f>(O19)*Inputs!$B$34</f>
        <v>697434.39180578769</v>
      </c>
      <c r="I134" s="16">
        <f t="shared" si="143"/>
        <v>697434.39180578769</v>
      </c>
      <c r="J134" s="11">
        <f>I134/((1+Inputs!$B$3)^(G134-Inputs!$B$5))</f>
        <v>270477.08162071655</v>
      </c>
      <c r="K134" s="11">
        <f>I134/((1+Inputs!$B$4)^(G134-Inputs!$B$5))</f>
        <v>461086.29481308558</v>
      </c>
    </row>
    <row r="135" spans="1:11">
      <c r="A135" s="126">
        <f t="shared" si="140"/>
        <v>2034</v>
      </c>
      <c r="B135" s="16">
        <f>(G20)*Inputs!$B$34</f>
        <v>1203782.033958293</v>
      </c>
      <c r="C135" s="16">
        <f t="shared" si="141"/>
        <v>1203782.033958293</v>
      </c>
      <c r="D135" s="11">
        <f>C135/((1+Inputs!$B$3)^(A135-Inputs!$B$5))</f>
        <v>436306.00672516716</v>
      </c>
      <c r="E135" s="11">
        <f>C135/((1+Inputs!$B$4)^(A135-Inputs!$B$5))</f>
        <v>772661.88055765175</v>
      </c>
      <c r="G135" s="127">
        <f t="shared" si="142"/>
        <v>2034</v>
      </c>
      <c r="H135" s="16">
        <f>(O20)*Inputs!$B$34</f>
        <v>722269.22037497617</v>
      </c>
      <c r="I135" s="16">
        <f t="shared" si="143"/>
        <v>722269.22037497617</v>
      </c>
      <c r="J135" s="11">
        <f>I135/((1+Inputs!$B$3)^(G135-Inputs!$B$5))</f>
        <v>261783.6040351004</v>
      </c>
      <c r="K135" s="11">
        <f>I135/((1+Inputs!$B$4)^(G135-Inputs!$B$5))</f>
        <v>463597.12833459122</v>
      </c>
    </row>
    <row r="136" spans="1:11">
      <c r="A136" s="126">
        <f t="shared" si="140"/>
        <v>2035</v>
      </c>
      <c r="B136" s="16">
        <f>(G21)*Inputs!$B$34</f>
        <v>1246647.3139032889</v>
      </c>
      <c r="C136" s="16">
        <f t="shared" si="141"/>
        <v>1246647.3139032889</v>
      </c>
      <c r="D136" s="11">
        <f>C136/((1+Inputs!$B$3)^(A136-Inputs!$B$5))</f>
        <v>422282.57646923966</v>
      </c>
      <c r="E136" s="11">
        <f>C136/((1+Inputs!$B$4)^(A136-Inputs!$B$5))</f>
        <v>776869.39089208969</v>
      </c>
      <c r="G136" s="127">
        <f t="shared" si="142"/>
        <v>2035</v>
      </c>
      <c r="H136" s="16">
        <f>(O21)*Inputs!$B$34</f>
        <v>747988.38834197354</v>
      </c>
      <c r="I136" s="16">
        <f t="shared" si="143"/>
        <v>747988.38834197354</v>
      </c>
      <c r="J136" s="11">
        <f>I136/((1+Inputs!$B$3)^(G136-Inputs!$B$5))</f>
        <v>253369.54588154386</v>
      </c>
      <c r="K136" s="11">
        <f>I136/((1+Inputs!$B$4)^(G136-Inputs!$B$5))</f>
        <v>466121.63453525392</v>
      </c>
    </row>
    <row r="137" spans="1:11">
      <c r="A137" s="126">
        <f t="shared" si="140"/>
        <v>2036</v>
      </c>
      <c r="B137" s="16">
        <f>(G22)*Inputs!$B$34</f>
        <v>1291038.976675848</v>
      </c>
      <c r="C137" s="16">
        <f t="shared" si="141"/>
        <v>1291038.976675848</v>
      </c>
      <c r="D137" s="11">
        <f>C137/((1+Inputs!$B$3)^(A137-Inputs!$B$5))</f>
        <v>408709.87710656511</v>
      </c>
      <c r="E137" s="11">
        <f>C137/((1+Inputs!$B$4)^(A137-Inputs!$B$5))</f>
        <v>781099.81311549211</v>
      </c>
      <c r="G137" s="127">
        <f t="shared" si="142"/>
        <v>2036</v>
      </c>
      <c r="H137" s="16">
        <f>(O22)*Inputs!$B$34</f>
        <v>774623.38600550918</v>
      </c>
      <c r="I137" s="16">
        <f t="shared" si="143"/>
        <v>774623.38600550918</v>
      </c>
      <c r="J137" s="11">
        <f>I137/((1+Inputs!$B$3)^(G137-Inputs!$B$5))</f>
        <v>245225.92626393918</v>
      </c>
      <c r="K137" s="11">
        <f>I137/((1+Inputs!$B$4)^(G137-Inputs!$B$5))</f>
        <v>468659.88786929549</v>
      </c>
    </row>
    <row r="138" spans="1:11">
      <c r="A138" s="126">
        <f t="shared" si="140"/>
        <v>2037</v>
      </c>
      <c r="B138" s="16">
        <f>(G23)*Inputs!$B$34</f>
        <v>1337011.3749954503</v>
      </c>
      <c r="C138" s="16">
        <f t="shared" si="141"/>
        <v>1337011.3749954503</v>
      </c>
      <c r="D138" s="11">
        <f>C138/((1+Inputs!$B$3)^(A138-Inputs!$B$5))</f>
        <v>395573.42157267896</v>
      </c>
      <c r="E138" s="11">
        <f>C138/((1+Inputs!$B$4)^(A138-Inputs!$B$5))</f>
        <v>785353.27199395921</v>
      </c>
      <c r="G138" s="127">
        <f t="shared" si="142"/>
        <v>2037</v>
      </c>
      <c r="H138" s="16">
        <f>(O23)*Inputs!$B$34</f>
        <v>802206.82499727036</v>
      </c>
      <c r="I138" s="16">
        <f t="shared" si="143"/>
        <v>802206.82499727036</v>
      </c>
      <c r="J138" s="11">
        <f>I138/((1+Inputs!$B$3)^(G138-Inputs!$B$5))</f>
        <v>237344.05294360741</v>
      </c>
      <c r="K138" s="11">
        <f>I138/((1+Inputs!$B$4)^(G138-Inputs!$B$5))</f>
        <v>471211.96319637564</v>
      </c>
    </row>
    <row r="139" spans="1:11">
      <c r="A139" s="126">
        <f t="shared" si="140"/>
        <v>2038</v>
      </c>
      <c r="B139" s="16">
        <f>(G24)*Inputs!$B$34</f>
        <v>1384620.7970187808</v>
      </c>
      <c r="C139" s="16">
        <f t="shared" si="141"/>
        <v>1384620.7970187808</v>
      </c>
      <c r="D139" s="11">
        <f>C139/((1+Inputs!$B$3)^(A139-Inputs!$B$5))</f>
        <v>382859.18843580305</v>
      </c>
      <c r="E139" s="11">
        <f>C139/((1+Inputs!$B$4)^(A139-Inputs!$B$5))</f>
        <v>789629.89297300146</v>
      </c>
      <c r="G139" s="127">
        <f t="shared" si="142"/>
        <v>2038</v>
      </c>
      <c r="H139" s="16">
        <f>(O24)*Inputs!$B$34</f>
        <v>830772.47821126867</v>
      </c>
      <c r="I139" s="16">
        <f t="shared" si="143"/>
        <v>830772.47821126867</v>
      </c>
      <c r="J139" s="11">
        <f>I139/((1+Inputs!$B$3)^(G139-Inputs!$B$5))</f>
        <v>229715.51306148188</v>
      </c>
      <c r="K139" s="11">
        <f>I139/((1+Inputs!$B$4)^(G139-Inputs!$B$5))</f>
        <v>473777.93578380096</v>
      </c>
    </row>
    <row r="140" spans="1:11">
      <c r="A140" s="126">
        <f t="shared" si="140"/>
        <v>2039</v>
      </c>
      <c r="B140" s="16">
        <f>(G25)*Inputs!$B$34</f>
        <v>1433925.5352584033</v>
      </c>
      <c r="C140" s="16">
        <f t="shared" si="141"/>
        <v>1433925.5352584033</v>
      </c>
      <c r="D140" s="11">
        <f>C140/((1+Inputs!$B$3)^(A140-Inputs!$B$5))</f>
        <v>370553.60693081951</v>
      </c>
      <c r="E140" s="11">
        <f>C140/((1+Inputs!$B$4)^(A140-Inputs!$B$5))</f>
        <v>793929.80218124052</v>
      </c>
      <c r="G140" s="127">
        <f t="shared" si="142"/>
        <v>2039</v>
      </c>
      <c r="H140" s="16">
        <f>(O25)*Inputs!$B$34</f>
        <v>860355.32115504227</v>
      </c>
      <c r="I140" s="16">
        <f t="shared" si="143"/>
        <v>860355.32115504227</v>
      </c>
      <c r="J140" s="11">
        <f>I140/((1+Inputs!$B$3)^(G140-Inputs!$B$5))</f>
        <v>222332.16415849177</v>
      </c>
      <c r="K140" s="11">
        <f>I140/((1+Inputs!$B$4)^(G140-Inputs!$B$5))</f>
        <v>476357.88130874449</v>
      </c>
    </row>
    <row r="141" spans="1:11">
      <c r="A141" s="126">
        <f t="shared" si="140"/>
        <v>2040</v>
      </c>
      <c r="B141" s="16">
        <f>(G26)*Inputs!$B$34</f>
        <v>1484985.9579555402</v>
      </c>
      <c r="C141" s="16">
        <f t="shared" si="141"/>
        <v>1484985.9579555402</v>
      </c>
      <c r="D141" s="11">
        <f>C141/((1+Inputs!$B$3)^(A141-Inputs!$B$5))</f>
        <v>358643.54247426934</v>
      </c>
      <c r="E141" s="11">
        <f>C141/((1+Inputs!$B$4)^(A141-Inputs!$B$5))</f>
        <v>798253.1264341271</v>
      </c>
      <c r="G141" s="127">
        <f t="shared" si="142"/>
        <v>2040</v>
      </c>
      <c r="H141" s="16">
        <f>(O26)*Inputs!$B$34</f>
        <v>890991.5747733243</v>
      </c>
      <c r="I141" s="16">
        <f t="shared" si="143"/>
        <v>890991.5747733243</v>
      </c>
      <c r="J141" s="11">
        <f>I141/((1+Inputs!$B$3)^(G141-Inputs!$B$5))</f>
        <v>215186.12548456166</v>
      </c>
      <c r="K141" s="11">
        <f>I141/((1+Inputs!$B$4)^(G141-Inputs!$B$5))</f>
        <v>478951.87586047634</v>
      </c>
    </row>
    <row r="142" spans="1:11">
      <c r="A142" s="126">
        <f t="shared" si="140"/>
        <v>2041</v>
      </c>
      <c r="B142" s="16">
        <f>(G27)*Inputs!$B$34</f>
        <v>1537864.5829943626</v>
      </c>
      <c r="C142" s="16">
        <f t="shared" si="141"/>
        <v>1537864.5829943626</v>
      </c>
      <c r="D142" s="11">
        <f>C142/((1+Inputs!$B$3)^(A142-Inputs!$B$5))</f>
        <v>347116.28264492023</v>
      </c>
      <c r="E142" s="11">
        <f>C142/((1+Inputs!$B$4)^(A142-Inputs!$B$5))</f>
        <v>802599.99323768239</v>
      </c>
      <c r="G142" s="127">
        <f t="shared" si="142"/>
        <v>2041</v>
      </c>
      <c r="H142" s="16">
        <f>(O27)*Inputs!$B$34</f>
        <v>922718.74979661801</v>
      </c>
      <c r="I142" s="16">
        <f t="shared" si="143"/>
        <v>922718.74979661801</v>
      </c>
      <c r="J142" s="11">
        <f>I142/((1+Inputs!$B$3)^(G142-Inputs!$B$5))</f>
        <v>208269.76958695226</v>
      </c>
      <c r="K142" s="11">
        <f>I142/((1+Inputs!$B$4)^(G142-Inputs!$B$5))</f>
        <v>481559.99594260968</v>
      </c>
    </row>
    <row r="143" spans="1:11">
      <c r="A143" s="126">
        <f t="shared" si="140"/>
        <v>2042</v>
      </c>
      <c r="B143" s="16">
        <f>(G28)*Inputs!$B$34</f>
        <v>1592626.1544482794</v>
      </c>
      <c r="C143" s="16">
        <f t="shared" si="141"/>
        <v>1592626.1544482794</v>
      </c>
      <c r="D143" s="11">
        <f>C143/((1+Inputs!$B$3)^(A143-Inputs!$B$5))</f>
        <v>335959.52361493499</v>
      </c>
      <c r="E143" s="11">
        <f>C143/((1+Inputs!$B$4)^(A143-Inputs!$B$5))</f>
        <v>806970.53079225961</v>
      </c>
      <c r="G143" s="127">
        <f t="shared" si="142"/>
        <v>2042</v>
      </c>
      <c r="H143" s="16">
        <f>(O28)*Inputs!$B$34</f>
        <v>955575.69266896788</v>
      </c>
      <c r="I143" s="16">
        <f t="shared" si="143"/>
        <v>955575.69266896788</v>
      </c>
      <c r="J143" s="11">
        <f>I143/((1+Inputs!$B$3)^(G143-Inputs!$B$5))</f>
        <v>201575.71416896104</v>
      </c>
      <c r="K143" s="11">
        <f>I143/((1+Inputs!$B$4)^(G143-Inputs!$B$5))</f>
        <v>484182.31847535586</v>
      </c>
    </row>
    <row r="144" spans="1:11">
      <c r="A144" s="126">
        <f t="shared" si="140"/>
        <v>2043</v>
      </c>
      <c r="B144" s="16">
        <f>(G29)*Inputs!$B$34</f>
        <v>1649337.7218519452</v>
      </c>
      <c r="C144" s="16">
        <f t="shared" si="141"/>
        <v>1649337.7218519452</v>
      </c>
      <c r="D144" s="11">
        <f>C144/((1+Inputs!$B$3)^(A144-Inputs!$B$5))</f>
        <v>325161.35701715905</v>
      </c>
      <c r="E144" s="11">
        <f>C144/((1+Inputs!$B$4)^(A144-Inputs!$B$5))</f>
        <v>811364.86799632199</v>
      </c>
      <c r="G144" s="127">
        <f t="shared" si="142"/>
        <v>2043</v>
      </c>
      <c r="H144" s="16">
        <f>(O29)*Inputs!$B$34</f>
        <v>989602.63311116747</v>
      </c>
      <c r="I144" s="16">
        <f t="shared" si="143"/>
        <v>989602.63311116747</v>
      </c>
      <c r="J144" s="11">
        <f>I144/((1+Inputs!$B$3)^(G144-Inputs!$B$5))</f>
        <v>195096.8142102955</v>
      </c>
      <c r="K144" s="11">
        <f>I144/((1+Inputs!$B$4)^(G144-Inputs!$B$5))</f>
        <v>486818.92079779337</v>
      </c>
    </row>
    <row r="145" spans="1:11">
      <c r="A145" s="126">
        <f t="shared" si="140"/>
        <v>2044</v>
      </c>
      <c r="B145" s="16">
        <f>(G30)*Inputs!$B$34</f>
        <v>1708068.7222960629</v>
      </c>
      <c r="C145" s="16">
        <f t="shared" si="141"/>
        <v>1708068.7222960629</v>
      </c>
      <c r="D145" s="11">
        <f>C145/((1+Inputs!$B$3)^(A145-Inputs!$B$5))</f>
        <v>314710.25723451225</v>
      </c>
      <c r="E145" s="11">
        <f>C145/((1+Inputs!$B$4)^(A145-Inputs!$B$5))</f>
        <v>815783.13445024681</v>
      </c>
      <c r="G145" s="127">
        <f t="shared" si="142"/>
        <v>2044</v>
      </c>
      <c r="H145" s="16">
        <f>(O30)*Inputs!$B$34</f>
        <v>1024841.233377638</v>
      </c>
      <c r="I145" s="16">
        <f t="shared" si="143"/>
        <v>1024841.233377638</v>
      </c>
      <c r="J145" s="11">
        <f>I145/((1+Inputs!$B$3)^(G145-Inputs!$B$5))</f>
        <v>188826.15434070738</v>
      </c>
      <c r="K145" s="11">
        <f>I145/((1+Inputs!$B$4)^(G145-Inputs!$B$5))</f>
        <v>489469.88067014824</v>
      </c>
    </row>
    <row r="146" spans="1:11">
      <c r="A146" s="126">
        <f t="shared" si="140"/>
        <v>2045</v>
      </c>
      <c r="B146" s="16">
        <f>(G31)*Inputs!$B$34</f>
        <v>1768891.0654454778</v>
      </c>
      <c r="C146" s="16">
        <f t="shared" ref="C146" si="144">B146</f>
        <v>1768891.0654454778</v>
      </c>
      <c r="D146" s="11">
        <f>C146/((1+Inputs!$B$3)^(A146-Inputs!$B$5))</f>
        <v>304595.06909791345</v>
      </c>
      <c r="E146" s="11">
        <f>C146/((1+Inputs!$B$4)^(A146-Inputs!$B$5))</f>
        <v>820225.46046014666</v>
      </c>
      <c r="F146" s="303"/>
      <c r="G146" s="127">
        <f t="shared" si="142"/>
        <v>2045</v>
      </c>
      <c r="H146" s="16">
        <f>(O31)*Inputs!$B$34</f>
        <v>1061334.6392672872</v>
      </c>
      <c r="I146" s="16">
        <f t="shared" ref="I146" si="145">H146</f>
        <v>1061334.6392672872</v>
      </c>
      <c r="J146" s="11">
        <f>I146/((1+Inputs!$B$3)^(G146-Inputs!$B$5))</f>
        <v>182757.04145874816</v>
      </c>
      <c r="K146" s="11">
        <f>I146/((1+Inputs!$B$4)^(G146-Inputs!$B$5))</f>
        <v>492135.2762760882</v>
      </c>
    </row>
    <row r="147" spans="1:11" s="303" customFormat="1">
      <c r="A147" s="126">
        <f t="shared" si="140"/>
        <v>2046</v>
      </c>
      <c r="B147" s="16">
        <f>(G32)*Inputs!$B$34</f>
        <v>1831879.2215846733</v>
      </c>
      <c r="C147" s="16">
        <f t="shared" ref="C147:C156" si="146">B147</f>
        <v>1831879.2215846733</v>
      </c>
      <c r="D147" s="11">
        <f>C147/((1+Inputs!$B$3)^(A147-Inputs!$B$5))</f>
        <v>294804.99597961089</v>
      </c>
      <c r="E147" s="11">
        <f>C147/((1+Inputs!$B$4)^(A147-Inputs!$B$5))</f>
        <v>824691.97704171343</v>
      </c>
      <c r="G147" s="127">
        <f t="shared" si="142"/>
        <v>2046</v>
      </c>
      <c r="H147" s="16">
        <f>(O32)*Inputs!$B$34</f>
        <v>1099127.5329508041</v>
      </c>
      <c r="I147" s="16">
        <f t="shared" ref="I147:I156" si="147">H147</f>
        <v>1099127.5329508041</v>
      </c>
      <c r="J147" s="11">
        <f>I147/((1+Inputs!$B$3)^(G147-Inputs!$B$5))</f>
        <v>176882.99758776653</v>
      </c>
      <c r="K147" s="11">
        <f>I147/((1+Inputs!$B$4)^(G147-Inputs!$B$5))</f>
        <v>494815.18622502813</v>
      </c>
    </row>
    <row r="148" spans="1:11" s="303" customFormat="1">
      <c r="A148" s="126">
        <f t="shared" si="140"/>
        <v>2047</v>
      </c>
      <c r="B148" s="16">
        <f>(G33)*Inputs!$B$34</f>
        <v>1897110.3127984575</v>
      </c>
      <c r="C148" s="16">
        <f t="shared" si="146"/>
        <v>1897110.3127984575</v>
      </c>
      <c r="D148" s="11">
        <f>C148/((1+Inputs!$B$3)^(A148-Inputs!$B$5))</f>
        <v>285329.58826920728</v>
      </c>
      <c r="E148" s="11">
        <f>C148/((1+Inputs!$B$4)^(A148-Inputs!$B$5))</f>
        <v>829182.81592408032</v>
      </c>
      <c r="G148" s="127">
        <f t="shared" si="142"/>
        <v>2047</v>
      </c>
      <c r="H148" s="16">
        <f>(O33)*Inputs!$B$34</f>
        <v>1138266.1876790747</v>
      </c>
      <c r="I148" s="16">
        <f t="shared" si="147"/>
        <v>1138266.1876790747</v>
      </c>
      <c r="J148" s="11">
        <f>I148/((1+Inputs!$B$3)^(G148-Inputs!$B$5))</f>
        <v>171197.75296152438</v>
      </c>
      <c r="K148" s="11">
        <f>I148/((1+Inputs!$B$4)^(G148-Inputs!$B$5))</f>
        <v>497509.6895544483</v>
      </c>
    </row>
    <row r="149" spans="1:11" s="303" customFormat="1">
      <c r="A149" s="126">
        <f t="shared" si="140"/>
        <v>2048</v>
      </c>
      <c r="B149" s="16">
        <f>(G34)*Inputs!$B$34</f>
        <v>1964664.2073994984</v>
      </c>
      <c r="C149" s="16">
        <f t="shared" si="146"/>
        <v>1964664.2073994984</v>
      </c>
      <c r="D149" s="11">
        <f>C149/((1+Inputs!$B$3)^(A149-Inputs!$B$5))</f>
        <v>276158.7322200808</v>
      </c>
      <c r="E149" s="11">
        <f>C149/((1+Inputs!$B$4)^(A149-Inputs!$B$5))</f>
        <v>833698.10955370928</v>
      </c>
      <c r="G149" s="127">
        <f t="shared" si="142"/>
        <v>2048</v>
      </c>
      <c r="H149" s="16">
        <f>(O34)*Inputs!$B$34</f>
        <v>1178798.5244396992</v>
      </c>
      <c r="I149" s="16">
        <f t="shared" si="147"/>
        <v>1178798.5244396992</v>
      </c>
      <c r="J149" s="11">
        <f>I149/((1+Inputs!$B$3)^(G149-Inputs!$B$5))</f>
        <v>165695.23933204848</v>
      </c>
      <c r="K149" s="11">
        <f>I149/((1+Inputs!$B$4)^(G149-Inputs!$B$5))</f>
        <v>500218.86573222559</v>
      </c>
    </row>
    <row r="150" spans="1:11" s="303" customFormat="1">
      <c r="A150" s="126">
        <f t="shared" si="140"/>
        <v>2049</v>
      </c>
      <c r="B150" s="16">
        <f>(G35)*Inputs!$B$34</f>
        <v>2034623.6177183024</v>
      </c>
      <c r="C150" s="16">
        <f t="shared" si="146"/>
        <v>2034623.6177183024</v>
      </c>
      <c r="D150" s="11">
        <f>C150/((1+Inputs!$B$3)^(A150-Inputs!$B$5))</f>
        <v>267282.63915429555</v>
      </c>
      <c r="E150" s="11">
        <f>C150/((1+Inputs!$B$4)^(A150-Inputs!$B$5))</f>
        <v>838237.99109829473</v>
      </c>
      <c r="G150" s="127">
        <f t="shared" si="142"/>
        <v>2049</v>
      </c>
      <c r="H150" s="16">
        <f>(O35)*Inputs!$B$34</f>
        <v>1220774.1706309821</v>
      </c>
      <c r="I150" s="16">
        <f t="shared" si="147"/>
        <v>1220774.1706309821</v>
      </c>
      <c r="J150" s="11">
        <f>I150/((1+Inputs!$B$3)^(G150-Inputs!$B$5))</f>
        <v>160369.58349257743</v>
      </c>
      <c r="K150" s="11">
        <f>I150/((1+Inputs!$B$4)^(G150-Inputs!$B$5))</f>
        <v>502942.79465897713</v>
      </c>
    </row>
    <row r="151" spans="1:11" s="303" customFormat="1">
      <c r="A151" s="126">
        <f t="shared" si="140"/>
        <v>2050</v>
      </c>
      <c r="B151" s="16">
        <f>(G36)*Inputs!$B$34</f>
        <v>2107074.2013753913</v>
      </c>
      <c r="C151" s="16">
        <f t="shared" si="146"/>
        <v>2107074.2013753913</v>
      </c>
      <c r="D151" s="11">
        <f>C151/((1+Inputs!$B$3)^(A151-Inputs!$B$5))</f>
        <v>258691.83501448107</v>
      </c>
      <c r="E151" s="11">
        <f>C151/((1+Inputs!$B$4)^(A151-Inputs!$B$5))</f>
        <v>842802.59445069404</v>
      </c>
      <c r="G151" s="127">
        <f t="shared" si="142"/>
        <v>2050</v>
      </c>
      <c r="H151" s="16">
        <f>(O36)*Inputs!$B$34</f>
        <v>1264244.5208252352</v>
      </c>
      <c r="I151" s="16">
        <f t="shared" si="147"/>
        <v>1264244.5208252352</v>
      </c>
      <c r="J151" s="11">
        <f>I151/((1+Inputs!$B$3)^(G151-Inputs!$B$5))</f>
        <v>155215.10100868868</v>
      </c>
      <c r="K151" s="11">
        <f>I151/((1+Inputs!$B$4)^(G151-Inputs!$B$5))</f>
        <v>505681.55667041655</v>
      </c>
    </row>
    <row r="152" spans="1:11" s="303" customFormat="1">
      <c r="A152" s="126">
        <f t="shared" si="140"/>
        <v>2051</v>
      </c>
      <c r="B152" s="16">
        <f>(G37)*Inputs!$B$34</f>
        <v>2182104.6661596536</v>
      </c>
      <c r="C152" s="16">
        <f t="shared" si="146"/>
        <v>2182104.6661596536</v>
      </c>
      <c r="D152" s="11">
        <f>C152/((1+Inputs!$B$3)^(A152-Inputs!$B$5))</f>
        <v>250377.15025152612</v>
      </c>
      <c r="E152" s="11">
        <f>C152/((1+Inputs!$B$4)^(A152-Inputs!$B$5))</f>
        <v>847392.0542328736</v>
      </c>
      <c r="G152" s="127">
        <f t="shared" si="142"/>
        <v>2051</v>
      </c>
      <c r="H152" s="16">
        <f>(O37)*Inputs!$B$34</f>
        <v>1309262.7996957924</v>
      </c>
      <c r="I152" s="16">
        <f t="shared" si="147"/>
        <v>1309262.7996957924</v>
      </c>
      <c r="J152" s="11">
        <f>I152/((1+Inputs!$B$3)^(G152-Inputs!$B$5))</f>
        <v>150226.29015091571</v>
      </c>
      <c r="K152" s="11">
        <f>I152/((1+Inputs!$B$4)^(G152-Inputs!$B$5))</f>
        <v>508435.23253972421</v>
      </c>
    </row>
    <row r="153" spans="1:11" s="303" customFormat="1">
      <c r="A153" s="126">
        <f t="shared" si="140"/>
        <v>2052</v>
      </c>
      <c r="B153" s="16">
        <f>(G38)*Inputs!$B$34</f>
        <v>2259806.8786412994</v>
      </c>
      <c r="C153" s="16">
        <f t="shared" si="146"/>
        <v>2259806.8786412994</v>
      </c>
      <c r="D153" s="11">
        <f>C153/((1+Inputs!$B$3)^(A153-Inputs!$B$5))</f>
        <v>242329.7100372962</v>
      </c>
      <c r="E153" s="11">
        <f>C153/((1+Inputs!$B$4)^(A153-Inputs!$B$5))</f>
        <v>852006.50579987979</v>
      </c>
      <c r="G153" s="127">
        <f t="shared" si="142"/>
        <v>2052</v>
      </c>
      <c r="H153" s="16">
        <f>(O38)*Inputs!$B$34</f>
        <v>1355884.1271847798</v>
      </c>
      <c r="I153" s="16">
        <f t="shared" si="147"/>
        <v>1355884.1271847798</v>
      </c>
      <c r="J153" s="11">
        <f>I153/((1+Inputs!$B$3)^(G153-Inputs!$B$5))</f>
        <v>145397.82602237773</v>
      </c>
      <c r="K153" s="11">
        <f>I153/((1+Inputs!$B$4)^(G153-Inputs!$B$5))</f>
        <v>511203.90347992792</v>
      </c>
    </row>
    <row r="154" spans="1:11" s="303" customFormat="1">
      <c r="A154" s="126">
        <f t="shared" si="140"/>
        <v>2053</v>
      </c>
      <c r="B154" s="16">
        <f>(G39)*Inputs!$B$34</f>
        <v>2340275.9766523959</v>
      </c>
      <c r="C154" s="16">
        <f t="shared" si="146"/>
        <v>2340275.9766523959</v>
      </c>
      <c r="D154" s="11">
        <f>C154/((1+Inputs!$B$3)^(A154-Inputs!$B$5))</f>
        <v>234540.92479192652</v>
      </c>
      <c r="E154" s="11">
        <f>C154/((1+Inputs!$B$4)^(A154-Inputs!$B$5))</f>
        <v>856646.0852438329</v>
      </c>
      <c r="G154" s="127">
        <f t="shared" si="142"/>
        <v>2053</v>
      </c>
      <c r="H154" s="16">
        <f>(O39)*Inputs!$B$34</f>
        <v>1404165.585991438</v>
      </c>
      <c r="I154" s="16">
        <f t="shared" si="147"/>
        <v>1404165.585991438</v>
      </c>
      <c r="J154" s="11">
        <f>I154/((1+Inputs!$B$3)^(G154-Inputs!$B$5))</f>
        <v>140724.55487515597</v>
      </c>
      <c r="K154" s="11">
        <f>I154/((1+Inputs!$B$4)^(G154-Inputs!$B$5))</f>
        <v>513987.6511462999</v>
      </c>
    </row>
    <row r="155" spans="1:11" s="303" customFormat="1">
      <c r="A155" s="126">
        <f t="shared" si="140"/>
        <v>2054</v>
      </c>
      <c r="B155" s="16">
        <f>(G40)*Inputs!$B$34</f>
        <v>2423610.4857726987</v>
      </c>
      <c r="C155" s="16">
        <f t="shared" si="146"/>
        <v>2423610.4857726987</v>
      </c>
      <c r="D155" s="11">
        <f>C155/((1+Inputs!$B$3)^(A155-Inputs!$B$5))</f>
        <v>227002.48101557911</v>
      </c>
      <c r="E155" s="11">
        <f>C155/((1+Inputs!$B$4)^(A155-Inputs!$B$5))</f>
        <v>861310.92939793784</v>
      </c>
      <c r="G155" s="127">
        <f t="shared" si="142"/>
        <v>2054</v>
      </c>
      <c r="H155" s="16">
        <f>(O40)*Inputs!$B$34</f>
        <v>1454166.2914636198</v>
      </c>
      <c r="I155" s="16">
        <f t="shared" si="147"/>
        <v>1454166.2914636198</v>
      </c>
      <c r="J155" s="11">
        <f>I155/((1+Inputs!$B$3)^(G155-Inputs!$B$5))</f>
        <v>136201.48860934752</v>
      </c>
      <c r="K155" s="11">
        <f>I155/((1+Inputs!$B$4)^(G155-Inputs!$B$5))</f>
        <v>516786.55763876293</v>
      </c>
    </row>
    <row r="156" spans="1:11" s="303" customFormat="1">
      <c r="A156" s="126">
        <f t="shared" si="140"/>
        <v>2055</v>
      </c>
      <c r="B156" s="16">
        <f>(G41)*Inputs!$B$34</f>
        <v>2509912.4399634134</v>
      </c>
      <c r="C156" s="16">
        <f t="shared" si="146"/>
        <v>2509912.4399634134</v>
      </c>
      <c r="D156" s="11">
        <f>C156/((1+Inputs!$B$3)^(A156-Inputs!$B$5))</f>
        <v>219706.3324148799</v>
      </c>
      <c r="E156" s="11">
        <f>C156/((1+Inputs!$B$4)^(A156-Inputs!$B$5))</f>
        <v>866001.17584052228</v>
      </c>
      <c r="G156" s="127">
        <f t="shared" si="142"/>
        <v>2055</v>
      </c>
      <c r="H156" s="16">
        <f>(O41)*Inputs!$B$34</f>
        <v>1505947.4639780486</v>
      </c>
      <c r="I156" s="16">
        <f t="shared" si="147"/>
        <v>1505947.4639780486</v>
      </c>
      <c r="J156" s="11">
        <f>I156/((1+Inputs!$B$3)^(G156-Inputs!$B$5))</f>
        <v>131823.79944892798</v>
      </c>
      <c r="K156" s="11">
        <f>I156/((1+Inputs!$B$4)^(G156-Inputs!$B$5))</f>
        <v>519600.70550431358</v>
      </c>
    </row>
    <row r="157" spans="1:11">
      <c r="A157" s="31" t="s">
        <v>4</v>
      </c>
      <c r="B157" s="197">
        <f t="shared" ref="B157" si="148">SUM(B127:B156)</f>
        <v>47443620.475959912</v>
      </c>
      <c r="C157" s="197">
        <f t="shared" ref="C157" si="149">SUM(C127:C156)</f>
        <v>47443620.475959912</v>
      </c>
      <c r="D157" s="197">
        <f t="shared" ref="D157" si="150">SUM(D127:D156)</f>
        <v>11013251.299129905</v>
      </c>
      <c r="E157" s="197">
        <f>SUM(E127:E156)</f>
        <v>24039244.861764792</v>
      </c>
      <c r="G157" s="31" t="s">
        <v>4</v>
      </c>
      <c r="H157" s="197">
        <f t="shared" ref="H157:J157" si="151">SUM(H127:H156)</f>
        <v>28466172.285575952</v>
      </c>
      <c r="I157" s="197">
        <f t="shared" si="151"/>
        <v>28466172.285575952</v>
      </c>
      <c r="J157" s="197">
        <f t="shared" si="151"/>
        <v>6607950.7794779446</v>
      </c>
      <c r="K157" s="197">
        <f>SUM(K127:K156)</f>
        <v>14423546.917058881</v>
      </c>
    </row>
    <row r="160" spans="1:11">
      <c r="A160" s="212" t="s">
        <v>477</v>
      </c>
      <c r="B160" s="212"/>
      <c r="C160" s="212"/>
      <c r="D160" s="212"/>
      <c r="E160" s="212"/>
      <c r="F160" s="212"/>
      <c r="G160" s="212" t="s">
        <v>477</v>
      </c>
      <c r="H160" s="212"/>
      <c r="I160" s="212"/>
      <c r="J160" s="212"/>
      <c r="K160" s="212"/>
    </row>
    <row r="161" spans="1:17" ht="43.2">
      <c r="A161" s="279" t="s">
        <v>1</v>
      </c>
      <c r="B161" s="279" t="s">
        <v>477</v>
      </c>
      <c r="C161" s="279" t="s">
        <v>0</v>
      </c>
      <c r="D161" s="279" t="s">
        <v>20</v>
      </c>
      <c r="E161" s="279" t="s">
        <v>21</v>
      </c>
      <c r="F161" s="212"/>
      <c r="G161" s="282" t="s">
        <v>1</v>
      </c>
      <c r="H161" s="282" t="s">
        <v>477</v>
      </c>
      <c r="I161" s="282" t="s">
        <v>0</v>
      </c>
      <c r="J161" s="282" t="s">
        <v>20</v>
      </c>
      <c r="K161" s="282" t="s">
        <v>21</v>
      </c>
      <c r="N161" s="212"/>
    </row>
    <row r="162" spans="1:17">
      <c r="A162" s="126">
        <f>A127</f>
        <v>2026</v>
      </c>
      <c r="B162" s="16">
        <f>(D12)*Inputs!$B$35*(1-Inputs!$B$30)</f>
        <v>1877307.1583352264</v>
      </c>
      <c r="C162" s="16">
        <f>B162</f>
        <v>1877307.1583352264</v>
      </c>
      <c r="D162" s="11">
        <f>C162/((1+Inputs!$B$3)^(A162-Inputs!$B$5))</f>
        <v>1169092.5482913575</v>
      </c>
      <c r="E162" s="11">
        <f>C162/((1+Inputs!$B$4)^(A162-Inputs!$B$5))</f>
        <v>1526422.514626486</v>
      </c>
      <c r="F162" s="212"/>
      <c r="G162" s="127">
        <f>A162</f>
        <v>2026</v>
      </c>
      <c r="H162" s="16">
        <f>(L12)*Inputs!$B$35*(1-Inputs!$B$30)</f>
        <v>1126384.2950011357</v>
      </c>
      <c r="I162" s="16">
        <f>H162</f>
        <v>1126384.2950011357</v>
      </c>
      <c r="J162" s="11">
        <f>I162/((1+Inputs!$B$3)^(G162-Inputs!$B$5))</f>
        <v>701455.52897481434</v>
      </c>
      <c r="K162" s="11">
        <f>I162/((1+Inputs!$B$4)^(G162-Inputs!$B$5))</f>
        <v>915853.50877589139</v>
      </c>
      <c r="M162" s="288"/>
      <c r="N162" s="212"/>
      <c r="O162" s="212"/>
      <c r="P162" s="212"/>
    </row>
    <row r="163" spans="1:17">
      <c r="A163" s="126">
        <f>A128</f>
        <v>2027</v>
      </c>
      <c r="B163" s="16">
        <f>(D13)*Inputs!$B$35*(1-Inputs!$B$30)</f>
        <v>1944155.8856086989</v>
      </c>
      <c r="C163" s="16">
        <f>B163</f>
        <v>1944155.8856086989</v>
      </c>
      <c r="D163" s="11">
        <f>C163/((1+Inputs!$B$3)^(A163-Inputs!$B$5))</f>
        <v>1131516.4261179683</v>
      </c>
      <c r="E163" s="11">
        <f>C163/((1+Inputs!$B$4)^(A163-Inputs!$B$5))</f>
        <v>1534734.6090452948</v>
      </c>
      <c r="F163" s="212"/>
      <c r="G163" s="127">
        <f>A163</f>
        <v>2027</v>
      </c>
      <c r="H163" s="16">
        <f>(L13)*Inputs!$B$35*(1-Inputs!$B$30)</f>
        <v>1166493.5313652195</v>
      </c>
      <c r="I163" s="16">
        <f>H163</f>
        <v>1166493.5313652195</v>
      </c>
      <c r="J163" s="11">
        <f>I163/((1+Inputs!$B$3)^(G163-Inputs!$B$5))</f>
        <v>678909.85567078099</v>
      </c>
      <c r="K163" s="11">
        <f>I163/((1+Inputs!$B$4)^(G163-Inputs!$B$5))</f>
        <v>920840.76542717696</v>
      </c>
      <c r="M163" s="288"/>
      <c r="N163" s="212"/>
      <c r="O163" s="212"/>
      <c r="P163" s="212"/>
      <c r="Q163" s="212"/>
    </row>
    <row r="164" spans="1:17">
      <c r="A164" s="126">
        <f t="shared" ref="A164:A191" si="152">A163+1</f>
        <v>2028</v>
      </c>
      <c r="B164" s="16">
        <f>(D14)*Inputs!$B$35*(1-Inputs!$B$30)</f>
        <v>2013385.0184105067</v>
      </c>
      <c r="C164" s="16">
        <f t="shared" ref="C164:C180" si="153">B164</f>
        <v>2013385.0184105067</v>
      </c>
      <c r="D164" s="11">
        <f>C164/((1+Inputs!$B$3)^(A164-Inputs!$B$5))</f>
        <v>1095148.0483268807</v>
      </c>
      <c r="E164" s="11">
        <f>C164/((1+Inputs!$B$4)^(A164-Inputs!$B$5))</f>
        <v>1543091.9667597937</v>
      </c>
      <c r="F164" s="212"/>
      <c r="G164" s="127">
        <f t="shared" ref="G164:G191" si="154">G163+1</f>
        <v>2028</v>
      </c>
      <c r="H164" s="16">
        <f>(L14)*Inputs!$B$35*(1-Inputs!$B$30)</f>
        <v>1208031.0110463044</v>
      </c>
      <c r="I164" s="16">
        <f t="shared" ref="I164:I180" si="155">H164</f>
        <v>1208031.0110463044</v>
      </c>
      <c r="J164" s="11">
        <f>I164/((1+Inputs!$B$3)^(G164-Inputs!$B$5))</f>
        <v>657088.82899612864</v>
      </c>
      <c r="K164" s="11">
        <f>I164/((1+Inputs!$B$4)^(G164-Inputs!$B$5))</f>
        <v>925855.1800558765</v>
      </c>
      <c r="M164" s="288"/>
      <c r="N164" s="212"/>
      <c r="O164" s="212"/>
      <c r="P164" s="212"/>
      <c r="Q164" s="212"/>
    </row>
    <row r="165" spans="1:17">
      <c r="A165" s="126">
        <f t="shared" si="152"/>
        <v>2029</v>
      </c>
      <c r="B165" s="16">
        <f>(D15)*Inputs!$B$35*(1-Inputs!$B$30)</f>
        <v>2085079.3202164907</v>
      </c>
      <c r="C165" s="16">
        <f t="shared" si="153"/>
        <v>2085079.3202164907</v>
      </c>
      <c r="D165" s="11">
        <f>C165/((1+Inputs!$B$3)^(A165-Inputs!$B$5))</f>
        <v>1059948.5964767917</v>
      </c>
      <c r="E165" s="11">
        <f>C165/((1+Inputs!$B$4)^(A165-Inputs!$B$5))</f>
        <v>1551494.8342500911</v>
      </c>
      <c r="F165" s="212"/>
      <c r="G165" s="127">
        <f t="shared" si="154"/>
        <v>2029</v>
      </c>
      <c r="H165" s="16">
        <f>(L15)*Inputs!$B$35*(1-Inputs!$B$30)</f>
        <v>1251047.5921298945</v>
      </c>
      <c r="I165" s="16">
        <f t="shared" si="155"/>
        <v>1251047.5921298945</v>
      </c>
      <c r="J165" s="11">
        <f>I165/((1+Inputs!$B$3)^(G165-Inputs!$B$5))</f>
        <v>635969.15788607509</v>
      </c>
      <c r="K165" s="11">
        <f>I165/((1+Inputs!$B$4)^(G165-Inputs!$B$5))</f>
        <v>930896.90055005474</v>
      </c>
      <c r="M165" s="288"/>
      <c r="N165" s="212"/>
      <c r="O165" s="212"/>
      <c r="P165" s="212"/>
      <c r="Q165" s="212"/>
    </row>
    <row r="166" spans="1:17">
      <c r="A166" s="126">
        <f t="shared" si="152"/>
        <v>2030</v>
      </c>
      <c r="B166" s="16">
        <f>(D16)*Inputs!$B$35*(1-Inputs!$B$30)</f>
        <v>2159326.5728314086</v>
      </c>
      <c r="C166" s="16">
        <f t="shared" si="153"/>
        <v>2159326.5728314086</v>
      </c>
      <c r="D166" s="11">
        <f>C166/((1+Inputs!$B$3)^(A166-Inputs!$B$5))</f>
        <v>1025880.4998004977</v>
      </c>
      <c r="E166" s="11">
        <f>C166/((1+Inputs!$B$4)^(A166-Inputs!$B$5))</f>
        <v>1559943.4593384964</v>
      </c>
      <c r="F166" s="212"/>
      <c r="G166" s="127">
        <f t="shared" si="154"/>
        <v>2030</v>
      </c>
      <c r="H166" s="16">
        <f>(L16)*Inputs!$B$35*(1-Inputs!$B$30)</f>
        <v>1295595.9436988456</v>
      </c>
      <c r="I166" s="16">
        <f t="shared" si="155"/>
        <v>1295595.9436988456</v>
      </c>
      <c r="J166" s="11">
        <f>I166/((1+Inputs!$B$3)^(G166-Inputs!$B$5))</f>
        <v>615528.29988029879</v>
      </c>
      <c r="K166" s="11">
        <f>I166/((1+Inputs!$B$4)^(G166-Inputs!$B$5))</f>
        <v>935966.07560309814</v>
      </c>
      <c r="M166" s="288"/>
      <c r="N166" s="212"/>
      <c r="O166" s="212"/>
      <c r="P166" s="212"/>
      <c r="Q166" s="212"/>
    </row>
    <row r="167" spans="1:17">
      <c r="A167" s="126">
        <f t="shared" si="152"/>
        <v>2031</v>
      </c>
      <c r="B167" s="16">
        <f>(D17)*Inputs!$B$35*(1-Inputs!$B$30)</f>
        <v>2236217.6838681218</v>
      </c>
      <c r="C167" s="16">
        <f t="shared" si="153"/>
        <v>2236217.6838681218</v>
      </c>
      <c r="D167" s="11">
        <f>C167/((1+Inputs!$B$3)^(A167-Inputs!$B$5))</f>
        <v>992907.39510306402</v>
      </c>
      <c r="E167" s="11">
        <f>C167/((1+Inputs!$B$4)^(A167-Inputs!$B$5))</f>
        <v>1568438.0911968313</v>
      </c>
      <c r="F167" s="212"/>
      <c r="G167" s="127">
        <f t="shared" si="154"/>
        <v>2031</v>
      </c>
      <c r="H167" s="16">
        <f>(L17)*Inputs!$B$35*(1-Inputs!$B$30)</f>
        <v>1341730.6103208736</v>
      </c>
      <c r="I167" s="16">
        <f t="shared" si="155"/>
        <v>1341730.6103208736</v>
      </c>
      <c r="J167" s="11">
        <f>I167/((1+Inputs!$B$3)^(G167-Inputs!$B$5))</f>
        <v>595744.43706183857</v>
      </c>
      <c r="K167" s="11">
        <f>I167/((1+Inputs!$B$4)^(G167-Inputs!$B$5))</f>
        <v>941062.85471809912</v>
      </c>
      <c r="M167" s="288"/>
      <c r="N167" s="212"/>
      <c r="O167" s="212"/>
      <c r="P167" s="212"/>
      <c r="Q167" s="212"/>
    </row>
    <row r="168" spans="1:17">
      <c r="A168" s="126">
        <f t="shared" si="152"/>
        <v>2032</v>
      </c>
      <c r="B168" s="16">
        <f>(D18)*Inputs!$B$35*(1-Inputs!$B$30)</f>
        <v>2315846.7980539869</v>
      </c>
      <c r="C168" s="16">
        <f t="shared" si="153"/>
        <v>2315846.7980539869</v>
      </c>
      <c r="D168" s="11">
        <f>C168/((1+Inputs!$B$3)^(A168-Inputs!$B$5))</f>
        <v>960994.08794891031</v>
      </c>
      <c r="E168" s="11">
        <f>C168/((1+Inputs!$B$4)^(A168-Inputs!$B$5))</f>
        <v>1576978.9803537729</v>
      </c>
      <c r="F168" s="212"/>
      <c r="G168" s="127">
        <f t="shared" si="154"/>
        <v>2032</v>
      </c>
      <c r="H168" s="16">
        <f>(L18)*Inputs!$B$35*(1-Inputs!$B$30)</f>
        <v>1389508.0788323923</v>
      </c>
      <c r="I168" s="16">
        <f t="shared" si="155"/>
        <v>1389508.0788323923</v>
      </c>
      <c r="J168" s="11">
        <f>I168/((1+Inputs!$B$3)^(G168-Inputs!$B$5))</f>
        <v>576596.4527693463</v>
      </c>
      <c r="K168" s="11">
        <f>I168/((1+Inputs!$B$4)^(G168-Inputs!$B$5))</f>
        <v>946187.38821226382</v>
      </c>
      <c r="M168" s="288"/>
      <c r="N168" s="212"/>
      <c r="O168" s="212"/>
      <c r="P168" s="212"/>
      <c r="Q168" s="212"/>
    </row>
    <row r="169" spans="1:17">
      <c r="A169" s="126">
        <f t="shared" si="152"/>
        <v>2033</v>
      </c>
      <c r="B169" s="16">
        <f>(D19)*Inputs!$B$35*(1-Inputs!$B$30)</f>
        <v>2398311.4125007465</v>
      </c>
      <c r="C169" s="16">
        <f t="shared" si="153"/>
        <v>2398311.4125007465</v>
      </c>
      <c r="D169" s="11">
        <f>C169/((1+Inputs!$B$3)^(A169-Inputs!$B$5))</f>
        <v>930106.51509640296</v>
      </c>
      <c r="E169" s="11">
        <f>C169/((1+Inputs!$B$4)^(A169-Inputs!$B$5))</f>
        <v>1585566.378702247</v>
      </c>
      <c r="F169" s="212"/>
      <c r="G169" s="127">
        <f t="shared" si="154"/>
        <v>2033</v>
      </c>
      <c r="H169" s="16">
        <f>(L19)*Inputs!$B$35*(1-Inputs!$B$30)</f>
        <v>1438986.8475004479</v>
      </c>
      <c r="I169" s="16">
        <f t="shared" si="155"/>
        <v>1438986.8475004479</v>
      </c>
      <c r="J169" s="11">
        <f>I169/((1+Inputs!$B$3)^(G169-Inputs!$B$5))</f>
        <v>558063.90905784175</v>
      </c>
      <c r="K169" s="11">
        <f>I169/((1+Inputs!$B$4)^(G169-Inputs!$B$5))</f>
        <v>951339.82722134818</v>
      </c>
      <c r="M169" s="288"/>
      <c r="N169" s="212"/>
      <c r="O169" s="212"/>
      <c r="P169" s="212"/>
      <c r="Q169" s="212"/>
    </row>
    <row r="170" spans="1:17">
      <c r="A170" s="126">
        <f t="shared" si="152"/>
        <v>2034</v>
      </c>
      <c r="B170" s="16">
        <f>(D20)*Inputs!$B$35*(1-Inputs!$B$30)</f>
        <v>2483712.4960790426</v>
      </c>
      <c r="C170" s="16">
        <f t="shared" si="153"/>
        <v>2483712.4960790426</v>
      </c>
      <c r="D170" s="11">
        <f>C170/((1+Inputs!$B$3)^(A170-Inputs!$B$5))</f>
        <v>900211.70813983877</v>
      </c>
      <c r="E170" s="11">
        <f>C170/((1+Inputs!$B$4)^(A170-Inputs!$B$5))</f>
        <v>1594200.5395068568</v>
      </c>
      <c r="F170" s="212"/>
      <c r="G170" s="127">
        <f t="shared" si="154"/>
        <v>2034</v>
      </c>
      <c r="H170" s="16">
        <f>(L20)*Inputs!$B$35*(1-Inputs!$B$30)</f>
        <v>1490227.4976474259</v>
      </c>
      <c r="I170" s="16">
        <f t="shared" si="155"/>
        <v>1490227.4976474259</v>
      </c>
      <c r="J170" s="11">
        <f>I170/((1+Inputs!$B$3)^(G170-Inputs!$B$5))</f>
        <v>540127.02488390345</v>
      </c>
      <c r="K170" s="11">
        <f>I170/((1+Inputs!$B$4)^(G170-Inputs!$B$5))</f>
        <v>956520.3237041143</v>
      </c>
      <c r="M170" s="288"/>
      <c r="N170" s="212"/>
      <c r="O170" s="212"/>
      <c r="P170" s="212"/>
      <c r="Q170" s="212"/>
    </row>
    <row r="171" spans="1:17">
      <c r="A171" s="126">
        <f t="shared" si="152"/>
        <v>2035</v>
      </c>
      <c r="B171" s="16">
        <f>(D21)*Inputs!$B$35*(1-Inputs!$B$30)</f>
        <v>2572154.6130437166</v>
      </c>
      <c r="C171" s="16">
        <f t="shared" si="153"/>
        <v>2572154.6130437166</v>
      </c>
      <c r="D171" s="11">
        <f>C171/((1+Inputs!$B$3)^(A171-Inputs!$B$5))</f>
        <v>871277.75832002715</v>
      </c>
      <c r="E171" s="11">
        <f>C171/((1+Inputs!$B$4)^(A171-Inputs!$B$5))</f>
        <v>1602881.7174113505</v>
      </c>
      <c r="F171" s="212"/>
      <c r="G171" s="127">
        <f t="shared" si="154"/>
        <v>2035</v>
      </c>
      <c r="H171" s="16">
        <f>(L21)*Inputs!$B$35*(1-Inputs!$B$30)</f>
        <v>1543292.7678262305</v>
      </c>
      <c r="I171" s="16">
        <f t="shared" si="155"/>
        <v>1543292.7678262305</v>
      </c>
      <c r="J171" s="11">
        <f>I171/((1+Inputs!$B$3)^(G171-Inputs!$B$5))</f>
        <v>522766.6549920165</v>
      </c>
      <c r="K171" s="11">
        <f>I171/((1+Inputs!$B$4)^(G171-Inputs!$B$5))</f>
        <v>961729.03044681065</v>
      </c>
      <c r="M171" s="288"/>
      <c r="N171" s="212"/>
      <c r="O171" s="212"/>
      <c r="P171" s="212"/>
      <c r="Q171" s="212"/>
    </row>
    <row r="172" spans="1:17">
      <c r="A172" s="126">
        <f t="shared" si="152"/>
        <v>2036</v>
      </c>
      <c r="B172" s="16">
        <f>(D22)*Inputs!$B$35*(1-Inputs!$B$30)</f>
        <v>2663746.0510612666</v>
      </c>
      <c r="C172" s="16">
        <f t="shared" si="153"/>
        <v>2663746.0510612666</v>
      </c>
      <c r="D172" s="11">
        <f>C172/((1+Inputs!$B$3)^(A172-Inputs!$B$5))</f>
        <v>843273.78246590088</v>
      </c>
      <c r="E172" s="11">
        <f>C172/((1+Inputs!$B$4)^(A172-Inputs!$B$5))</f>
        <v>1611610.168446132</v>
      </c>
      <c r="F172" s="212"/>
      <c r="G172" s="127">
        <f t="shared" si="154"/>
        <v>2036</v>
      </c>
      <c r="H172" s="16">
        <f>(L22)*Inputs!$B$35*(1-Inputs!$B$30)</f>
        <v>1598247.6306367607</v>
      </c>
      <c r="I172" s="16">
        <f t="shared" si="155"/>
        <v>1598247.6306367607</v>
      </c>
      <c r="J172" s="11">
        <f>I172/((1+Inputs!$B$3)^(G172-Inputs!$B$5))</f>
        <v>505964.26947954082</v>
      </c>
      <c r="K172" s="11">
        <f>I172/((1+Inputs!$B$4)^(G172-Inputs!$B$5))</f>
        <v>966966.1010676797</v>
      </c>
      <c r="M172" s="288"/>
      <c r="N172" s="212"/>
      <c r="O172" s="212"/>
      <c r="P172" s="212"/>
      <c r="Q172" s="212"/>
    </row>
    <row r="173" spans="1:17">
      <c r="A173" s="126">
        <f t="shared" si="152"/>
        <v>2037</v>
      </c>
      <c r="B173" s="16">
        <f>(D23)*Inputs!$B$35*(1-Inputs!$B$30)</f>
        <v>2758598.9537962107</v>
      </c>
      <c r="C173" s="16">
        <f t="shared" si="153"/>
        <v>2758598.9537962107</v>
      </c>
      <c r="D173" s="11">
        <f>C173/((1+Inputs!$B$3)^(A173-Inputs!$B$5))</f>
        <v>816169.89003081061</v>
      </c>
      <c r="E173" s="11">
        <f>C173/((1+Inputs!$B$4)^(A173-Inputs!$B$5))</f>
        <v>1620386.1500358132</v>
      </c>
      <c r="F173" s="212"/>
      <c r="G173" s="127">
        <f t="shared" si="154"/>
        <v>2037</v>
      </c>
      <c r="H173" s="16">
        <f>(L23)*Inputs!$B$35*(1-Inputs!$B$30)</f>
        <v>1655159.3722777271</v>
      </c>
      <c r="I173" s="16">
        <f t="shared" si="155"/>
        <v>1655159.3722777271</v>
      </c>
      <c r="J173" s="11">
        <f>I173/((1+Inputs!$B$3)^(G173-Inputs!$B$5))</f>
        <v>489701.93401848659</v>
      </c>
      <c r="K173" s="11">
        <f>I173/((1+Inputs!$B$4)^(G173-Inputs!$B$5))</f>
        <v>972231.69002148835</v>
      </c>
      <c r="M173" s="288"/>
      <c r="N173" s="212"/>
      <c r="O173" s="212"/>
      <c r="P173" s="212"/>
      <c r="Q173" s="212"/>
    </row>
    <row r="174" spans="1:17">
      <c r="A174" s="126">
        <f t="shared" si="152"/>
        <v>2038</v>
      </c>
      <c r="B174" s="16">
        <f>(D24)*Inputs!$B$35*(1-Inputs!$B$30)</f>
        <v>2856829.4582186956</v>
      </c>
      <c r="C174" s="16">
        <f t="shared" si="153"/>
        <v>2856829.4582186956</v>
      </c>
      <c r="D174" s="11">
        <f>C174/((1+Inputs!$B$3)^(A174-Inputs!$B$5))</f>
        <v>789937.15118831128</v>
      </c>
      <c r="E174" s="11">
        <f>C174/((1+Inputs!$B$4)^(A174-Inputs!$B$5))</f>
        <v>1629209.9210068043</v>
      </c>
      <c r="F174" s="212"/>
      <c r="G174" s="127">
        <f t="shared" si="154"/>
        <v>2038</v>
      </c>
      <c r="H174" s="16">
        <f>(L24)*Inputs!$B$35*(1-Inputs!$B$30)</f>
        <v>1714097.6749312172</v>
      </c>
      <c r="I174" s="16">
        <f t="shared" si="155"/>
        <v>1714097.6749312172</v>
      </c>
      <c r="J174" s="11">
        <f>I174/((1+Inputs!$B$3)^(G174-Inputs!$B$5))</f>
        <v>473962.29071298672</v>
      </c>
      <c r="K174" s="11">
        <f>I174/((1+Inputs!$B$4)^(G174-Inputs!$B$5))</f>
        <v>977525.95260408241</v>
      </c>
      <c r="M174" s="288"/>
      <c r="N174" s="212"/>
      <c r="O174" s="212"/>
      <c r="P174" s="212"/>
      <c r="Q174" s="212"/>
    </row>
    <row r="175" spans="1:17">
      <c r="A175" s="126">
        <f t="shared" si="152"/>
        <v>2039</v>
      </c>
      <c r="B175" s="16">
        <f>(D25)*Inputs!$B$35*(1-Inputs!$B$30)</f>
        <v>2958557.836801474</v>
      </c>
      <c r="C175" s="16">
        <f t="shared" si="153"/>
        <v>2958557.836801474</v>
      </c>
      <c r="D175" s="11">
        <f>C175/((1+Inputs!$B$3)^(A175-Inputs!$B$5))</f>
        <v>764547.56595339335</v>
      </c>
      <c r="E175" s="11">
        <f>C175/((1+Inputs!$B$4)^(A175-Inputs!$B$5))</f>
        <v>1638081.7415949479</v>
      </c>
      <c r="F175" s="212"/>
      <c r="G175" s="127">
        <f t="shared" si="154"/>
        <v>2039</v>
      </c>
      <c r="H175" s="16">
        <f>(L25)*Inputs!$B$35*(1-Inputs!$B$30)</f>
        <v>1775134.7020808845</v>
      </c>
      <c r="I175" s="16">
        <f t="shared" si="155"/>
        <v>1775134.7020808845</v>
      </c>
      <c r="J175" s="11">
        <f>I175/((1+Inputs!$B$3)^(G175-Inputs!$B$5))</f>
        <v>458728.53957203607</v>
      </c>
      <c r="K175" s="11">
        <f>I175/((1+Inputs!$B$4)^(G175-Inputs!$B$5))</f>
        <v>982849.04495696875</v>
      </c>
      <c r="M175" s="288"/>
      <c r="N175" s="212"/>
      <c r="O175" s="212"/>
      <c r="P175" s="212"/>
      <c r="Q175" s="212"/>
    </row>
    <row r="176" spans="1:17">
      <c r="A176" s="126">
        <f t="shared" si="152"/>
        <v>2040</v>
      </c>
      <c r="B176" s="16">
        <f>(D26)*Inputs!$B$35*(1-Inputs!$B$30)</f>
        <v>3063908.6447803467</v>
      </c>
      <c r="C176" s="16">
        <f t="shared" si="153"/>
        <v>3063908.6447803467</v>
      </c>
      <c r="D176" s="11">
        <f>C176/((1+Inputs!$B$3)^(A176-Inputs!$B$5))</f>
        <v>739974.03429619537</v>
      </c>
      <c r="E176" s="11">
        <f>C176/((1+Inputs!$B$4)^(A176-Inputs!$B$5))</f>
        <v>1647001.8734531943</v>
      </c>
      <c r="F176" s="212"/>
      <c r="G176" s="127">
        <f t="shared" si="154"/>
        <v>2040</v>
      </c>
      <c r="H176" s="16">
        <f>(L26)*Inputs!$B$35*(1-Inputs!$B$30)</f>
        <v>1838345.186868208</v>
      </c>
      <c r="I176" s="16">
        <f t="shared" si="155"/>
        <v>1838345.186868208</v>
      </c>
      <c r="J176" s="11">
        <f>I176/((1+Inputs!$B$3)^(G176-Inputs!$B$5))</f>
        <v>443984.42057771719</v>
      </c>
      <c r="K176" s="11">
        <f>I176/((1+Inputs!$B$4)^(G176-Inputs!$B$5))</f>
        <v>988201.12407191657</v>
      </c>
      <c r="M176" s="288"/>
      <c r="N176" s="212"/>
      <c r="O176" s="212"/>
      <c r="P176" s="212"/>
      <c r="Q176" s="212"/>
    </row>
    <row r="177" spans="1:17">
      <c r="A177" s="126">
        <f t="shared" si="152"/>
        <v>2041</v>
      </c>
      <c r="B177" s="16">
        <f>(D27)*Inputs!$B$35*(1-Inputs!$B$30)</f>
        <v>3173010.8726583822</v>
      </c>
      <c r="C177" s="16">
        <f t="shared" si="153"/>
        <v>3173010.8726583822</v>
      </c>
      <c r="D177" s="11">
        <f>C177/((1+Inputs!$B$3)^(A177-Inputs!$B$5))</f>
        <v>716190.32721630041</v>
      </c>
      <c r="E177" s="11">
        <f>C177/((1+Inputs!$B$4)^(A177-Inputs!$B$5))</f>
        <v>1655970.5796593181</v>
      </c>
      <c r="F177" s="212"/>
      <c r="G177" s="127">
        <f t="shared" si="154"/>
        <v>2041</v>
      </c>
      <c r="H177" s="16">
        <f>(L27)*Inputs!$B$35*(1-Inputs!$B$30)</f>
        <v>1903806.5235950297</v>
      </c>
      <c r="I177" s="16">
        <f t="shared" si="155"/>
        <v>1903806.5235950297</v>
      </c>
      <c r="J177" s="11">
        <f>I177/((1+Inputs!$B$3)^(G177-Inputs!$B$5))</f>
        <v>429714.19632978039</v>
      </c>
      <c r="K177" s="11">
        <f>I177/((1+Inputs!$B$4)^(G177-Inputs!$B$5))</f>
        <v>993582.34779559111</v>
      </c>
      <c r="M177" s="288"/>
      <c r="N177" s="212"/>
      <c r="O177" s="212"/>
      <c r="P177" s="212"/>
      <c r="Q177" s="212"/>
    </row>
    <row r="178" spans="1:17">
      <c r="A178" s="126">
        <f t="shared" si="152"/>
        <v>2042</v>
      </c>
      <c r="B178" s="16">
        <f>(D28)*Inputs!$B$35*(1-Inputs!$B$30)</f>
        <v>3285998.10414063</v>
      </c>
      <c r="C178" s="16">
        <f t="shared" si="153"/>
        <v>3285998.10414063</v>
      </c>
      <c r="D178" s="11">
        <f>C178/((1+Inputs!$B$3)^(A178-Inputs!$B$5))</f>
        <v>693171.05874674162</v>
      </c>
      <c r="E178" s="11">
        <f>C178/((1+Inputs!$B$4)^(A178-Inputs!$B$5))</f>
        <v>1664988.1247236778</v>
      </c>
      <c r="F178" s="212"/>
      <c r="G178" s="127">
        <f t="shared" si="154"/>
        <v>2042</v>
      </c>
      <c r="H178" s="16">
        <f>(L28)*Inputs!$B$35*(1-Inputs!$B$30)</f>
        <v>1971598.8624843785</v>
      </c>
      <c r="I178" s="16">
        <f t="shared" si="155"/>
        <v>1971598.8624843785</v>
      </c>
      <c r="J178" s="11">
        <f>I178/((1+Inputs!$B$3)^(G178-Inputs!$B$5))</f>
        <v>415902.63524804509</v>
      </c>
      <c r="K178" s="11">
        <f>I178/((1+Inputs!$B$4)^(G178-Inputs!$B$5))</f>
        <v>998992.87483420689</v>
      </c>
      <c r="M178" s="288"/>
      <c r="N178" s="212"/>
      <c r="O178" s="212"/>
      <c r="P178" s="212"/>
      <c r="Q178" s="212"/>
    </row>
    <row r="179" spans="1:17">
      <c r="A179" s="126">
        <f t="shared" si="152"/>
        <v>2043</v>
      </c>
      <c r="B179" s="16">
        <f>(D29)*Inputs!$B$35*(1-Inputs!$B$30)</f>
        <v>3403008.6796927107</v>
      </c>
      <c r="C179" s="16">
        <f t="shared" si="153"/>
        <v>3403008.6796927107</v>
      </c>
      <c r="D179" s="11">
        <f>C179/((1+Inputs!$B$3)^(A179-Inputs!$B$5))</f>
        <v>670891.65885783418</v>
      </c>
      <c r="E179" s="11">
        <f>C179/((1+Inputs!$B$4)^(A179-Inputs!$B$5))</f>
        <v>1674054.7745970162</v>
      </c>
      <c r="F179" s="212"/>
      <c r="G179" s="127">
        <f t="shared" si="154"/>
        <v>2043</v>
      </c>
      <c r="H179" s="16">
        <f>(L29)*Inputs!$B$35*(1-Inputs!$B$30)</f>
        <v>2041805.2078156271</v>
      </c>
      <c r="I179" s="16">
        <f t="shared" si="155"/>
        <v>2041805.2078156271</v>
      </c>
      <c r="J179" s="11">
        <f>I179/((1+Inputs!$B$3)^(G179-Inputs!$B$5))</f>
        <v>402534.99531470059</v>
      </c>
      <c r="K179" s="11">
        <f>I179/((1+Inputs!$B$4)^(G179-Inputs!$B$5))</f>
        <v>1004432.86475821</v>
      </c>
      <c r="M179" s="288"/>
      <c r="N179" s="212"/>
      <c r="O179" s="212"/>
      <c r="P179" s="212"/>
      <c r="Q179" s="212"/>
    </row>
    <row r="180" spans="1:17">
      <c r="A180" s="126">
        <f t="shared" si="152"/>
        <v>2044</v>
      </c>
      <c r="B180" s="16">
        <f>(D30)*Inputs!$B$35*(1-Inputs!$B$30)</f>
        <v>3524185.8659235304</v>
      </c>
      <c r="C180" s="16">
        <f t="shared" si="153"/>
        <v>3524185.8659235304</v>
      </c>
      <c r="D180" s="11">
        <f>C180/((1+Inputs!$B$3)^(A180-Inputs!$B$5))</f>
        <v>649328.34723191219</v>
      </c>
      <c r="E180" s="11">
        <f>C180/((1+Inputs!$B$4)^(A180-Inputs!$B$5))</f>
        <v>1683170.7966783028</v>
      </c>
      <c r="F180" s="212"/>
      <c r="G180" s="127">
        <f t="shared" si="154"/>
        <v>2044</v>
      </c>
      <c r="H180" s="16">
        <f>(L30)*Inputs!$B$35*(1-Inputs!$B$30)</f>
        <v>2114511.5195541186</v>
      </c>
      <c r="I180" s="16">
        <f t="shared" si="155"/>
        <v>2114511.5195541186</v>
      </c>
      <c r="J180" s="11">
        <f>I180/((1+Inputs!$B$3)^(G180-Inputs!$B$5))</f>
        <v>389597.00833914737</v>
      </c>
      <c r="K180" s="11">
        <f>I180/((1+Inputs!$B$4)^(G180-Inputs!$B$5))</f>
        <v>1009902.4780069818</v>
      </c>
      <c r="M180" s="288"/>
      <c r="N180" s="212"/>
      <c r="O180" s="212"/>
      <c r="P180" s="212"/>
      <c r="Q180" s="212"/>
    </row>
    <row r="181" spans="1:17">
      <c r="A181" s="126">
        <f t="shared" si="152"/>
        <v>2045</v>
      </c>
      <c r="B181" s="16">
        <f>(D31)*Inputs!$B$35*(1-Inputs!$B$30)</f>
        <v>3649678.0309995241</v>
      </c>
      <c r="C181" s="16">
        <f t="shared" ref="C181" si="156">B181</f>
        <v>3649678.0309995241</v>
      </c>
      <c r="D181" s="11">
        <f>C181/((1+Inputs!$B$3)^(A181-Inputs!$B$5))</f>
        <v>628458.10788098047</v>
      </c>
      <c r="E181" s="11">
        <f>C181/((1+Inputs!$B$4)^(A181-Inputs!$B$5))</f>
        <v>1692336.4598226219</v>
      </c>
      <c r="F181" s="303"/>
      <c r="G181" s="127">
        <f t="shared" si="154"/>
        <v>2045</v>
      </c>
      <c r="H181" s="16">
        <f>(L31)*Inputs!$B$35*(1-Inputs!$B$30)</f>
        <v>2189806.8185997154</v>
      </c>
      <c r="I181" s="16">
        <f t="shared" ref="I181" si="157">H181</f>
        <v>2189806.8185997154</v>
      </c>
      <c r="J181" s="11">
        <f>I181/((1+Inputs!$B$3)^(G181-Inputs!$B$5))</f>
        <v>377074.86472858849</v>
      </c>
      <c r="K181" s="11">
        <f>I181/((1+Inputs!$B$4)^(G181-Inputs!$B$5))</f>
        <v>1015401.8758935736</v>
      </c>
      <c r="M181" s="288"/>
      <c r="N181" s="212"/>
      <c r="O181" s="212"/>
      <c r="P181" s="212"/>
      <c r="Q181" s="212"/>
    </row>
    <row r="182" spans="1:17" s="303" customFormat="1">
      <c r="A182" s="126">
        <f t="shared" si="152"/>
        <v>2046</v>
      </c>
      <c r="B182" s="16">
        <f>(D32)*Inputs!$B$35*(1-Inputs!$B$30)</f>
        <v>3779638.8263051943</v>
      </c>
      <c r="C182" s="16">
        <f t="shared" ref="C182:C191" si="158">B182</f>
        <v>3779638.8263051943</v>
      </c>
      <c r="D182" s="11">
        <f>C182/((1+Inputs!$B$3)^(A182-Inputs!$B$5))</f>
        <v>608258.6645801859</v>
      </c>
      <c r="E182" s="11">
        <f>C182/((1+Inputs!$B$4)^(A182-Inputs!$B$5))</f>
        <v>1701552.034349103</v>
      </c>
      <c r="G182" s="127">
        <f t="shared" si="154"/>
        <v>2046</v>
      </c>
      <c r="H182" s="16">
        <f>(L32)*Inputs!$B$35*(1-Inputs!$B$30)</f>
        <v>2267783.2957831169</v>
      </c>
      <c r="I182" s="16">
        <f t="shared" ref="I182:I191" si="159">H182</f>
        <v>2267783.2957831169</v>
      </c>
      <c r="J182" s="11">
        <f>I182/((1+Inputs!$B$3)^(G182-Inputs!$B$5))</f>
        <v>364955.19874811161</v>
      </c>
      <c r="K182" s="11">
        <f>I182/((1+Inputs!$B$4)^(G182-Inputs!$B$5))</f>
        <v>1020931.220609462</v>
      </c>
      <c r="M182" s="288"/>
    </row>
    <row r="183" spans="1:17" s="303" customFormat="1">
      <c r="A183" s="126">
        <f t="shared" si="152"/>
        <v>2047</v>
      </c>
      <c r="B183" s="16">
        <f>(D33)*Inputs!$B$35*(1-Inputs!$B$30)</f>
        <v>3914227.3745723646</v>
      </c>
      <c r="C183" s="16">
        <f t="shared" si="158"/>
        <v>3914227.3745723646</v>
      </c>
      <c r="D183" s="11">
        <f>C183/((1+Inputs!$B$3)^(A183-Inputs!$B$5))</f>
        <v>588708.45709088852</v>
      </c>
      <c r="E183" s="11">
        <f>C183/((1+Inputs!$B$4)^(A183-Inputs!$B$5))</f>
        <v>1710817.7920488885</v>
      </c>
      <c r="G183" s="127">
        <f t="shared" si="154"/>
        <v>2047</v>
      </c>
      <c r="H183" s="16">
        <f>(L33)*Inputs!$B$35*(1-Inputs!$B$30)</f>
        <v>2348536.424743419</v>
      </c>
      <c r="I183" s="16">
        <f t="shared" si="159"/>
        <v>2348536.424743419</v>
      </c>
      <c r="J183" s="11">
        <f>I183/((1+Inputs!$B$3)^(G183-Inputs!$B$5))</f>
        <v>353225.07425453316</v>
      </c>
      <c r="K183" s="11">
        <f>I183/((1+Inputs!$B$4)^(G183-Inputs!$B$5))</f>
        <v>1026490.6752293332</v>
      </c>
      <c r="M183" s="288"/>
    </row>
    <row r="184" spans="1:17" s="303" customFormat="1">
      <c r="A184" s="126">
        <f t="shared" si="152"/>
        <v>2048</v>
      </c>
      <c r="B184" s="16">
        <f>(D34)*Inputs!$B$35*(1-Inputs!$B$30)</f>
        <v>4053608.464708508</v>
      </c>
      <c r="C184" s="16">
        <f t="shared" si="158"/>
        <v>4053608.464708508</v>
      </c>
      <c r="D184" s="11">
        <f>C184/((1+Inputs!$B$3)^(A184-Inputs!$B$5))</f>
        <v>569786.61814795341</v>
      </c>
      <c r="E184" s="11">
        <f>C184/((1+Inputs!$B$4)^(A184-Inputs!$B$5))</f>
        <v>1720134.006193154</v>
      </c>
      <c r="G184" s="127">
        <f t="shared" si="154"/>
        <v>2048</v>
      </c>
      <c r="H184" s="16">
        <f>(L34)*Inputs!$B$35*(1-Inputs!$B$30)</f>
        <v>2432165.078825105</v>
      </c>
      <c r="I184" s="16">
        <f t="shared" si="159"/>
        <v>2432165.078825105</v>
      </c>
      <c r="J184" s="11">
        <f>I184/((1+Inputs!$B$3)^(G184-Inputs!$B$5))</f>
        <v>341871.97088877211</v>
      </c>
      <c r="K184" s="11">
        <f>I184/((1+Inputs!$B$4)^(G184-Inputs!$B$5))</f>
        <v>1032080.4037158925</v>
      </c>
      <c r="M184" s="288"/>
    </row>
    <row r="185" spans="1:17" s="303" customFormat="1">
      <c r="A185" s="126">
        <f t="shared" si="152"/>
        <v>2049</v>
      </c>
      <c r="B185" s="16">
        <f>(D35)*Inputs!$B$35*(1-Inputs!$B$30)</f>
        <v>4197952.7535626767</v>
      </c>
      <c r="C185" s="16">
        <f t="shared" si="158"/>
        <v>4197952.7535626767</v>
      </c>
      <c r="D185" s="11">
        <f>C185/((1+Inputs!$B$3)^(A185-Inputs!$B$5))</f>
        <v>551472.95118670107</v>
      </c>
      <c r="E185" s="11">
        <f>C185/((1+Inputs!$B$4)^(A185-Inputs!$B$5))</f>
        <v>1729500.9515411658</v>
      </c>
      <c r="G185" s="127">
        <f t="shared" si="154"/>
        <v>2049</v>
      </c>
      <c r="H185" s="16">
        <f>(L35)*Inputs!$B$35*(1-Inputs!$B$30)</f>
        <v>2518771.6521376073</v>
      </c>
      <c r="I185" s="16">
        <f t="shared" si="159"/>
        <v>2518771.6521376073</v>
      </c>
      <c r="J185" s="11">
        <f>I185/((1+Inputs!$B$3)^(G185-Inputs!$B$5))</f>
        <v>330883.77071202081</v>
      </c>
      <c r="K185" s="11">
        <f>I185/((1+Inputs!$B$4)^(G185-Inputs!$B$5))</f>
        <v>1037700.5709247</v>
      </c>
      <c r="M185" s="288"/>
    </row>
    <row r="186" spans="1:17" s="303" customFormat="1">
      <c r="A186" s="126">
        <f t="shared" si="152"/>
        <v>2050</v>
      </c>
      <c r="B186" s="16">
        <f>(D36)*Inputs!$B$35*(1-Inputs!$B$30)</f>
        <v>4347436.974876089</v>
      </c>
      <c r="C186" s="16">
        <f t="shared" si="158"/>
        <v>4347436.974876089</v>
      </c>
      <c r="D186" s="11">
        <f>C186/((1+Inputs!$B$3)^(A186-Inputs!$B$5))</f>
        <v>533747.90878574073</v>
      </c>
      <c r="E186" s="11">
        <f>C186/((1+Inputs!$B$4)^(A186-Inputs!$B$5))</f>
        <v>1738918.9043483853</v>
      </c>
      <c r="G186" s="127">
        <f t="shared" si="154"/>
        <v>2050</v>
      </c>
      <c r="H186" s="16">
        <f>(L36)*Inputs!$B$35*(1-Inputs!$B$30)</f>
        <v>2608462.184925654</v>
      </c>
      <c r="I186" s="16">
        <f t="shared" si="159"/>
        <v>2608462.184925654</v>
      </c>
      <c r="J186" s="11">
        <f>I186/((1+Inputs!$B$3)^(G186-Inputs!$B$5))</f>
        <v>320248.7452714445</v>
      </c>
      <c r="K186" s="11">
        <f>I186/((1+Inputs!$B$4)^(G186-Inputs!$B$5))</f>
        <v>1043351.3426090314</v>
      </c>
      <c r="M186" s="288"/>
    </row>
    <row r="187" spans="1:17" s="303" customFormat="1">
      <c r="A187" s="126">
        <f t="shared" si="152"/>
        <v>2051</v>
      </c>
      <c r="B187" s="16">
        <f>(D37)*Inputs!$B$35*(1-Inputs!$B$30)</f>
        <v>4502244.1556731965</v>
      </c>
      <c r="C187" s="16">
        <f t="shared" si="158"/>
        <v>4502244.1556731965</v>
      </c>
      <c r="D187" s="11">
        <f>C187/((1+Inputs!$B$3)^(A187-Inputs!$B$5))</f>
        <v>516592.57180267974</v>
      </c>
      <c r="E187" s="11">
        <f>C187/((1+Inputs!$B$4)^(A187-Inputs!$B$5))</f>
        <v>1748388.1423746166</v>
      </c>
      <c r="G187" s="127">
        <f t="shared" si="154"/>
        <v>2051</v>
      </c>
      <c r="H187" s="16">
        <f>(L37)*Inputs!$B$35*(1-Inputs!$B$30)</f>
        <v>2701346.4934039186</v>
      </c>
      <c r="I187" s="16">
        <f t="shared" si="159"/>
        <v>2701346.4934039186</v>
      </c>
      <c r="J187" s="11">
        <f>I187/((1+Inputs!$B$3)^(G187-Inputs!$B$5))</f>
        <v>309955.5430816079</v>
      </c>
      <c r="K187" s="11">
        <f>I187/((1+Inputs!$B$4)^(G187-Inputs!$B$5))</f>
        <v>1049032.8854247702</v>
      </c>
      <c r="M187" s="288"/>
    </row>
    <row r="188" spans="1:17" s="303" customFormat="1">
      <c r="A188" s="126">
        <f t="shared" si="152"/>
        <v>2052</v>
      </c>
      <c r="B188" s="16">
        <f>(D38)*Inputs!$B$35*(1-Inputs!$B$30)</f>
        <v>4662563.8403581902</v>
      </c>
      <c r="C188" s="16">
        <f t="shared" si="158"/>
        <v>4662563.8403581902</v>
      </c>
      <c r="D188" s="11">
        <f>C188/((1+Inputs!$B$3)^(A188-Inputs!$B$5))</f>
        <v>499988.62918043567</v>
      </c>
      <c r="E188" s="11">
        <f>C188/((1+Inputs!$B$4)^(A188-Inputs!$B$5))</f>
        <v>1757908.9448921946</v>
      </c>
      <c r="G188" s="127">
        <f t="shared" si="154"/>
        <v>2052</v>
      </c>
      <c r="H188" s="16">
        <f>(L38)*Inputs!$B$35*(1-Inputs!$B$30)</f>
        <v>2797538.3042149148</v>
      </c>
      <c r="I188" s="16">
        <f t="shared" si="159"/>
        <v>2797538.3042149148</v>
      </c>
      <c r="J188" s="11">
        <f>I188/((1+Inputs!$B$3)^(G188-Inputs!$B$5))</f>
        <v>299993.17750826146</v>
      </c>
      <c r="K188" s="11">
        <f>I188/((1+Inputs!$B$4)^(G188-Inputs!$B$5))</f>
        <v>1054745.3669353169</v>
      </c>
      <c r="M188" s="288"/>
    </row>
    <row r="189" spans="1:17" s="303" customFormat="1">
      <c r="A189" s="126">
        <f t="shared" si="152"/>
        <v>2053</v>
      </c>
      <c r="B189" s="16">
        <f>(D39)*Inputs!$B$35*(1-Inputs!$B$30)</f>
        <v>4828592.3227913259</v>
      </c>
      <c r="C189" s="16">
        <f t="shared" si="158"/>
        <v>4828592.3227913259</v>
      </c>
      <c r="D189" s="11">
        <f>C189/((1+Inputs!$B$3)^(A189-Inputs!$B$5))</f>
        <v>483918.35840260226</v>
      </c>
      <c r="E189" s="11">
        <f>C189/((1+Inputs!$B$4)^(A189-Inputs!$B$5))</f>
        <v>1767481.5926942274</v>
      </c>
      <c r="G189" s="127">
        <f t="shared" si="154"/>
        <v>2053</v>
      </c>
      <c r="H189" s="16">
        <f>(L39)*Inputs!$B$35*(1-Inputs!$B$30)</f>
        <v>2897155.3936747969</v>
      </c>
      <c r="I189" s="16">
        <f t="shared" si="159"/>
        <v>2897155.3936747969</v>
      </c>
      <c r="J189" s="11">
        <f>I189/((1+Inputs!$B$3)^(G189-Inputs!$B$5))</f>
        <v>290351.01504156151</v>
      </c>
      <c r="K189" s="11">
        <f>I189/((1+Inputs!$B$4)^(G189-Inputs!$B$5))</f>
        <v>1060488.955616537</v>
      </c>
      <c r="M189" s="288"/>
    </row>
    <row r="190" spans="1:17" s="303" customFormat="1">
      <c r="A190" s="126">
        <f t="shared" si="152"/>
        <v>2054</v>
      </c>
      <c r="B190" s="16">
        <f>(D40)*Inputs!$B$35*(1-Inputs!$B$30)</f>
        <v>5000532.8866292145</v>
      </c>
      <c r="C190" s="16">
        <f t="shared" si="158"/>
        <v>5000532.8866292145</v>
      </c>
      <c r="D190" s="11">
        <f>C190/((1+Inputs!$B$3)^(A190-Inputs!$B$5))</f>
        <v>468364.60657700227</v>
      </c>
      <c r="E190" s="11">
        <f>C190/((1+Inputs!$B$4)^(A190-Inputs!$B$5))</f>
        <v>1777106.3681028737</v>
      </c>
      <c r="G190" s="127">
        <f t="shared" si="154"/>
        <v>2054</v>
      </c>
      <c r="H190" s="16">
        <f>(L40)*Inputs!$B$35*(1-Inputs!$B$30)</f>
        <v>3000319.7319775294</v>
      </c>
      <c r="I190" s="16">
        <f t="shared" si="159"/>
        <v>3000319.7319775294</v>
      </c>
      <c r="J190" s="11">
        <f>I190/((1+Inputs!$B$3)^(G190-Inputs!$B$5))</f>
        <v>281018.76394620142</v>
      </c>
      <c r="K190" s="11">
        <f>I190/((1+Inputs!$B$4)^(G190-Inputs!$B$5))</f>
        <v>1066263.8208617244</v>
      </c>
      <c r="M190" s="288"/>
    </row>
    <row r="191" spans="1:17" s="303" customFormat="1">
      <c r="A191" s="126">
        <f t="shared" si="152"/>
        <v>2055</v>
      </c>
      <c r="B191" s="16">
        <f>(D41)*Inputs!$B$35*(1-Inputs!$B$30)</f>
        <v>5178596.0542233465</v>
      </c>
      <c r="C191" s="16">
        <f t="shared" si="158"/>
        <v>5178596.0542233465</v>
      </c>
      <c r="D191" s="11">
        <f>C191/((1+Inputs!$B$3)^(A191-Inputs!$B$5))</f>
        <v>453310.77212724002</v>
      </c>
      <c r="E191" s="11">
        <f>C191/((1+Inputs!$B$4)^(A191-Inputs!$B$5))</f>
        <v>1786783.5549776705</v>
      </c>
      <c r="G191" s="127">
        <f t="shared" si="154"/>
        <v>2055</v>
      </c>
      <c r="H191" s="16">
        <f>(L41)*Inputs!$B$35*(1-Inputs!$B$30)</f>
        <v>3107157.632534008</v>
      </c>
      <c r="I191" s="16">
        <f t="shared" si="159"/>
        <v>3107157.632534008</v>
      </c>
      <c r="J191" s="11">
        <f>I191/((1+Inputs!$B$3)^(G191-Inputs!$B$5))</f>
        <v>271986.463276344</v>
      </c>
      <c r="K191" s="11">
        <f>I191/((1+Inputs!$B$4)^(G191-Inputs!$B$5))</f>
        <v>1072070.1329866024</v>
      </c>
      <c r="M191" s="288"/>
    </row>
    <row r="192" spans="1:17">
      <c r="A192" s="31" t="s">
        <v>4</v>
      </c>
      <c r="B192" s="197">
        <f t="shared" ref="B192" si="160">SUM(B162:B191)</f>
        <v>97888413.110720828</v>
      </c>
      <c r="C192" s="197">
        <f t="shared" ref="C192" si="161">SUM(C162:C191)</f>
        <v>97888413.110720828</v>
      </c>
      <c r="D192" s="197">
        <f t="shared" ref="D192" si="162">SUM(D162:D191)</f>
        <v>22723175.045371551</v>
      </c>
      <c r="E192" s="197">
        <f>SUM(E162:E191)</f>
        <v>49599155.972731322</v>
      </c>
      <c r="F192" s="212"/>
      <c r="G192" s="31" t="s">
        <v>4</v>
      </c>
      <c r="H192" s="197">
        <f t="shared" ref="H192:J192" si="163">SUM(H162:H191)</f>
        <v>58733047.866432518</v>
      </c>
      <c r="I192" s="197">
        <f t="shared" si="163"/>
        <v>58733047.866432518</v>
      </c>
      <c r="J192" s="197">
        <f t="shared" si="163"/>
        <v>13633905.027222931</v>
      </c>
      <c r="K192" s="197">
        <f>SUM(K162:K191)</f>
        <v>29759493.583638802</v>
      </c>
      <c r="M192" s="131"/>
      <c r="N192" s="212"/>
      <c r="O192" s="212"/>
      <c r="P192" s="212"/>
    </row>
    <row r="193" spans="14:16">
      <c r="N193" s="212"/>
      <c r="O193" s="212"/>
      <c r="P193" s="212"/>
    </row>
    <row r="194" spans="14:16">
      <c r="N194" s="212"/>
      <c r="O194" s="212"/>
      <c r="P194" s="212"/>
    </row>
    <row r="195" spans="14:16">
      <c r="N195" s="212"/>
      <c r="O195" s="212"/>
      <c r="P195" s="212"/>
    </row>
    <row r="196" spans="14:16">
      <c r="N196" s="212"/>
      <c r="O196" s="212"/>
      <c r="P196" s="212"/>
    </row>
    <row r="197" spans="14:16">
      <c r="N197" s="212"/>
      <c r="O197" s="212"/>
      <c r="P197" s="212"/>
    </row>
  </sheetData>
  <sheetProtection password="90DC" sheet="1" objects="1" scenarios="1"/>
  <mergeCells count="3">
    <mergeCell ref="F55:I55"/>
    <mergeCell ref="H45:J45"/>
    <mergeCell ref="R55:U55"/>
  </mergeCells>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H42"/>
  <sheetViews>
    <sheetView zoomScale="85" zoomScaleNormal="85" workbookViewId="0">
      <selection activeCell="B1" sqref="B1"/>
    </sheetView>
  </sheetViews>
  <sheetFormatPr defaultRowHeight="14.4"/>
  <cols>
    <col min="1" max="1" width="8.88671875" style="177"/>
    <col min="2" max="2" width="23.109375" customWidth="1"/>
    <col min="3" max="3" width="14.77734375" customWidth="1"/>
    <col min="4" max="4" width="16.33203125" customWidth="1"/>
    <col min="5" max="6" width="14.77734375" customWidth="1"/>
  </cols>
  <sheetData>
    <row r="1" spans="1:8">
      <c r="B1" s="1" t="s">
        <v>361</v>
      </c>
    </row>
    <row r="3" spans="1:8">
      <c r="B3" t="s">
        <v>334</v>
      </c>
      <c r="F3" s="276"/>
    </row>
    <row r="4" spans="1:8">
      <c r="B4" t="s">
        <v>335</v>
      </c>
      <c r="F4" s="276"/>
      <c r="G4" s="212"/>
    </row>
    <row r="5" spans="1:8">
      <c r="B5" t="s">
        <v>336</v>
      </c>
      <c r="F5" s="6">
        <v>40000000</v>
      </c>
      <c r="G5" s="276"/>
      <c r="H5" s="212"/>
    </row>
    <row r="6" spans="1:8">
      <c r="B6" s="449" t="str">
        <f>Inputs!A13</f>
        <v>Actual annual likelihood of the "500-year storm" like Florence. Note that Florence's intensity was considered a 500-year storm, but it's actual frequency is more often than that.</v>
      </c>
      <c r="C6" s="449"/>
      <c r="D6" s="449"/>
      <c r="E6" s="449"/>
      <c r="F6" s="92">
        <f>Inputs!B13</f>
        <v>0.05</v>
      </c>
      <c r="G6" s="276"/>
      <c r="H6" s="212"/>
    </row>
    <row r="7" spans="1:8" s="303" customFormat="1" ht="30.6" customHeight="1">
      <c r="B7" s="449"/>
      <c r="C7" s="449"/>
      <c r="D7" s="449"/>
      <c r="E7" s="449"/>
      <c r="F7" s="92"/>
      <c r="G7" s="276"/>
    </row>
    <row r="8" spans="1:8">
      <c r="B8" t="s">
        <v>362</v>
      </c>
      <c r="F8" s="6">
        <f>F5*F6</f>
        <v>2000000</v>
      </c>
    </row>
    <row r="10" spans="1:8">
      <c r="A10"/>
      <c r="B10" s="177" t="s">
        <v>175</v>
      </c>
      <c r="C10" s="177"/>
      <c r="D10" s="177"/>
      <c r="E10" s="177"/>
      <c r="F10" s="177"/>
    </row>
    <row r="11" spans="1:8" ht="43.2">
      <c r="A11"/>
      <c r="B11" s="200" t="s">
        <v>1</v>
      </c>
      <c r="C11" s="201" t="s">
        <v>337</v>
      </c>
      <c r="D11" s="200" t="s">
        <v>364</v>
      </c>
      <c r="E11" s="200" t="s">
        <v>365</v>
      </c>
      <c r="F11" s="200" t="s">
        <v>366</v>
      </c>
    </row>
    <row r="12" spans="1:8" s="212" customFormat="1">
      <c r="B12" s="3">
        <v>2026</v>
      </c>
      <c r="C12" s="16">
        <f>SUM('I-95RepairCostData'!$H$7,'I-95RepairCostData'!$H$10,'I-95RepairCostData'!$H$11)</f>
        <v>1227424.8599999999</v>
      </c>
      <c r="D12" s="11">
        <f t="shared" ref="D12:D41" si="0">C12*$F$6</f>
        <v>61371.242999999995</v>
      </c>
      <c r="E12" s="11">
        <f>D12/((1+Inputs!$B$3)^($B12-Inputs!$B$5))</f>
        <v>38218.925737386518</v>
      </c>
      <c r="F12" s="11">
        <f>D12/((1+Inputs!$B$4)^($B12-Inputs!$B$5))</f>
        <v>49900.436723890212</v>
      </c>
    </row>
    <row r="13" spans="1:8">
      <c r="A13"/>
      <c r="B13" s="3">
        <f>B12+1</f>
        <v>2027</v>
      </c>
      <c r="C13" s="11">
        <f>SUM('I-95RepairCostData'!$H$7,'I-95RepairCostData'!$H$10,'I-95RepairCostData'!$H$11)</f>
        <v>1227424.8599999999</v>
      </c>
      <c r="D13" s="11">
        <f t="shared" si="0"/>
        <v>61371.242999999995</v>
      </c>
      <c r="E13" s="11">
        <f>D13/((1+Inputs!$B$3)^($B13-Inputs!$B$5))</f>
        <v>35718.622184473381</v>
      </c>
      <c r="F13" s="11">
        <f>D13/((1+Inputs!$B$4)^($B13-Inputs!$B$5))</f>
        <v>48447.025945524489</v>
      </c>
    </row>
    <row r="14" spans="1:8">
      <c r="A14"/>
      <c r="B14" s="310">
        <f t="shared" ref="B14:B41" si="1">B13+1</f>
        <v>2028</v>
      </c>
      <c r="C14" s="11">
        <f>SUM('I-95RepairCostData'!$H$7,'I-95RepairCostData'!$H$10,'I-95RepairCostData'!$H$11)</f>
        <v>1227424.8599999999</v>
      </c>
      <c r="D14" s="11">
        <f t="shared" si="0"/>
        <v>61371.242999999995</v>
      </c>
      <c r="E14" s="11">
        <f>D14/((1+Inputs!$B$3)^($B14-Inputs!$B$5))</f>
        <v>33381.889892031191</v>
      </c>
      <c r="F14" s="11">
        <f>D14/((1+Inputs!$B$4)^($B14-Inputs!$B$5))</f>
        <v>47035.947519926682</v>
      </c>
    </row>
    <row r="15" spans="1:8">
      <c r="A15"/>
      <c r="B15" s="310">
        <f t="shared" si="1"/>
        <v>2029</v>
      </c>
      <c r="C15" s="11">
        <f>SUM('I-95RepairCostData'!$H$7,'I-95RepairCostData'!$H$10,'I-95RepairCostData'!$H$11)</f>
        <v>1227424.8599999999</v>
      </c>
      <c r="D15" s="11">
        <f t="shared" si="0"/>
        <v>61371.242999999995</v>
      </c>
      <c r="E15" s="11">
        <f>D15/((1+Inputs!$B$3)^($B15-Inputs!$B$5))</f>
        <v>31198.027936477753</v>
      </c>
      <c r="F15" s="11">
        <f>D15/((1+Inputs!$B$4)^($B15-Inputs!$B$5))</f>
        <v>45665.968465948237</v>
      </c>
    </row>
    <row r="16" spans="1:8">
      <c r="A16"/>
      <c r="B16" s="310">
        <f t="shared" si="1"/>
        <v>2030</v>
      </c>
      <c r="C16" s="11">
        <f>SUM('I-95RepairCostData'!$H$7,'I-95RepairCostData'!$H$10,'I-95RepairCostData'!$H$11)</f>
        <v>1227424.8599999999</v>
      </c>
      <c r="D16" s="11">
        <f t="shared" si="0"/>
        <v>61371.242999999995</v>
      </c>
      <c r="E16" s="11">
        <f>D16/((1+Inputs!$B$3)^($B16-Inputs!$B$5))</f>
        <v>29157.035454652101</v>
      </c>
      <c r="F16" s="11">
        <f>D16/((1+Inputs!$B$4)^($B16-Inputs!$B$5))</f>
        <v>44335.891714512851</v>
      </c>
    </row>
    <row r="17" spans="1:6">
      <c r="A17"/>
      <c r="B17" s="310">
        <f t="shared" si="1"/>
        <v>2031</v>
      </c>
      <c r="C17" s="11">
        <f>SUM('I-95RepairCostData'!$H$7,'I-95RepairCostData'!$H$10,'I-95RepairCostData'!$H$11)</f>
        <v>1227424.8599999999</v>
      </c>
      <c r="D17" s="11">
        <f t="shared" si="0"/>
        <v>61371.242999999995</v>
      </c>
      <c r="E17" s="11">
        <f>D17/((1+Inputs!$B$3)^($B17-Inputs!$B$5))</f>
        <v>27249.56584546926</v>
      </c>
      <c r="F17" s="11">
        <f>D17/((1+Inputs!$B$4)^($B17-Inputs!$B$5))</f>
        <v>43044.555062633844</v>
      </c>
    </row>
    <row r="18" spans="1:6">
      <c r="A18"/>
      <c r="B18" s="310">
        <f t="shared" si="1"/>
        <v>2032</v>
      </c>
      <c r="C18" s="11">
        <f>SUM('I-95RepairCostData'!$H$7,'I-95RepairCostData'!$H$10,'I-95RepairCostData'!$H$11)</f>
        <v>1227424.8599999999</v>
      </c>
      <c r="D18" s="11">
        <f t="shared" si="0"/>
        <v>61371.242999999995</v>
      </c>
      <c r="E18" s="11">
        <f>D18/((1+Inputs!$B$3)^($B18-Inputs!$B$5))</f>
        <v>25466.883967728278</v>
      </c>
      <c r="F18" s="11">
        <f>D18/((1+Inputs!$B$4)^($B18-Inputs!$B$5))</f>
        <v>41790.830157896933</v>
      </c>
    </row>
    <row r="19" spans="1:6">
      <c r="A19"/>
      <c r="B19" s="310">
        <f t="shared" si="1"/>
        <v>2033</v>
      </c>
      <c r="C19" s="11">
        <f>SUM('I-95RepairCostData'!$H$7,'I-95RepairCostData'!$H$10,'I-95RepairCostData'!$H$11)</f>
        <v>1227424.8599999999</v>
      </c>
      <c r="D19" s="11">
        <f t="shared" si="0"/>
        <v>61371.242999999995</v>
      </c>
      <c r="E19" s="11">
        <f>D19/((1+Inputs!$B$3)^($B19-Inputs!$B$5))</f>
        <v>23800.826138063811</v>
      </c>
      <c r="F19" s="11">
        <f>D19/((1+Inputs!$B$4)^($B19-Inputs!$B$5))</f>
        <v>40573.621512521291</v>
      </c>
    </row>
    <row r="20" spans="1:6">
      <c r="A20"/>
      <c r="B20" s="310">
        <f t="shared" si="1"/>
        <v>2034</v>
      </c>
      <c r="C20" s="11">
        <f>SUM('I-95RepairCostData'!$H$7,'I-95RepairCostData'!$H$10,'I-95RepairCostData'!$H$11)</f>
        <v>1227424.8599999999</v>
      </c>
      <c r="D20" s="11">
        <f t="shared" si="0"/>
        <v>61371.242999999995</v>
      </c>
      <c r="E20" s="11">
        <f>D20/((1+Inputs!$B$3)^($B20-Inputs!$B$5))</f>
        <v>22243.762745854026</v>
      </c>
      <c r="F20" s="11">
        <f>D20/((1+Inputs!$B$4)^($B20-Inputs!$B$5))</f>
        <v>39391.865546137175</v>
      </c>
    </row>
    <row r="21" spans="1:6">
      <c r="A21"/>
      <c r="B21" s="310">
        <f t="shared" si="1"/>
        <v>2035</v>
      </c>
      <c r="C21" s="11">
        <f>SUM('I-95RepairCostData'!$H$7,'I-95RepairCostData'!$H$10,'I-95RepairCostData'!$H$11)</f>
        <v>1227424.8599999999</v>
      </c>
      <c r="D21" s="11">
        <f t="shared" si="0"/>
        <v>61371.242999999995</v>
      </c>
      <c r="E21" s="11">
        <f>D21/((1+Inputs!$B$3)^($B21-Inputs!$B$5))</f>
        <v>20788.56331388227</v>
      </c>
      <c r="F21" s="11">
        <f>D21/((1+Inputs!$B$4)^($B21-Inputs!$B$5))</f>
        <v>38244.529656443869</v>
      </c>
    </row>
    <row r="22" spans="1:6">
      <c r="A22"/>
      <c r="B22" s="310">
        <f t="shared" si="1"/>
        <v>2036</v>
      </c>
      <c r="C22" s="11">
        <f>SUM('I-95RepairCostData'!$H$7,'I-95RepairCostData'!$H$10,'I-95RepairCostData'!$H$11)</f>
        <v>1227424.8599999999</v>
      </c>
      <c r="D22" s="11">
        <f t="shared" si="0"/>
        <v>61371.242999999995</v>
      </c>
      <c r="E22" s="11">
        <f>D22/((1+Inputs!$B$3)^($B22-Inputs!$B$5))</f>
        <v>19428.563844749784</v>
      </c>
      <c r="F22" s="11">
        <f>D22/((1+Inputs!$B$4)^($B22-Inputs!$B$5))</f>
        <v>37130.611316935792</v>
      </c>
    </row>
    <row r="23" spans="1:6">
      <c r="A23"/>
      <c r="B23" s="310">
        <f t="shared" si="1"/>
        <v>2037</v>
      </c>
      <c r="C23" s="11">
        <f>SUM('I-95RepairCostData'!$H$7,'I-95RepairCostData'!$H$10,'I-95RepairCostData'!$H$11)</f>
        <v>1227424.8599999999</v>
      </c>
      <c r="D23" s="11">
        <f t="shared" si="0"/>
        <v>61371.242999999995</v>
      </c>
      <c r="E23" s="11">
        <f>D23/((1+Inputs!$B$3)^($B23-Inputs!$B$5))</f>
        <v>18157.536303504472</v>
      </c>
      <c r="F23" s="11">
        <f>D23/((1+Inputs!$B$4)^($B23-Inputs!$B$5))</f>
        <v>36049.137200908539</v>
      </c>
    </row>
    <row r="24" spans="1:6">
      <c r="A24"/>
      <c r="B24" s="310">
        <f t="shared" si="1"/>
        <v>2038</v>
      </c>
      <c r="C24" s="11">
        <f>SUM('I-95RepairCostData'!$H$7,'I-95RepairCostData'!$H$10,'I-95RepairCostData'!$H$11)</f>
        <v>1227424.8599999999</v>
      </c>
      <c r="D24" s="11">
        <f t="shared" si="0"/>
        <v>61371.242999999995</v>
      </c>
      <c r="E24" s="11">
        <f>D24/((1+Inputs!$B$3)^($B24-Inputs!$B$5))</f>
        <v>16969.660096733151</v>
      </c>
      <c r="F24" s="11">
        <f>D24/((1+Inputs!$B$4)^($B24-Inputs!$B$5))</f>
        <v>34999.162330979161</v>
      </c>
    </row>
    <row r="25" spans="1:6">
      <c r="A25"/>
      <c r="B25" s="310">
        <f t="shared" si="1"/>
        <v>2039</v>
      </c>
      <c r="C25" s="11">
        <f>SUM('I-95RepairCostData'!$H$7,'I-95RepairCostData'!$H$10,'I-95RepairCostData'!$H$11)</f>
        <v>1227424.8599999999</v>
      </c>
      <c r="D25" s="11">
        <f t="shared" si="0"/>
        <v>61371.242999999995</v>
      </c>
      <c r="E25" s="11">
        <f>D25/((1+Inputs!$B$3)^($B25-Inputs!$B$5))</f>
        <v>15859.495417507618</v>
      </c>
      <c r="F25" s="11">
        <f>D25/((1+Inputs!$B$4)^($B25-Inputs!$B$5))</f>
        <v>33979.769253377824</v>
      </c>
    </row>
    <row r="26" spans="1:6">
      <c r="A26"/>
      <c r="B26" s="310">
        <f t="shared" si="1"/>
        <v>2040</v>
      </c>
      <c r="C26" s="11">
        <f>SUM('I-95RepairCostData'!$H$7,'I-95RepairCostData'!$H$10,'I-95RepairCostData'!$H$11)</f>
        <v>1227424.8599999999</v>
      </c>
      <c r="D26" s="11">
        <f t="shared" si="0"/>
        <v>61371.242999999995</v>
      </c>
      <c r="E26" s="11">
        <f>D26/((1+Inputs!$B$3)^($B26-Inputs!$B$5))</f>
        <v>14821.958334119268</v>
      </c>
      <c r="F26" s="11">
        <f>D26/((1+Inputs!$B$4)^($B26-Inputs!$B$5))</f>
        <v>32990.067236289156</v>
      </c>
    </row>
    <row r="27" spans="1:6">
      <c r="A27"/>
      <c r="B27" s="310">
        <f t="shared" si="1"/>
        <v>2041</v>
      </c>
      <c r="C27" s="11">
        <f>SUM('I-95RepairCostData'!$H$7,'I-95RepairCostData'!$H$10,'I-95RepairCostData'!$H$11)</f>
        <v>1227424.8599999999</v>
      </c>
      <c r="D27" s="11">
        <f t="shared" si="0"/>
        <v>61371.242999999995</v>
      </c>
      <c r="E27" s="11">
        <f>D27/((1+Inputs!$B$3)^($B27-Inputs!$B$5))</f>
        <v>13852.297508522681</v>
      </c>
      <c r="F27" s="11">
        <f>D27/((1+Inputs!$B$4)^($B27-Inputs!$B$5))</f>
        <v>32029.191491542868</v>
      </c>
    </row>
    <row r="28" spans="1:6">
      <c r="A28"/>
      <c r="B28" s="310">
        <f t="shared" si="1"/>
        <v>2042</v>
      </c>
      <c r="C28" s="11">
        <f>SUM('I-95RepairCostData'!$H$7,'I-95RepairCostData'!$H$10,'I-95RepairCostData'!$H$11)</f>
        <v>1227424.8599999999</v>
      </c>
      <c r="D28" s="11">
        <f t="shared" si="0"/>
        <v>61371.242999999995</v>
      </c>
      <c r="E28" s="11">
        <f>D28/((1+Inputs!$B$3)^($B28-Inputs!$B$5))</f>
        <v>12946.072437871664</v>
      </c>
      <c r="F28" s="11">
        <f>D28/((1+Inputs!$B$4)^($B28-Inputs!$B$5))</f>
        <v>31096.302418973657</v>
      </c>
    </row>
    <row r="29" spans="1:6">
      <c r="A29"/>
      <c r="B29" s="310">
        <f t="shared" si="1"/>
        <v>2043</v>
      </c>
      <c r="C29" s="11">
        <f>SUM('I-95RepairCostData'!$H$7,'I-95RepairCostData'!$H$10,'I-95RepairCostData'!$H$11)</f>
        <v>1227424.8599999999</v>
      </c>
      <c r="D29" s="11">
        <f t="shared" si="0"/>
        <v>61371.242999999995</v>
      </c>
      <c r="E29" s="11">
        <f>D29/((1+Inputs!$B$3)^($B29-Inputs!$B$5))</f>
        <v>12099.133119506228</v>
      </c>
      <c r="F29" s="11">
        <f>D29/((1+Inputs!$B$4)^($B29-Inputs!$B$5))</f>
        <v>30190.584872789961</v>
      </c>
    </row>
    <row r="30" spans="1:6">
      <c r="A30"/>
      <c r="B30" s="310">
        <f t="shared" si="1"/>
        <v>2044</v>
      </c>
      <c r="C30" s="11">
        <f>SUM('I-95RepairCostData'!$H$7,'I-95RepairCostData'!$H$10,'I-95RepairCostData'!$H$11)</f>
        <v>1227424.8599999999</v>
      </c>
      <c r="D30" s="11">
        <f t="shared" si="0"/>
        <v>61371.242999999995</v>
      </c>
      <c r="E30" s="11">
        <f>D30/((1+Inputs!$B$3)^($B30-Inputs!$B$5))</f>
        <v>11307.601046267502</v>
      </c>
      <c r="F30" s="11">
        <f>D30/((1+Inputs!$B$4)^($B30-Inputs!$B$5))</f>
        <v>29311.247449310642</v>
      </c>
    </row>
    <row r="31" spans="1:6">
      <c r="A31"/>
      <c r="B31" s="310">
        <f t="shared" si="1"/>
        <v>2045</v>
      </c>
      <c r="C31" s="11">
        <f>SUM('I-95RepairCostData'!$H$7,'I-95RepairCostData'!$H$10,'I-95RepairCostData'!$H$11)</f>
        <v>1227424.8599999999</v>
      </c>
      <c r="D31" s="11">
        <f t="shared" si="0"/>
        <v>61371.242999999995</v>
      </c>
      <c r="E31" s="11">
        <f>D31/((1+Inputs!$B$3)^($B31-Inputs!$B$5))</f>
        <v>10567.851445109816</v>
      </c>
      <c r="F31" s="11">
        <f>D31/((1+Inputs!$B$4)^($B31-Inputs!$B$5))</f>
        <v>28457.521795447221</v>
      </c>
    </row>
    <row r="32" spans="1:6" s="177" customFormat="1">
      <c r="B32" s="310">
        <f t="shared" si="1"/>
        <v>2046</v>
      </c>
      <c r="C32" s="11">
        <f>SUM('I-95RepairCostData'!$H$7,'I-95RepairCostData'!$H$10,'I-95RepairCostData'!$H$11)</f>
        <v>1227424.8599999999</v>
      </c>
      <c r="D32" s="11">
        <f t="shared" si="0"/>
        <v>61371.242999999995</v>
      </c>
      <c r="E32" s="11">
        <f>D32/((1+Inputs!$B$3)^($B32-Inputs!$B$5))</f>
        <v>9876.4966776727233</v>
      </c>
      <c r="F32" s="11">
        <f>D32/((1+Inputs!$B$4)^($B32-Inputs!$B$5))</f>
        <v>27628.661937327404</v>
      </c>
    </row>
    <row r="33" spans="1:6" s="303" customFormat="1">
      <c r="B33" s="310">
        <f t="shared" si="1"/>
        <v>2047</v>
      </c>
      <c r="C33" s="11">
        <f>SUM('I-95RepairCostData'!$H$7,'I-95RepairCostData'!$H$10,'I-95RepairCostData'!$H$11)</f>
        <v>1227424.8599999999</v>
      </c>
      <c r="D33" s="11">
        <f t="shared" si="0"/>
        <v>61371.242999999995</v>
      </c>
      <c r="E33" s="11">
        <f>D33/((1+Inputs!$B$3)^($B33-Inputs!$B$5))</f>
        <v>9230.3707267969385</v>
      </c>
      <c r="F33" s="11">
        <f>D33/((1+Inputs!$B$4)^($B33-Inputs!$B$5))</f>
        <v>26823.943628473207</v>
      </c>
    </row>
    <row r="34" spans="1:6" s="303" customFormat="1">
      <c r="B34" s="310">
        <f t="shared" si="1"/>
        <v>2048</v>
      </c>
      <c r="C34" s="11">
        <f>SUM('I-95RepairCostData'!$H$7,'I-95RepairCostData'!$H$10,'I-95RepairCostData'!$H$11)</f>
        <v>1227424.8599999999</v>
      </c>
      <c r="D34" s="11">
        <f t="shared" si="0"/>
        <v>61371.242999999995</v>
      </c>
      <c r="E34" s="11">
        <f>D34/((1+Inputs!$B$3)^($B34-Inputs!$B$5))</f>
        <v>8626.5146979410638</v>
      </c>
      <c r="F34" s="11">
        <f>D34/((1+Inputs!$B$4)^($B34-Inputs!$B$5))</f>
        <v>26042.663716964282</v>
      </c>
    </row>
    <row r="35" spans="1:6" s="303" customFormat="1">
      <c r="B35" s="310">
        <f t="shared" si="1"/>
        <v>2049</v>
      </c>
      <c r="C35" s="11">
        <f>SUM('I-95RepairCostData'!$H$7,'I-95RepairCostData'!$H$10,'I-95RepairCostData'!$H$11)</f>
        <v>1227424.8599999999</v>
      </c>
      <c r="D35" s="11">
        <f t="shared" si="0"/>
        <v>61371.242999999995</v>
      </c>
      <c r="E35" s="11">
        <f>D35/((1+Inputs!$B$3)^($B35-Inputs!$B$5))</f>
        <v>8062.1632691037994</v>
      </c>
      <c r="F35" s="11">
        <f>D35/((1+Inputs!$B$4)^($B35-Inputs!$B$5))</f>
        <v>25284.139531033285</v>
      </c>
    </row>
    <row r="36" spans="1:6" s="303" customFormat="1">
      <c r="B36" s="310">
        <f t="shared" si="1"/>
        <v>2050</v>
      </c>
      <c r="C36" s="11">
        <f>SUM('I-95RepairCostData'!$H$7,'I-95RepairCostData'!$H$10,'I-95RepairCostData'!$H$11)</f>
        <v>1227424.8599999999</v>
      </c>
      <c r="D36" s="11">
        <f t="shared" si="0"/>
        <v>61371.242999999995</v>
      </c>
      <c r="E36" s="11">
        <f>D36/((1+Inputs!$B$3)^($B36-Inputs!$B$5))</f>
        <v>7534.7320271998105</v>
      </c>
      <c r="F36" s="11">
        <f>D36/((1+Inputs!$B$4)^($B36-Inputs!$B$5))</f>
        <v>24547.708282556581</v>
      </c>
    </row>
    <row r="37" spans="1:6" s="303" customFormat="1">
      <c r="B37" s="310">
        <f t="shared" si="1"/>
        <v>2051</v>
      </c>
      <c r="C37" s="11">
        <f>SUM('I-95RepairCostData'!$H$7,'I-95RepairCostData'!$H$10,'I-95RepairCostData'!$H$11)</f>
        <v>1227424.8599999999</v>
      </c>
      <c r="D37" s="11">
        <f t="shared" si="0"/>
        <v>61371.242999999995</v>
      </c>
      <c r="E37" s="11">
        <f>D37/((1+Inputs!$B$3)^($B37-Inputs!$B$5))</f>
        <v>7041.8056328970206</v>
      </c>
      <c r="F37" s="11">
        <f>D37/((1+Inputs!$B$4)^($B37-Inputs!$B$5))</f>
        <v>23832.726487919015</v>
      </c>
    </row>
    <row r="38" spans="1:6" s="303" customFormat="1">
      <c r="B38" s="310">
        <f t="shared" si="1"/>
        <v>2052</v>
      </c>
      <c r="C38" s="11">
        <f>SUM('I-95RepairCostData'!$H$7,'I-95RepairCostData'!$H$10,'I-95RepairCostData'!$H$11)</f>
        <v>1227424.8599999999</v>
      </c>
      <c r="D38" s="11">
        <f t="shared" si="0"/>
        <v>61371.242999999995</v>
      </c>
      <c r="E38" s="11">
        <f>D38/((1+Inputs!$B$3)^($B38-Inputs!$B$5))</f>
        <v>6581.1267597168408</v>
      </c>
      <c r="F38" s="11">
        <f>D38/((1+Inputs!$B$4)^($B38-Inputs!$B$5))</f>
        <v>23138.569405746617</v>
      </c>
    </row>
    <row r="39" spans="1:6" s="303" customFormat="1">
      <c r="B39" s="310">
        <f t="shared" si="1"/>
        <v>2053</v>
      </c>
      <c r="C39" s="11">
        <f>SUM('I-95RepairCostData'!$H$7,'I-95RepairCostData'!$H$10,'I-95RepairCostData'!$H$11)</f>
        <v>1227424.8599999999</v>
      </c>
      <c r="D39" s="11">
        <f t="shared" si="0"/>
        <v>61371.242999999995</v>
      </c>
      <c r="E39" s="11">
        <f>D39/((1+Inputs!$B$3)^($B39-Inputs!$B$5))</f>
        <v>6150.5857567447119</v>
      </c>
      <c r="F39" s="11">
        <f>D39/((1+Inputs!$B$4)^($B39-Inputs!$B$5))</f>
        <v>22464.630491016134</v>
      </c>
    </row>
    <row r="40" spans="1:6" s="303" customFormat="1">
      <c r="B40" s="310">
        <f t="shared" si="1"/>
        <v>2054</v>
      </c>
      <c r="C40" s="11">
        <f>SUM('I-95RepairCostData'!$H$7,'I-95RepairCostData'!$H$10,'I-95RepairCostData'!$H$11)</f>
        <v>1227424.8599999999</v>
      </c>
      <c r="D40" s="11">
        <f t="shared" si="0"/>
        <v>61371.242999999995</v>
      </c>
      <c r="E40" s="11">
        <f>D40/((1+Inputs!$B$3)^($B40-Inputs!$B$5))</f>
        <v>5748.2109876118793</v>
      </c>
      <c r="F40" s="11">
        <f>D40/((1+Inputs!$B$4)^($B40-Inputs!$B$5))</f>
        <v>21810.320865064205</v>
      </c>
    </row>
    <row r="41" spans="1:6" s="303" customFormat="1">
      <c r="B41" s="310">
        <f t="shared" si="1"/>
        <v>2055</v>
      </c>
      <c r="C41" s="11">
        <f>SUM('I-95RepairCostData'!$H$7,'I-95RepairCostData'!$H$10,'I-95RepairCostData'!$H$11)</f>
        <v>1227424.8599999999</v>
      </c>
      <c r="D41" s="11">
        <f t="shared" si="0"/>
        <v>61371.242999999995</v>
      </c>
      <c r="E41" s="11">
        <f>D41/((1+Inputs!$B$3)^($B41-Inputs!$B$5))</f>
        <v>5372.1598015064292</v>
      </c>
      <c r="F41" s="11">
        <f>D41/((1+Inputs!$B$4)^($B41-Inputs!$B$5))</f>
        <v>21175.068801033212</v>
      </c>
    </row>
    <row r="42" spans="1:6">
      <c r="A42"/>
      <c r="B42" s="31" t="s">
        <v>4</v>
      </c>
      <c r="C42" s="215">
        <f>SUM(C12:C41)</f>
        <v>36822745.79999999</v>
      </c>
      <c r="D42" s="215">
        <f t="shared" ref="D42:F42" si="2">SUM(D12:D41)</f>
        <v>1841137.2900000003</v>
      </c>
      <c r="E42" s="215">
        <f t="shared" si="2"/>
        <v>507458.43910710193</v>
      </c>
      <c r="F42" s="215">
        <f t="shared" si="2"/>
        <v>1007412.700819124</v>
      </c>
    </row>
  </sheetData>
  <sheetProtection password="90DC" sheet="1" objects="1" scenarios="1"/>
  <mergeCells count="1">
    <mergeCell ref="B6:E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94"/>
  <sheetViews>
    <sheetView topLeftCell="A60" zoomScale="85" zoomScaleNormal="85" workbookViewId="0">
      <selection activeCell="O96" sqref="O96"/>
    </sheetView>
  </sheetViews>
  <sheetFormatPr defaultRowHeight="14.4"/>
  <cols>
    <col min="1" max="1" width="15.6640625" style="44" customWidth="1"/>
    <col min="2" max="16" width="11.6640625" style="2" customWidth="1"/>
    <col min="17" max="256" width="9.109375" style="2"/>
    <col min="257" max="257" width="15.6640625" style="2" customWidth="1"/>
    <col min="258" max="272" width="11.6640625" style="2" customWidth="1"/>
    <col min="273" max="512" width="9.109375" style="2"/>
    <col min="513" max="513" width="15.6640625" style="2" customWidth="1"/>
    <col min="514" max="528" width="11.6640625" style="2" customWidth="1"/>
    <col min="529" max="768" width="9.109375" style="2"/>
    <col min="769" max="769" width="15.6640625" style="2" customWidth="1"/>
    <col min="770" max="784" width="11.6640625" style="2" customWidth="1"/>
    <col min="785" max="1024" width="9.109375" style="2"/>
    <col min="1025" max="1025" width="15.6640625" style="2" customWidth="1"/>
    <col min="1026" max="1040" width="11.6640625" style="2" customWidth="1"/>
    <col min="1041" max="1280" width="9.109375" style="2"/>
    <col min="1281" max="1281" width="15.6640625" style="2" customWidth="1"/>
    <col min="1282" max="1296" width="11.6640625" style="2" customWidth="1"/>
    <col min="1297" max="1536" width="9.109375" style="2"/>
    <col min="1537" max="1537" width="15.6640625" style="2" customWidth="1"/>
    <col min="1538" max="1552" width="11.6640625" style="2" customWidth="1"/>
    <col min="1553" max="1792" width="9.109375" style="2"/>
    <col min="1793" max="1793" width="15.6640625" style="2" customWidth="1"/>
    <col min="1794" max="1808" width="11.6640625" style="2" customWidth="1"/>
    <col min="1809" max="2048" width="9.109375" style="2"/>
    <col min="2049" max="2049" width="15.6640625" style="2" customWidth="1"/>
    <col min="2050" max="2064" width="11.6640625" style="2" customWidth="1"/>
    <col min="2065" max="2304" width="9.109375" style="2"/>
    <col min="2305" max="2305" width="15.6640625" style="2" customWidth="1"/>
    <col min="2306" max="2320" width="11.6640625" style="2" customWidth="1"/>
    <col min="2321" max="2560" width="9.109375" style="2"/>
    <col min="2561" max="2561" width="15.6640625" style="2" customWidth="1"/>
    <col min="2562" max="2576" width="11.6640625" style="2" customWidth="1"/>
    <col min="2577" max="2816" width="9.109375" style="2"/>
    <col min="2817" max="2817" width="15.6640625" style="2" customWidth="1"/>
    <col min="2818" max="2832" width="11.6640625" style="2" customWidth="1"/>
    <col min="2833" max="3072" width="9.109375" style="2"/>
    <col min="3073" max="3073" width="15.6640625" style="2" customWidth="1"/>
    <col min="3074" max="3088" width="11.6640625" style="2" customWidth="1"/>
    <col min="3089" max="3328" width="9.109375" style="2"/>
    <col min="3329" max="3329" width="15.6640625" style="2" customWidth="1"/>
    <col min="3330" max="3344" width="11.6640625" style="2" customWidth="1"/>
    <col min="3345" max="3584" width="9.109375" style="2"/>
    <col min="3585" max="3585" width="15.6640625" style="2" customWidth="1"/>
    <col min="3586" max="3600" width="11.6640625" style="2" customWidth="1"/>
    <col min="3601" max="3840" width="9.109375" style="2"/>
    <col min="3841" max="3841" width="15.6640625" style="2" customWidth="1"/>
    <col min="3842" max="3856" width="11.6640625" style="2" customWidth="1"/>
    <col min="3857" max="4096" width="9.109375" style="2"/>
    <col min="4097" max="4097" width="15.6640625" style="2" customWidth="1"/>
    <col min="4098" max="4112" width="11.6640625" style="2" customWidth="1"/>
    <col min="4113" max="4352" width="9.109375" style="2"/>
    <col min="4353" max="4353" width="15.6640625" style="2" customWidth="1"/>
    <col min="4354" max="4368" width="11.6640625" style="2" customWidth="1"/>
    <col min="4369" max="4608" width="9.109375" style="2"/>
    <col min="4609" max="4609" width="15.6640625" style="2" customWidth="1"/>
    <col min="4610" max="4624" width="11.6640625" style="2" customWidth="1"/>
    <col min="4625" max="4864" width="9.109375" style="2"/>
    <col min="4865" max="4865" width="15.6640625" style="2" customWidth="1"/>
    <col min="4866" max="4880" width="11.6640625" style="2" customWidth="1"/>
    <col min="4881" max="5120" width="9.109375" style="2"/>
    <col min="5121" max="5121" width="15.6640625" style="2" customWidth="1"/>
    <col min="5122" max="5136" width="11.6640625" style="2" customWidth="1"/>
    <col min="5137" max="5376" width="9.109375" style="2"/>
    <col min="5377" max="5377" width="15.6640625" style="2" customWidth="1"/>
    <col min="5378" max="5392" width="11.6640625" style="2" customWidth="1"/>
    <col min="5393" max="5632" width="9.109375" style="2"/>
    <col min="5633" max="5633" width="15.6640625" style="2" customWidth="1"/>
    <col min="5634" max="5648" width="11.6640625" style="2" customWidth="1"/>
    <col min="5649" max="5888" width="9.109375" style="2"/>
    <col min="5889" max="5889" width="15.6640625" style="2" customWidth="1"/>
    <col min="5890" max="5904" width="11.6640625" style="2" customWidth="1"/>
    <col min="5905" max="6144" width="9.109375" style="2"/>
    <col min="6145" max="6145" width="15.6640625" style="2" customWidth="1"/>
    <col min="6146" max="6160" width="11.6640625" style="2" customWidth="1"/>
    <col min="6161" max="6400" width="9.109375" style="2"/>
    <col min="6401" max="6401" width="15.6640625" style="2" customWidth="1"/>
    <col min="6402" max="6416" width="11.6640625" style="2" customWidth="1"/>
    <col min="6417" max="6656" width="9.109375" style="2"/>
    <col min="6657" max="6657" width="15.6640625" style="2" customWidth="1"/>
    <col min="6658" max="6672" width="11.6640625" style="2" customWidth="1"/>
    <col min="6673" max="6912" width="9.109375" style="2"/>
    <col min="6913" max="6913" width="15.6640625" style="2" customWidth="1"/>
    <col min="6914" max="6928" width="11.6640625" style="2" customWidth="1"/>
    <col min="6929" max="7168" width="9.109375" style="2"/>
    <col min="7169" max="7169" width="15.6640625" style="2" customWidth="1"/>
    <col min="7170" max="7184" width="11.6640625" style="2" customWidth="1"/>
    <col min="7185" max="7424" width="9.109375" style="2"/>
    <col min="7425" max="7425" width="15.6640625" style="2" customWidth="1"/>
    <col min="7426" max="7440" width="11.6640625" style="2" customWidth="1"/>
    <col min="7441" max="7680" width="9.109375" style="2"/>
    <col min="7681" max="7681" width="15.6640625" style="2" customWidth="1"/>
    <col min="7682" max="7696" width="11.6640625" style="2" customWidth="1"/>
    <col min="7697" max="7936" width="9.109375" style="2"/>
    <col min="7937" max="7937" width="15.6640625" style="2" customWidth="1"/>
    <col min="7938" max="7952" width="11.6640625" style="2" customWidth="1"/>
    <col min="7953" max="8192" width="9.109375" style="2"/>
    <col min="8193" max="8193" width="15.6640625" style="2" customWidth="1"/>
    <col min="8194" max="8208" width="11.6640625" style="2" customWidth="1"/>
    <col min="8209" max="8448" width="9.109375" style="2"/>
    <col min="8449" max="8449" width="15.6640625" style="2" customWidth="1"/>
    <col min="8450" max="8464" width="11.6640625" style="2" customWidth="1"/>
    <col min="8465" max="8704" width="9.109375" style="2"/>
    <col min="8705" max="8705" width="15.6640625" style="2" customWidth="1"/>
    <col min="8706" max="8720" width="11.6640625" style="2" customWidth="1"/>
    <col min="8721" max="8960" width="9.109375" style="2"/>
    <col min="8961" max="8961" width="15.6640625" style="2" customWidth="1"/>
    <col min="8962" max="8976" width="11.6640625" style="2" customWidth="1"/>
    <col min="8977" max="9216" width="9.109375" style="2"/>
    <col min="9217" max="9217" width="15.6640625" style="2" customWidth="1"/>
    <col min="9218" max="9232" width="11.6640625" style="2" customWidth="1"/>
    <col min="9233" max="9472" width="9.109375" style="2"/>
    <col min="9473" max="9473" width="15.6640625" style="2" customWidth="1"/>
    <col min="9474" max="9488" width="11.6640625" style="2" customWidth="1"/>
    <col min="9489" max="9728" width="9.109375" style="2"/>
    <col min="9729" max="9729" width="15.6640625" style="2" customWidth="1"/>
    <col min="9730" max="9744" width="11.6640625" style="2" customWidth="1"/>
    <col min="9745" max="9984" width="9.109375" style="2"/>
    <col min="9985" max="9985" width="15.6640625" style="2" customWidth="1"/>
    <col min="9986" max="10000" width="11.6640625" style="2" customWidth="1"/>
    <col min="10001" max="10240" width="9.109375" style="2"/>
    <col min="10241" max="10241" width="15.6640625" style="2" customWidth="1"/>
    <col min="10242" max="10256" width="11.6640625" style="2" customWidth="1"/>
    <col min="10257" max="10496" width="9.109375" style="2"/>
    <col min="10497" max="10497" width="15.6640625" style="2" customWidth="1"/>
    <col min="10498" max="10512" width="11.6640625" style="2" customWidth="1"/>
    <col min="10513" max="10752" width="9.109375" style="2"/>
    <col min="10753" max="10753" width="15.6640625" style="2" customWidth="1"/>
    <col min="10754" max="10768" width="11.6640625" style="2" customWidth="1"/>
    <col min="10769" max="11008" width="9.109375" style="2"/>
    <col min="11009" max="11009" width="15.6640625" style="2" customWidth="1"/>
    <col min="11010" max="11024" width="11.6640625" style="2" customWidth="1"/>
    <col min="11025" max="11264" width="9.109375" style="2"/>
    <col min="11265" max="11265" width="15.6640625" style="2" customWidth="1"/>
    <col min="11266" max="11280" width="11.6640625" style="2" customWidth="1"/>
    <col min="11281" max="11520" width="9.109375" style="2"/>
    <col min="11521" max="11521" width="15.6640625" style="2" customWidth="1"/>
    <col min="11522" max="11536" width="11.6640625" style="2" customWidth="1"/>
    <col min="11537" max="11776" width="9.109375" style="2"/>
    <col min="11777" max="11777" width="15.6640625" style="2" customWidth="1"/>
    <col min="11778" max="11792" width="11.6640625" style="2" customWidth="1"/>
    <col min="11793" max="12032" width="9.109375" style="2"/>
    <col min="12033" max="12033" width="15.6640625" style="2" customWidth="1"/>
    <col min="12034" max="12048" width="11.6640625" style="2" customWidth="1"/>
    <col min="12049" max="12288" width="9.109375" style="2"/>
    <col min="12289" max="12289" width="15.6640625" style="2" customWidth="1"/>
    <col min="12290" max="12304" width="11.6640625" style="2" customWidth="1"/>
    <col min="12305" max="12544" width="9.109375" style="2"/>
    <col min="12545" max="12545" width="15.6640625" style="2" customWidth="1"/>
    <col min="12546" max="12560" width="11.6640625" style="2" customWidth="1"/>
    <col min="12561" max="12800" width="9.109375" style="2"/>
    <col min="12801" max="12801" width="15.6640625" style="2" customWidth="1"/>
    <col min="12802" max="12816" width="11.6640625" style="2" customWidth="1"/>
    <col min="12817" max="13056" width="9.109375" style="2"/>
    <col min="13057" max="13057" width="15.6640625" style="2" customWidth="1"/>
    <col min="13058" max="13072" width="11.6640625" style="2" customWidth="1"/>
    <col min="13073" max="13312" width="9.109375" style="2"/>
    <col min="13313" max="13313" width="15.6640625" style="2" customWidth="1"/>
    <col min="13314" max="13328" width="11.6640625" style="2" customWidth="1"/>
    <col min="13329" max="13568" width="9.109375" style="2"/>
    <col min="13569" max="13569" width="15.6640625" style="2" customWidth="1"/>
    <col min="13570" max="13584" width="11.6640625" style="2" customWidth="1"/>
    <col min="13585" max="13824" width="9.109375" style="2"/>
    <col min="13825" max="13825" width="15.6640625" style="2" customWidth="1"/>
    <col min="13826" max="13840" width="11.6640625" style="2" customWidth="1"/>
    <col min="13841" max="14080" width="9.109375" style="2"/>
    <col min="14081" max="14081" width="15.6640625" style="2" customWidth="1"/>
    <col min="14082" max="14096" width="11.6640625" style="2" customWidth="1"/>
    <col min="14097" max="14336" width="9.109375" style="2"/>
    <col min="14337" max="14337" width="15.6640625" style="2" customWidth="1"/>
    <col min="14338" max="14352" width="11.6640625" style="2" customWidth="1"/>
    <col min="14353" max="14592" width="9.109375" style="2"/>
    <col min="14593" max="14593" width="15.6640625" style="2" customWidth="1"/>
    <col min="14594" max="14608" width="11.6640625" style="2" customWidth="1"/>
    <col min="14609" max="14848" width="9.109375" style="2"/>
    <col min="14849" max="14849" width="15.6640625" style="2" customWidth="1"/>
    <col min="14850" max="14864" width="11.6640625" style="2" customWidth="1"/>
    <col min="14865" max="15104" width="9.109375" style="2"/>
    <col min="15105" max="15105" width="15.6640625" style="2" customWidth="1"/>
    <col min="15106" max="15120" width="11.6640625" style="2" customWidth="1"/>
    <col min="15121" max="15360" width="9.109375" style="2"/>
    <col min="15361" max="15361" width="15.6640625" style="2" customWidth="1"/>
    <col min="15362" max="15376" width="11.6640625" style="2" customWidth="1"/>
    <col min="15377" max="15616" width="9.109375" style="2"/>
    <col min="15617" max="15617" width="15.6640625" style="2" customWidth="1"/>
    <col min="15618" max="15632" width="11.6640625" style="2" customWidth="1"/>
    <col min="15633" max="15872" width="9.109375" style="2"/>
    <col min="15873" max="15873" width="15.6640625" style="2" customWidth="1"/>
    <col min="15874" max="15888" width="11.6640625" style="2" customWidth="1"/>
    <col min="15889" max="16128" width="9.109375" style="2"/>
    <col min="16129" max="16129" width="15.6640625" style="2" customWidth="1"/>
    <col min="16130" max="16144" width="11.6640625" style="2" customWidth="1"/>
    <col min="16145" max="16384" width="9.109375" style="2"/>
  </cols>
  <sheetData>
    <row r="1" spans="1:16" s="44" customFormat="1" ht="15" customHeight="1">
      <c r="A1" s="451" t="s">
        <v>566</v>
      </c>
      <c r="B1" s="451"/>
      <c r="C1" s="451"/>
      <c r="D1" s="451"/>
      <c r="E1" s="451"/>
      <c r="F1" s="451"/>
      <c r="G1" s="451"/>
      <c r="H1" s="451"/>
      <c r="I1" s="451"/>
      <c r="J1" s="451"/>
      <c r="K1" s="451"/>
      <c r="L1" s="364"/>
      <c r="M1" s="364"/>
      <c r="N1" s="364"/>
      <c r="O1" s="364"/>
      <c r="P1" s="364"/>
    </row>
    <row r="2" spans="1:16" s="44" customFormat="1" ht="14.25" customHeight="1">
      <c r="A2" s="457" t="s">
        <v>567</v>
      </c>
      <c r="B2" s="457"/>
      <c r="C2" s="457"/>
      <c r="D2" s="457"/>
      <c r="E2" s="457"/>
      <c r="F2" s="457"/>
      <c r="G2" s="457"/>
      <c r="H2" s="457"/>
      <c r="I2" s="457"/>
      <c r="J2" s="457"/>
      <c r="K2" s="457"/>
      <c r="L2" s="364"/>
      <c r="M2" s="364"/>
      <c r="N2" s="364"/>
      <c r="O2" s="364"/>
      <c r="P2" s="364"/>
    </row>
    <row r="3" spans="1:16" s="44" customFormat="1" ht="15" customHeight="1">
      <c r="A3" s="452" t="s">
        <v>69</v>
      </c>
      <c r="B3" s="452" t="s">
        <v>229</v>
      </c>
      <c r="C3" s="452" t="s">
        <v>230</v>
      </c>
      <c r="D3" s="455" t="s">
        <v>70</v>
      </c>
      <c r="E3" s="455"/>
      <c r="F3" s="455"/>
      <c r="G3" s="455"/>
      <c r="H3" s="455"/>
      <c r="I3" s="455"/>
      <c r="J3" s="455"/>
      <c r="K3" s="455"/>
      <c r="L3" s="455"/>
      <c r="M3" s="455"/>
      <c r="N3" s="455"/>
      <c r="O3" s="455"/>
      <c r="P3" s="455"/>
    </row>
    <row r="4" spans="1:16" s="44" customFormat="1" ht="30" customHeight="1">
      <c r="A4" s="452"/>
      <c r="B4" s="452"/>
      <c r="C4" s="452"/>
      <c r="D4" s="453" t="s">
        <v>0</v>
      </c>
      <c r="E4" s="453" t="s">
        <v>231</v>
      </c>
      <c r="F4" s="453" t="s">
        <v>232</v>
      </c>
      <c r="G4" s="453" t="s">
        <v>71</v>
      </c>
      <c r="H4" s="453"/>
      <c r="I4" s="453"/>
      <c r="J4" s="454" t="s">
        <v>233</v>
      </c>
      <c r="K4" s="456" t="s">
        <v>72</v>
      </c>
      <c r="L4" s="456" t="s">
        <v>234</v>
      </c>
      <c r="M4" s="456" t="s">
        <v>73</v>
      </c>
      <c r="N4" s="456" t="s">
        <v>74</v>
      </c>
      <c r="O4" s="456"/>
      <c r="P4" s="456"/>
    </row>
    <row r="5" spans="1:16" s="44" customFormat="1" ht="13.8">
      <c r="A5" s="452"/>
      <c r="B5" s="452"/>
      <c r="C5" s="452"/>
      <c r="D5" s="453"/>
      <c r="E5" s="453"/>
      <c r="F5" s="453"/>
      <c r="G5" s="367" t="s">
        <v>0</v>
      </c>
      <c r="H5" s="366" t="s">
        <v>75</v>
      </c>
      <c r="I5" s="365" t="s">
        <v>76</v>
      </c>
      <c r="J5" s="454"/>
      <c r="K5" s="456"/>
      <c r="L5" s="456"/>
      <c r="M5" s="456"/>
      <c r="N5" s="368" t="s">
        <v>0</v>
      </c>
      <c r="O5" s="368" t="s">
        <v>77</v>
      </c>
      <c r="P5" s="368" t="s">
        <v>235</v>
      </c>
    </row>
    <row r="6" spans="1:16" s="44" customFormat="1" ht="13.8">
      <c r="A6" s="373" t="s">
        <v>78</v>
      </c>
      <c r="B6" s="369">
        <v>98.2</v>
      </c>
      <c r="C6" s="370">
        <v>7.7100000000000002E-2</v>
      </c>
      <c r="D6" s="370">
        <v>6.5299999999999997E-2</v>
      </c>
      <c r="E6" s="370">
        <v>6.1400000000000003E-2</v>
      </c>
      <c r="F6" s="370">
        <v>6.6199999999999995E-2</v>
      </c>
      <c r="G6" s="370">
        <v>7.4099999999999999E-2</v>
      </c>
      <c r="H6" s="370">
        <v>7.4099999999999999E-2</v>
      </c>
      <c r="I6" s="370">
        <v>7.4099999999999999E-2</v>
      </c>
      <c r="J6" s="371">
        <v>4.6300000000000001E-2</v>
      </c>
      <c r="K6" s="372">
        <v>7.7100000000000002E-2</v>
      </c>
      <c r="L6" s="372">
        <v>4.4200000000000003E-2</v>
      </c>
      <c r="M6" s="372">
        <v>6.2700000000000006E-2</v>
      </c>
      <c r="N6" s="372">
        <v>0.13780000000000001</v>
      </c>
      <c r="O6" s="372">
        <v>0.14299999999999999</v>
      </c>
      <c r="P6" s="372">
        <v>0.13569999999999999</v>
      </c>
    </row>
    <row r="7" spans="1:16" s="44" customFormat="1" ht="13.8">
      <c r="A7" s="373" t="s">
        <v>79</v>
      </c>
      <c r="B7" s="369">
        <v>116.2</v>
      </c>
      <c r="C7" s="370">
        <v>0.08</v>
      </c>
      <c r="D7" s="370">
        <v>7.2400000000000006E-2</v>
      </c>
      <c r="E7" s="370">
        <v>7.5600000000000001E-2</v>
      </c>
      <c r="F7" s="370">
        <v>6.9699999999999998E-2</v>
      </c>
      <c r="G7" s="370">
        <v>7.6700000000000004E-2</v>
      </c>
      <c r="H7" s="370">
        <v>7.6700000000000004E-2</v>
      </c>
      <c r="I7" s="370">
        <v>7.6700000000000004E-2</v>
      </c>
      <c r="J7" s="371">
        <v>4.19E-2</v>
      </c>
      <c r="K7" s="372">
        <v>0.08</v>
      </c>
      <c r="L7" s="372">
        <v>4.3900000000000002E-2</v>
      </c>
      <c r="M7" s="372">
        <v>6.4100000000000004E-2</v>
      </c>
      <c r="N7" s="372">
        <v>0.1487</v>
      </c>
      <c r="O7" s="372">
        <v>0.15160000000000001</v>
      </c>
      <c r="P7" s="372">
        <v>0.1421</v>
      </c>
    </row>
    <row r="8" spans="1:16" s="44" customFormat="1" ht="13.8">
      <c r="A8" s="373" t="s">
        <v>80</v>
      </c>
      <c r="B8" s="369">
        <v>147.69999999999999</v>
      </c>
      <c r="C8" s="370">
        <v>8.5999999999999993E-2</v>
      </c>
      <c r="D8" s="370">
        <v>8.2299999999999998E-2</v>
      </c>
      <c r="E8" s="370">
        <v>9.2499999999999999E-2</v>
      </c>
      <c r="F8" s="370">
        <v>6.3299999999999995E-2</v>
      </c>
      <c r="G8" s="370">
        <v>8.3900000000000002E-2</v>
      </c>
      <c r="H8" s="370">
        <v>8.3900000000000002E-2</v>
      </c>
      <c r="I8" s="370">
        <v>8.3900000000000002E-2</v>
      </c>
      <c r="J8" s="371">
        <v>4.1099999999999998E-2</v>
      </c>
      <c r="K8" s="372">
        <v>8.5999999999999993E-2</v>
      </c>
      <c r="L8" s="372">
        <v>4.7100000000000003E-2</v>
      </c>
      <c r="M8" s="372">
        <v>5.5300000000000002E-2</v>
      </c>
      <c r="N8" s="372">
        <v>0.1555</v>
      </c>
      <c r="O8" s="372">
        <v>0.15570000000000001</v>
      </c>
      <c r="P8" s="372">
        <v>0.15329999999999999</v>
      </c>
    </row>
    <row r="9" spans="1:16" s="44" customFormat="1" ht="13.8">
      <c r="A9" s="373" t="s">
        <v>49</v>
      </c>
      <c r="B9" s="369">
        <v>184.6</v>
      </c>
      <c r="C9" s="370">
        <v>9.1499999999999998E-2</v>
      </c>
      <c r="D9" s="370">
        <v>9.1200000000000003E-2</v>
      </c>
      <c r="E9" s="370">
        <v>9.9299999999999999E-2</v>
      </c>
      <c r="F9" s="370">
        <v>6.25E-2</v>
      </c>
      <c r="G9" s="370">
        <v>9.2899999999999996E-2</v>
      </c>
      <c r="H9" s="370">
        <v>9.2899999999999996E-2</v>
      </c>
      <c r="I9" s="370">
        <v>9.2899999999999996E-2</v>
      </c>
      <c r="J9" s="371">
        <v>4.3799999999999999E-2</v>
      </c>
      <c r="K9" s="372">
        <v>9.1499999999999998E-2</v>
      </c>
      <c r="L9" s="372">
        <v>5.16E-2</v>
      </c>
      <c r="M9" s="372">
        <v>5.4199999999999998E-2</v>
      </c>
      <c r="N9" s="372">
        <v>0.1525</v>
      </c>
      <c r="O9" s="372">
        <v>0.1525</v>
      </c>
      <c r="P9" s="372">
        <v>0.15620000000000001</v>
      </c>
    </row>
    <row r="10" spans="1:16" s="44" customFormat="1" ht="13.8">
      <c r="A10" s="373" t="s">
        <v>81</v>
      </c>
      <c r="B10" s="369">
        <v>213.8</v>
      </c>
      <c r="C10" s="370">
        <v>9.4799999999999995E-2</v>
      </c>
      <c r="D10" s="370">
        <v>8.3699999999999997E-2</v>
      </c>
      <c r="E10" s="370">
        <v>8.6900000000000005E-2</v>
      </c>
      <c r="F10" s="370">
        <v>6.7599999999999993E-2</v>
      </c>
      <c r="G10" s="370">
        <v>9.98E-2</v>
      </c>
      <c r="H10" s="370">
        <v>9.98E-2</v>
      </c>
      <c r="I10" s="370">
        <v>9.98E-2</v>
      </c>
      <c r="J10" s="371">
        <v>4.6100000000000002E-2</v>
      </c>
      <c r="K10" s="372">
        <v>9.4799999999999995E-2</v>
      </c>
      <c r="L10" s="372">
        <v>5.6800000000000003E-2</v>
      </c>
      <c r="M10" s="372">
        <v>5.7799999999999997E-2</v>
      </c>
      <c r="N10" s="372">
        <v>0.14810000000000001</v>
      </c>
      <c r="O10" s="372">
        <v>0.14799999999999999</v>
      </c>
      <c r="P10" s="372">
        <v>0.1633</v>
      </c>
    </row>
    <row r="11" spans="1:16" s="44" customFormat="1" ht="13.8">
      <c r="A11" s="373" t="s">
        <v>82</v>
      </c>
      <c r="B11" s="369">
        <v>226.4</v>
      </c>
      <c r="C11" s="370">
        <v>9.7100000000000006E-2</v>
      </c>
      <c r="D11" s="370">
        <v>7.8899999999999998E-2</v>
      </c>
      <c r="E11" s="370">
        <v>7.9000000000000001E-2</v>
      </c>
      <c r="F11" s="370">
        <v>7.7799999999999994E-2</v>
      </c>
      <c r="G11" s="370">
        <v>0.105</v>
      </c>
      <c r="H11" s="370">
        <v>0.105</v>
      </c>
      <c r="I11" s="370">
        <v>0.1047</v>
      </c>
      <c r="J11" s="371">
        <v>4.6600000000000003E-2</v>
      </c>
      <c r="K11" s="372">
        <v>9.7100000000000006E-2</v>
      </c>
      <c r="L11" s="372">
        <v>5.9900000000000002E-2</v>
      </c>
      <c r="M11" s="372">
        <v>6.1400000000000003E-2</v>
      </c>
      <c r="N11" s="372">
        <v>0.1381</v>
      </c>
      <c r="O11" s="372">
        <v>0.13800000000000001</v>
      </c>
      <c r="P11" s="372">
        <v>0.16900000000000001</v>
      </c>
    </row>
    <row r="12" spans="1:16" s="44" customFormat="1" ht="13.8">
      <c r="A12" s="373" t="s">
        <v>83</v>
      </c>
      <c r="B12" s="369">
        <v>228</v>
      </c>
      <c r="C12" s="370">
        <v>0.1045</v>
      </c>
      <c r="D12" s="370">
        <v>7.9299999999999995E-2</v>
      </c>
      <c r="E12" s="370">
        <v>7.5399999999999995E-2</v>
      </c>
      <c r="F12" s="370">
        <v>9.5799999999999996E-2</v>
      </c>
      <c r="G12" s="370">
        <v>0.1106</v>
      </c>
      <c r="H12" s="370">
        <v>0.1106</v>
      </c>
      <c r="I12" s="370">
        <v>0.1104</v>
      </c>
      <c r="J12" s="371">
        <v>5.1400000000000001E-2</v>
      </c>
      <c r="K12" s="372">
        <v>0.1045</v>
      </c>
      <c r="L12" s="372">
        <v>6.2300000000000001E-2</v>
      </c>
      <c r="M12" s="372">
        <v>6.6699999999999995E-2</v>
      </c>
      <c r="N12" s="372">
        <v>0.14019999999999999</v>
      </c>
      <c r="O12" s="372">
        <v>0.13980000000000001</v>
      </c>
      <c r="P12" s="372">
        <v>0.15959999999999999</v>
      </c>
    </row>
    <row r="13" spans="1:16" s="44" customFormat="1" ht="13.8">
      <c r="A13" s="373" t="s">
        <v>84</v>
      </c>
      <c r="B13" s="369">
        <v>238.9</v>
      </c>
      <c r="C13" s="370">
        <v>0.1159</v>
      </c>
      <c r="D13" s="370">
        <v>8.9700000000000002E-2</v>
      </c>
      <c r="E13" s="370">
        <v>8.1299999999999997E-2</v>
      </c>
      <c r="F13" s="370">
        <v>9.5500000000000002E-2</v>
      </c>
      <c r="G13" s="370">
        <v>0.11890000000000001</v>
      </c>
      <c r="H13" s="370">
        <v>0.11890000000000001</v>
      </c>
      <c r="I13" s="370">
        <v>0.1188</v>
      </c>
      <c r="J13" s="371">
        <v>0.1246</v>
      </c>
      <c r="K13" s="372">
        <v>0.1159</v>
      </c>
      <c r="L13" s="372">
        <v>6.6100000000000006E-2</v>
      </c>
      <c r="M13" s="372">
        <v>6.88E-2</v>
      </c>
      <c r="N13" s="372">
        <v>0.15609999999999999</v>
      </c>
      <c r="O13" s="372">
        <v>0.15570000000000001</v>
      </c>
      <c r="P13" s="372">
        <v>0.15809999999999999</v>
      </c>
    </row>
    <row r="14" spans="1:16" s="44" customFormat="1" ht="13.8">
      <c r="A14" s="373" t="s">
        <v>85</v>
      </c>
      <c r="B14" s="369">
        <v>261.89999999999998</v>
      </c>
      <c r="C14" s="370">
        <v>0.12690000000000001</v>
      </c>
      <c r="D14" s="370">
        <v>9.3200000000000005E-2</v>
      </c>
      <c r="E14" s="370">
        <v>7.6300000000000007E-2</v>
      </c>
      <c r="F14" s="370">
        <v>0.10340000000000001</v>
      </c>
      <c r="G14" s="370">
        <v>0.12989999999999999</v>
      </c>
      <c r="H14" s="370">
        <v>0.12989999999999999</v>
      </c>
      <c r="I14" s="370">
        <v>0.1298</v>
      </c>
      <c r="J14" s="371">
        <v>7.0000000000000007E-2</v>
      </c>
      <c r="K14" s="372">
        <v>0.12690000000000001</v>
      </c>
      <c r="L14" s="372">
        <v>7.1400000000000005E-2</v>
      </c>
      <c r="M14" s="372">
        <v>7.5700000000000003E-2</v>
      </c>
      <c r="N14" s="372">
        <v>0.1736</v>
      </c>
      <c r="O14" s="372">
        <v>0.17080000000000001</v>
      </c>
      <c r="P14" s="372">
        <v>0.184</v>
      </c>
    </row>
    <row r="15" spans="1:16" s="44" customFormat="1" ht="13.8">
      <c r="A15" s="373" t="s">
        <v>86</v>
      </c>
      <c r="B15" s="369">
        <v>276.5</v>
      </c>
      <c r="C15" s="370">
        <v>0.13120000000000001</v>
      </c>
      <c r="D15" s="370">
        <v>8.9599999999999999E-2</v>
      </c>
      <c r="E15" s="370">
        <v>7.5899999999999995E-2</v>
      </c>
      <c r="F15" s="370">
        <v>9.8799999999999999E-2</v>
      </c>
      <c r="G15" s="370">
        <v>0.1333</v>
      </c>
      <c r="H15" s="370">
        <v>0.1333</v>
      </c>
      <c r="I15" s="370">
        <v>0.13320000000000001</v>
      </c>
      <c r="J15" s="371">
        <v>7.3700000000000002E-2</v>
      </c>
      <c r="K15" s="372">
        <v>0.13120000000000001</v>
      </c>
      <c r="L15" s="372">
        <v>6.9400000000000003E-2</v>
      </c>
      <c r="M15" s="372">
        <v>7.3700000000000002E-2</v>
      </c>
      <c r="N15" s="372">
        <v>0.18229999999999999</v>
      </c>
      <c r="O15" s="372">
        <v>0.18</v>
      </c>
      <c r="P15" s="372">
        <v>0.18770000000000001</v>
      </c>
    </row>
    <row r="16" spans="1:16" s="44" customFormat="1" ht="13.8">
      <c r="A16" s="373" t="s">
        <v>87</v>
      </c>
      <c r="B16" s="369">
        <v>278.67500000000001</v>
      </c>
      <c r="C16" s="370">
        <v>0.12939999999999999</v>
      </c>
      <c r="D16" s="370">
        <v>9.4200000000000006E-2</v>
      </c>
      <c r="E16" s="370">
        <v>7.6700000000000004E-2</v>
      </c>
      <c r="F16" s="370">
        <v>0.1056</v>
      </c>
      <c r="G16" s="370">
        <v>0.13159999999999999</v>
      </c>
      <c r="H16" s="370">
        <v>0.13170000000000001</v>
      </c>
      <c r="I16" s="370">
        <v>0.13120000000000001</v>
      </c>
      <c r="J16" s="371">
        <v>6.9900000000000004E-2</v>
      </c>
      <c r="K16" s="372">
        <v>0.12939999999999999</v>
      </c>
      <c r="L16" s="372">
        <v>7.3099999999999998E-2</v>
      </c>
      <c r="M16" s="372">
        <v>7.8799999999999995E-2</v>
      </c>
      <c r="N16" s="372">
        <v>0.1804</v>
      </c>
      <c r="O16" s="372">
        <v>0.17929999999999999</v>
      </c>
      <c r="P16" s="372">
        <v>0.18210000000000001</v>
      </c>
    </row>
    <row r="17" spans="1:16" s="44" customFormat="1" ht="13.8">
      <c r="A17" s="373" t="s">
        <v>88</v>
      </c>
      <c r="B17" s="369">
        <v>327.05</v>
      </c>
      <c r="C17" s="370">
        <v>0.1363</v>
      </c>
      <c r="D17" s="370">
        <v>9.4700000000000006E-2</v>
      </c>
      <c r="E17" s="370">
        <v>8.1299999999999997E-2</v>
      </c>
      <c r="F17" s="370">
        <v>0.11509999999999999</v>
      </c>
      <c r="G17" s="370">
        <v>0.13900000000000001</v>
      </c>
      <c r="H17" s="370">
        <v>0.1391</v>
      </c>
      <c r="I17" s="370">
        <v>0.13850000000000001</v>
      </c>
      <c r="J17" s="371">
        <v>8.3599999999999994E-2</v>
      </c>
      <c r="K17" s="372">
        <v>0.1363</v>
      </c>
      <c r="L17" s="372">
        <v>7.2099999999999997E-2</v>
      </c>
      <c r="M17" s="372">
        <v>8.0500000000000002E-2</v>
      </c>
      <c r="N17" s="372">
        <v>0.19239999999999999</v>
      </c>
      <c r="O17" s="372">
        <v>0.193</v>
      </c>
      <c r="P17" s="372">
        <v>0.1898</v>
      </c>
    </row>
    <row r="18" spans="1:16" s="44" customFormat="1" ht="13.8">
      <c r="A18" s="373" t="s">
        <v>89</v>
      </c>
      <c r="B18" s="369">
        <v>357.1</v>
      </c>
      <c r="C18" s="370">
        <v>0.14180000000000001</v>
      </c>
      <c r="D18" s="370">
        <v>9.4399999999999998E-2</v>
      </c>
      <c r="E18" s="370">
        <v>8.4500000000000006E-2</v>
      </c>
      <c r="F18" s="370">
        <v>0.12590000000000001</v>
      </c>
      <c r="G18" s="370">
        <v>0.14460000000000001</v>
      </c>
      <c r="H18" s="370">
        <v>0.14460000000000001</v>
      </c>
      <c r="I18" s="370">
        <v>0.14410000000000001</v>
      </c>
      <c r="J18" s="371">
        <v>8.3900000000000002E-2</v>
      </c>
      <c r="K18" s="372">
        <v>0.14180000000000001</v>
      </c>
      <c r="L18" s="372">
        <v>7.7600000000000002E-2</v>
      </c>
      <c r="M18" s="372">
        <v>8.77E-2</v>
      </c>
      <c r="N18" s="372">
        <v>0.2019</v>
      </c>
      <c r="O18" s="372">
        <v>0.20180000000000001</v>
      </c>
      <c r="P18" s="372">
        <v>0.20250000000000001</v>
      </c>
    </row>
    <row r="19" spans="1:16" s="44" customFormat="1" ht="13.8">
      <c r="A19" s="373" t="s">
        <v>47</v>
      </c>
      <c r="B19" s="369">
        <v>382.05</v>
      </c>
      <c r="C19" s="370">
        <v>0.1444</v>
      </c>
      <c r="D19" s="370">
        <v>0.10150000000000001</v>
      </c>
      <c r="E19" s="370">
        <v>9.3299999999999994E-2</v>
      </c>
      <c r="F19" s="370">
        <v>0.1268</v>
      </c>
      <c r="G19" s="370">
        <v>0.1467</v>
      </c>
      <c r="H19" s="370">
        <v>0.14680000000000001</v>
      </c>
      <c r="I19" s="370">
        <v>0.14630000000000001</v>
      </c>
      <c r="J19" s="371">
        <v>8.7900000000000006E-2</v>
      </c>
      <c r="K19" s="372">
        <v>0.1444</v>
      </c>
      <c r="L19" s="372">
        <v>8.2100000000000006E-2</v>
      </c>
      <c r="M19" s="372">
        <v>9.2200000000000004E-2</v>
      </c>
      <c r="N19" s="372">
        <v>0.20449999999999999</v>
      </c>
      <c r="O19" s="372">
        <v>0.20419999999999999</v>
      </c>
      <c r="P19" s="372">
        <v>0.2089</v>
      </c>
    </row>
    <row r="20" spans="1:16" s="44" customFormat="1" ht="13.8">
      <c r="A20" s="373" t="s">
        <v>90</v>
      </c>
      <c r="B20" s="369">
        <v>387.15</v>
      </c>
      <c r="C20" s="370">
        <v>0.14610000000000001</v>
      </c>
      <c r="D20" s="370">
        <v>0.1047</v>
      </c>
      <c r="E20" s="370">
        <v>9.4899999999999998E-2</v>
      </c>
      <c r="F20" s="370">
        <v>0.1366</v>
      </c>
      <c r="G20" s="370">
        <v>0.14860000000000001</v>
      </c>
      <c r="H20" s="370">
        <v>0.14860000000000001</v>
      </c>
      <c r="I20" s="370">
        <v>0.1484</v>
      </c>
      <c r="J20" s="371">
        <v>8.4199999999999997E-2</v>
      </c>
      <c r="K20" s="372">
        <v>0.14610000000000001</v>
      </c>
      <c r="L20" s="372">
        <v>8.5000000000000006E-2</v>
      </c>
      <c r="M20" s="372">
        <v>9.8699999999999996E-2</v>
      </c>
      <c r="N20" s="372">
        <v>0.2026</v>
      </c>
      <c r="O20" s="372">
        <v>0.20230000000000001</v>
      </c>
      <c r="P20" s="372">
        <v>0.20730000000000001</v>
      </c>
    </row>
    <row r="21" spans="1:16" s="44" customFormat="1" ht="13.8">
      <c r="A21" s="373" t="s">
        <v>91</v>
      </c>
      <c r="B21" s="369">
        <v>406.32499999999999</v>
      </c>
      <c r="C21" s="370">
        <v>0.1472</v>
      </c>
      <c r="D21" s="370">
        <v>0.1081</v>
      </c>
      <c r="E21" s="370">
        <v>9.8000000000000004E-2</v>
      </c>
      <c r="F21" s="370">
        <v>0.13059999999999999</v>
      </c>
      <c r="G21" s="370">
        <v>0.14849999999999999</v>
      </c>
      <c r="H21" s="370">
        <v>0.14849999999999999</v>
      </c>
      <c r="I21" s="370">
        <v>0.1484</v>
      </c>
      <c r="J21" s="371">
        <v>8.5800000000000001E-2</v>
      </c>
      <c r="K21" s="372">
        <v>0.1472</v>
      </c>
      <c r="L21" s="372">
        <v>8.7300000000000003E-2</v>
      </c>
      <c r="M21" s="372">
        <v>9.5399999999999999E-2</v>
      </c>
      <c r="N21" s="372">
        <v>0.20830000000000001</v>
      </c>
      <c r="O21" s="372">
        <v>0.20860000000000001</v>
      </c>
      <c r="P21" s="372">
        <v>0.20330000000000001</v>
      </c>
    </row>
    <row r="22" spans="1:16" s="44" customFormat="1" ht="13.8">
      <c r="A22" s="373" t="s">
        <v>92</v>
      </c>
      <c r="B22" s="369">
        <v>438.25</v>
      </c>
      <c r="C22" s="370">
        <v>0.151</v>
      </c>
      <c r="D22" s="370">
        <v>0.113</v>
      </c>
      <c r="E22" s="370">
        <v>0.10390000000000001</v>
      </c>
      <c r="F22" s="370">
        <v>0.13020000000000001</v>
      </c>
      <c r="G22" s="370">
        <v>0.15029999999999999</v>
      </c>
      <c r="H22" s="370">
        <v>0.15029999999999999</v>
      </c>
      <c r="I22" s="370">
        <v>0.1502</v>
      </c>
      <c r="J22" s="371">
        <v>8.7099999999999997E-2</v>
      </c>
      <c r="K22" s="372">
        <v>0.151</v>
      </c>
      <c r="L22" s="372">
        <v>8.8300000000000003E-2</v>
      </c>
      <c r="M22" s="372">
        <v>9.5100000000000004E-2</v>
      </c>
      <c r="N22" s="372">
        <v>0.21929999999999999</v>
      </c>
      <c r="O22" s="372">
        <v>0.2198</v>
      </c>
      <c r="P22" s="372">
        <v>0.2107</v>
      </c>
    </row>
    <row r="23" spans="1:16" s="44" customFormat="1" ht="13.8">
      <c r="A23" s="373" t="s">
        <v>93</v>
      </c>
      <c r="B23" s="369">
        <v>463.375</v>
      </c>
      <c r="C23" s="370">
        <v>0.15659999999999999</v>
      </c>
      <c r="D23" s="370">
        <v>0.1186</v>
      </c>
      <c r="E23" s="370">
        <v>0.10929999999999999</v>
      </c>
      <c r="F23" s="370">
        <v>0.1353</v>
      </c>
      <c r="G23" s="370">
        <v>0.1545</v>
      </c>
      <c r="H23" s="370">
        <v>0.1545</v>
      </c>
      <c r="I23" s="370">
        <v>0.15440000000000001</v>
      </c>
      <c r="J23" s="371">
        <v>9.5000000000000001E-2</v>
      </c>
      <c r="K23" s="372">
        <v>0.15659999999999999</v>
      </c>
      <c r="L23" s="372">
        <v>9.0399999999999994E-2</v>
      </c>
      <c r="M23" s="372">
        <v>9.8400000000000001E-2</v>
      </c>
      <c r="N23" s="372">
        <v>0.23150000000000001</v>
      </c>
      <c r="O23" s="372">
        <v>0.23219999999999999</v>
      </c>
      <c r="P23" s="372">
        <v>0.22120000000000001</v>
      </c>
    </row>
    <row r="24" spans="1:16" s="44" customFormat="1" ht="13.8">
      <c r="A24" s="373" t="s">
        <v>94</v>
      </c>
      <c r="B24" s="369">
        <v>473.47500000000002</v>
      </c>
      <c r="C24" s="370">
        <v>0.1613</v>
      </c>
      <c r="D24" s="370">
        <v>0.12559999999999999</v>
      </c>
      <c r="E24" s="370">
        <v>0.1144</v>
      </c>
      <c r="F24" s="370">
        <v>0.14410000000000001</v>
      </c>
      <c r="G24" s="370">
        <v>0.15909999999999999</v>
      </c>
      <c r="H24" s="370">
        <v>0.15909999999999999</v>
      </c>
      <c r="I24" s="370">
        <v>0.159</v>
      </c>
      <c r="J24" s="371">
        <v>0.1053</v>
      </c>
      <c r="K24" s="372">
        <v>0.1613</v>
      </c>
      <c r="L24" s="372">
        <v>9.6699999999999994E-2</v>
      </c>
      <c r="M24" s="372">
        <v>0.1069</v>
      </c>
      <c r="N24" s="372">
        <v>0.23880000000000001</v>
      </c>
      <c r="O24" s="372">
        <v>0.2397</v>
      </c>
      <c r="P24" s="372">
        <v>0.22800000000000001</v>
      </c>
    </row>
    <row r="25" spans="1:16" s="44" customFormat="1" ht="13.8">
      <c r="A25" s="373" t="s">
        <v>95</v>
      </c>
      <c r="B25" s="369">
        <v>504.6</v>
      </c>
      <c r="C25" s="370">
        <v>0.1638</v>
      </c>
      <c r="D25" s="370">
        <v>0.1308</v>
      </c>
      <c r="E25" s="370">
        <v>0.12230000000000001</v>
      </c>
      <c r="F25" s="370">
        <v>0.14199999999999999</v>
      </c>
      <c r="G25" s="370">
        <v>0.1613</v>
      </c>
      <c r="H25" s="370">
        <v>0.1613</v>
      </c>
      <c r="I25" s="370">
        <v>0.16120000000000001</v>
      </c>
      <c r="J25" s="371">
        <v>0.11260000000000001</v>
      </c>
      <c r="K25" s="372">
        <v>0.1638</v>
      </c>
      <c r="L25" s="372">
        <v>0.10150000000000001</v>
      </c>
      <c r="M25" s="372">
        <v>0.1106</v>
      </c>
      <c r="N25" s="372">
        <v>0.24299999999999999</v>
      </c>
      <c r="O25" s="372">
        <v>0.24399999999999999</v>
      </c>
      <c r="P25" s="372">
        <v>0.23169999999999999</v>
      </c>
    </row>
    <row r="26" spans="1:16" s="44" customFormat="1" ht="13.8">
      <c r="A26" s="373" t="s">
        <v>96</v>
      </c>
      <c r="B26" s="369">
        <v>534.32500000000005</v>
      </c>
      <c r="C26" s="370">
        <v>0.1661</v>
      </c>
      <c r="D26" s="370">
        <v>0.1328</v>
      </c>
      <c r="E26" s="370">
        <v>0.121</v>
      </c>
      <c r="F26" s="370">
        <v>0.14860000000000001</v>
      </c>
      <c r="G26" s="370">
        <v>0.1643</v>
      </c>
      <c r="H26" s="370">
        <v>0.16439999999999999</v>
      </c>
      <c r="I26" s="370">
        <v>0.16420000000000001</v>
      </c>
      <c r="J26" s="371">
        <v>0.1132</v>
      </c>
      <c r="K26" s="372">
        <v>0.1661</v>
      </c>
      <c r="L26" s="372">
        <v>0.1007</v>
      </c>
      <c r="M26" s="372">
        <v>0.1143</v>
      </c>
      <c r="N26" s="372">
        <v>0.2447</v>
      </c>
      <c r="O26" s="372">
        <v>0.24590000000000001</v>
      </c>
      <c r="P26" s="372">
        <v>0.23480000000000001</v>
      </c>
    </row>
    <row r="27" spans="1:16" s="44" customFormat="1" ht="13.8">
      <c r="A27" s="373" t="s">
        <v>97</v>
      </c>
      <c r="B27" s="369">
        <v>546.57500000000005</v>
      </c>
      <c r="C27" s="370">
        <v>0.16830000000000001</v>
      </c>
      <c r="D27" s="370">
        <v>0.1358</v>
      </c>
      <c r="E27" s="370">
        <v>0.12330000000000001</v>
      </c>
      <c r="F27" s="370">
        <v>0.15160000000000001</v>
      </c>
      <c r="G27" s="370">
        <v>0.1666</v>
      </c>
      <c r="H27" s="370">
        <v>0.1666</v>
      </c>
      <c r="I27" s="370">
        <v>0.16650000000000001</v>
      </c>
      <c r="J27" s="371">
        <v>0.1111</v>
      </c>
      <c r="K27" s="372">
        <v>0.16830000000000001</v>
      </c>
      <c r="L27" s="372">
        <v>0.1057</v>
      </c>
      <c r="M27" s="372">
        <v>0.1205</v>
      </c>
      <c r="N27" s="372">
        <v>0.24610000000000001</v>
      </c>
      <c r="O27" s="372">
        <v>0.24729999999999999</v>
      </c>
      <c r="P27" s="372">
        <v>0.2366</v>
      </c>
    </row>
    <row r="28" spans="1:16" s="44" customFormat="1" ht="13.8">
      <c r="A28" s="373" t="s">
        <v>98</v>
      </c>
      <c r="B28" s="369">
        <v>585.67499999999995</v>
      </c>
      <c r="C28" s="370">
        <v>0.17</v>
      </c>
      <c r="D28" s="370">
        <v>0.13589999999999999</v>
      </c>
      <c r="E28" s="370">
        <v>0.1234</v>
      </c>
      <c r="F28" s="370">
        <v>0.15049999999999999</v>
      </c>
      <c r="G28" s="370">
        <v>0.16819999999999999</v>
      </c>
      <c r="H28" s="370">
        <v>0.16819999999999999</v>
      </c>
      <c r="I28" s="370">
        <v>0.1681</v>
      </c>
      <c r="J28" s="371">
        <v>0.1115</v>
      </c>
      <c r="K28" s="372">
        <v>0.17</v>
      </c>
      <c r="L28" s="372">
        <v>0.10780000000000001</v>
      </c>
      <c r="M28" s="372">
        <v>0.12239999999999999</v>
      </c>
      <c r="N28" s="372">
        <v>0.24809999999999999</v>
      </c>
      <c r="O28" s="372">
        <v>0.24940000000000001</v>
      </c>
      <c r="P28" s="372">
        <v>0.2387</v>
      </c>
    </row>
    <row r="29" spans="1:16" s="44" customFormat="1" ht="13.8">
      <c r="A29" s="373" t="s">
        <v>99</v>
      </c>
      <c r="B29" s="369">
        <v>618.20000000000005</v>
      </c>
      <c r="C29" s="370">
        <v>0.17199999999999999</v>
      </c>
      <c r="D29" s="370">
        <v>0.14180000000000001</v>
      </c>
      <c r="E29" s="370">
        <v>0.129</v>
      </c>
      <c r="F29" s="370">
        <v>0.15620000000000001</v>
      </c>
      <c r="G29" s="370">
        <v>0.17019999999999999</v>
      </c>
      <c r="H29" s="370">
        <v>0.17019999999999999</v>
      </c>
      <c r="I29" s="370">
        <v>0.1701</v>
      </c>
      <c r="J29" s="371">
        <v>0.11550000000000001</v>
      </c>
      <c r="K29" s="372">
        <v>0.17199999999999999</v>
      </c>
      <c r="L29" s="372">
        <v>0.1113</v>
      </c>
      <c r="M29" s="372">
        <v>0.13020000000000001</v>
      </c>
      <c r="N29" s="372">
        <v>0.25209999999999999</v>
      </c>
      <c r="O29" s="372">
        <v>0.25359999999999999</v>
      </c>
      <c r="P29" s="372">
        <v>0.24099999999999999</v>
      </c>
    </row>
    <row r="30" spans="1:16" s="44" customFormat="1" ht="13.8">
      <c r="A30" s="373" t="s">
        <v>100</v>
      </c>
      <c r="B30" s="369">
        <v>661.7</v>
      </c>
      <c r="C30" s="370">
        <v>0.17419999999999999</v>
      </c>
      <c r="D30" s="370">
        <v>0.14410000000000001</v>
      </c>
      <c r="E30" s="370">
        <v>0.13070000000000001</v>
      </c>
      <c r="F30" s="370">
        <v>0.158</v>
      </c>
      <c r="G30" s="370">
        <v>0.1726</v>
      </c>
      <c r="H30" s="370">
        <v>0.1726</v>
      </c>
      <c r="I30" s="370">
        <v>0.17249999999999999</v>
      </c>
      <c r="J30" s="371">
        <v>0.11749999999999999</v>
      </c>
      <c r="K30" s="372">
        <v>0.17419999999999999</v>
      </c>
      <c r="L30" s="372">
        <v>0.1149</v>
      </c>
      <c r="M30" s="372">
        <v>0.1366</v>
      </c>
      <c r="N30" s="372">
        <v>0.2525</v>
      </c>
      <c r="O30" s="372">
        <v>0.25380000000000003</v>
      </c>
      <c r="P30" s="372">
        <v>0.24460000000000001</v>
      </c>
    </row>
    <row r="31" spans="1:16" s="44" customFormat="1" ht="13.8">
      <c r="A31" s="373" t="s">
        <v>101</v>
      </c>
      <c r="B31" s="369">
        <v>709.32500000000005</v>
      </c>
      <c r="C31" s="370">
        <v>0.1772</v>
      </c>
      <c r="D31" s="370">
        <v>0.14610000000000001</v>
      </c>
      <c r="E31" s="370">
        <v>0.1303</v>
      </c>
      <c r="F31" s="370">
        <v>0.16059999999999999</v>
      </c>
      <c r="G31" s="370">
        <v>0.1749</v>
      </c>
      <c r="H31" s="370">
        <v>0.17499999999999999</v>
      </c>
      <c r="I31" s="370">
        <v>0.17480000000000001</v>
      </c>
      <c r="J31" s="371">
        <v>0.1207</v>
      </c>
      <c r="K31" s="372">
        <v>0.1772</v>
      </c>
      <c r="L31" s="372">
        <v>0.12139999999999999</v>
      </c>
      <c r="M31" s="372">
        <v>0.14230000000000001</v>
      </c>
      <c r="N31" s="372">
        <v>0.25309999999999999</v>
      </c>
      <c r="O31" s="372">
        <v>0.2545</v>
      </c>
      <c r="P31" s="372">
        <v>0.24679999999999999</v>
      </c>
    </row>
    <row r="32" spans="1:16" s="44" customFormat="1" ht="13.8">
      <c r="A32" s="373" t="s">
        <v>102</v>
      </c>
      <c r="B32" s="369">
        <v>780.47500000000002</v>
      </c>
      <c r="C32" s="370">
        <v>0.18099999999999999</v>
      </c>
      <c r="D32" s="370">
        <v>0.15010000000000001</v>
      </c>
      <c r="E32" s="370">
        <v>0.13650000000000001</v>
      </c>
      <c r="F32" s="370">
        <v>0.16239999999999999</v>
      </c>
      <c r="G32" s="370">
        <v>0.17810000000000001</v>
      </c>
      <c r="H32" s="370">
        <v>0.17810000000000001</v>
      </c>
      <c r="I32" s="370">
        <v>0.17799999999999999</v>
      </c>
      <c r="J32" s="371">
        <v>0.1174</v>
      </c>
      <c r="K32" s="372">
        <v>0.18099999999999999</v>
      </c>
      <c r="L32" s="372">
        <v>0.1255</v>
      </c>
      <c r="M32" s="372">
        <v>0.1464</v>
      </c>
      <c r="N32" s="372">
        <v>0.25519999999999998</v>
      </c>
      <c r="O32" s="372">
        <v>0.25659999999999999</v>
      </c>
      <c r="P32" s="372">
        <v>0.2482</v>
      </c>
    </row>
    <row r="33" spans="1:16" s="44" customFormat="1" ht="13.8">
      <c r="A33" s="373" t="s">
        <v>103</v>
      </c>
      <c r="B33" s="369">
        <v>836.52499999999998</v>
      </c>
      <c r="C33" s="370">
        <v>0.1865</v>
      </c>
      <c r="D33" s="370">
        <v>0.15340000000000001</v>
      </c>
      <c r="E33" s="370">
        <v>0.1409</v>
      </c>
      <c r="F33" s="370">
        <v>0.1656</v>
      </c>
      <c r="G33" s="370">
        <v>0.18290000000000001</v>
      </c>
      <c r="H33" s="370">
        <v>0.18290000000000001</v>
      </c>
      <c r="I33" s="370">
        <v>0.18279999999999999</v>
      </c>
      <c r="J33" s="371">
        <v>0.11890000000000001</v>
      </c>
      <c r="K33" s="372">
        <v>0.1865</v>
      </c>
      <c r="L33" s="372">
        <v>0.12870000000000001</v>
      </c>
      <c r="M33" s="372">
        <v>0.1484</v>
      </c>
      <c r="N33" s="372">
        <v>0.25900000000000001</v>
      </c>
      <c r="O33" s="372">
        <v>0.26</v>
      </c>
      <c r="P33" s="372">
        <v>0.252</v>
      </c>
    </row>
    <row r="34" spans="1:16" s="44" customFormat="1" ht="13.8">
      <c r="A34" s="373" t="s">
        <v>104</v>
      </c>
      <c r="B34" s="369">
        <v>897.57500000000005</v>
      </c>
      <c r="C34" s="370">
        <v>0.193</v>
      </c>
      <c r="D34" s="370">
        <v>0.159</v>
      </c>
      <c r="E34" s="370">
        <v>0.14760000000000001</v>
      </c>
      <c r="F34" s="370">
        <v>0.17030000000000001</v>
      </c>
      <c r="G34" s="370">
        <v>0.18859999999999999</v>
      </c>
      <c r="H34" s="370">
        <v>0.18859999999999999</v>
      </c>
      <c r="I34" s="370">
        <v>0.1885</v>
      </c>
      <c r="J34" s="371">
        <v>0.1231</v>
      </c>
      <c r="K34" s="372">
        <v>0.193</v>
      </c>
      <c r="L34" s="372">
        <v>0.13339999999999999</v>
      </c>
      <c r="M34" s="372">
        <v>0.15160000000000001</v>
      </c>
      <c r="N34" s="372">
        <v>0.26469999999999999</v>
      </c>
      <c r="O34" s="372">
        <v>0.26550000000000001</v>
      </c>
      <c r="P34" s="372">
        <v>0.25769999999999998</v>
      </c>
    </row>
    <row r="35" spans="1:16" s="44" customFormat="1" ht="13.8">
      <c r="A35" s="373" t="s">
        <v>105</v>
      </c>
      <c r="B35" s="369">
        <v>980.27499999999998</v>
      </c>
      <c r="C35" s="370">
        <v>0.20180000000000001</v>
      </c>
      <c r="D35" s="370">
        <v>0.1691</v>
      </c>
      <c r="E35" s="370">
        <v>0.156</v>
      </c>
      <c r="F35" s="370">
        <v>0.18160000000000001</v>
      </c>
      <c r="G35" s="370">
        <v>0.1966</v>
      </c>
      <c r="H35" s="370">
        <v>0.1966</v>
      </c>
      <c r="I35" s="370">
        <v>0.19650000000000001</v>
      </c>
      <c r="J35" s="371">
        <v>0.1305</v>
      </c>
      <c r="K35" s="372">
        <v>0.20180000000000001</v>
      </c>
      <c r="L35" s="372">
        <v>0.14269999999999999</v>
      </c>
      <c r="M35" s="372">
        <v>0.16320000000000001</v>
      </c>
      <c r="N35" s="372">
        <v>0.27479999999999999</v>
      </c>
      <c r="O35" s="372">
        <v>0.27550000000000002</v>
      </c>
      <c r="P35" s="372">
        <v>0.26769999999999999</v>
      </c>
    </row>
    <row r="36" spans="1:16" s="44" customFormat="1" ht="13.8">
      <c r="A36" s="373" t="s">
        <v>106</v>
      </c>
      <c r="B36" s="369">
        <v>1046.675</v>
      </c>
      <c r="C36" s="370">
        <v>0.21260000000000001</v>
      </c>
      <c r="D36" s="370">
        <v>0.17849999999999999</v>
      </c>
      <c r="E36" s="370">
        <v>0.16400000000000001</v>
      </c>
      <c r="F36" s="370">
        <v>0.19070000000000001</v>
      </c>
      <c r="G36" s="370">
        <v>0.2059</v>
      </c>
      <c r="H36" s="370">
        <v>0.2059</v>
      </c>
      <c r="I36" s="370">
        <v>0.20580000000000001</v>
      </c>
      <c r="J36" s="371">
        <v>0.13930000000000001</v>
      </c>
      <c r="K36" s="372">
        <v>0.21260000000000001</v>
      </c>
      <c r="L36" s="372">
        <v>0.1545</v>
      </c>
      <c r="M36" s="372">
        <v>0.17330000000000001</v>
      </c>
      <c r="N36" s="372">
        <v>0.28899999999999998</v>
      </c>
      <c r="O36" s="372">
        <v>0.28970000000000001</v>
      </c>
      <c r="P36" s="372">
        <v>0.28260000000000002</v>
      </c>
    </row>
    <row r="37" spans="1:16" s="44" customFormat="1" ht="13.8">
      <c r="A37" s="373" t="s">
        <v>107</v>
      </c>
      <c r="B37" s="369">
        <v>1116.55</v>
      </c>
      <c r="C37" s="370">
        <v>0.22339999999999999</v>
      </c>
      <c r="D37" s="370">
        <v>0.19089999999999999</v>
      </c>
      <c r="E37" s="370">
        <v>0.17419999999999999</v>
      </c>
      <c r="F37" s="370">
        <v>0.20250000000000001</v>
      </c>
      <c r="G37" s="370">
        <v>0.21510000000000001</v>
      </c>
      <c r="H37" s="370">
        <v>0.21510000000000001</v>
      </c>
      <c r="I37" s="370">
        <v>0.215</v>
      </c>
      <c r="J37" s="371">
        <v>0.14910000000000001</v>
      </c>
      <c r="K37" s="372">
        <v>0.22339999999999999</v>
      </c>
      <c r="L37" s="372">
        <v>0.1701</v>
      </c>
      <c r="M37" s="372">
        <v>0.18970000000000001</v>
      </c>
      <c r="N37" s="372">
        <v>0.30690000000000001</v>
      </c>
      <c r="O37" s="372">
        <v>0.30790000000000001</v>
      </c>
      <c r="P37" s="372">
        <v>0.30020000000000002</v>
      </c>
    </row>
    <row r="38" spans="1:16" s="44" customFormat="1" ht="13.8">
      <c r="A38" s="373" t="s">
        <v>108</v>
      </c>
      <c r="B38" s="369">
        <v>1216.25</v>
      </c>
      <c r="C38" s="370">
        <v>0.23400000000000001</v>
      </c>
      <c r="D38" s="370">
        <v>0.20330000000000001</v>
      </c>
      <c r="E38" s="370">
        <v>0.1908</v>
      </c>
      <c r="F38" s="370">
        <v>0.21049999999999999</v>
      </c>
      <c r="G38" s="370">
        <v>0.2233</v>
      </c>
      <c r="H38" s="370">
        <v>0.2233</v>
      </c>
      <c r="I38" s="370">
        <v>0.22320000000000001</v>
      </c>
      <c r="J38" s="371">
        <v>0.15609999999999999</v>
      </c>
      <c r="K38" s="372">
        <v>0.23400000000000001</v>
      </c>
      <c r="L38" s="372">
        <v>0.1832</v>
      </c>
      <c r="M38" s="372">
        <v>0.2021</v>
      </c>
      <c r="N38" s="372">
        <v>0.33019999999999999</v>
      </c>
      <c r="O38" s="372">
        <v>0.33329999999999999</v>
      </c>
      <c r="P38" s="372">
        <v>0.31469999999999998</v>
      </c>
    </row>
    <row r="39" spans="1:16" s="44" customFormat="1" ht="13.8">
      <c r="A39" s="373" t="s">
        <v>109</v>
      </c>
      <c r="B39" s="369">
        <v>1352.7249999999999</v>
      </c>
      <c r="C39" s="370">
        <v>0.2442</v>
      </c>
      <c r="D39" s="370">
        <v>0.21260000000000001</v>
      </c>
      <c r="E39" s="370">
        <v>0.20419999999999999</v>
      </c>
      <c r="F39" s="370">
        <v>0.21659999999999999</v>
      </c>
      <c r="G39" s="370">
        <v>0.23169999999999999</v>
      </c>
      <c r="H39" s="370">
        <v>0.23169999999999999</v>
      </c>
      <c r="I39" s="370">
        <v>0.2316</v>
      </c>
      <c r="J39" s="371">
        <v>0.15939999999999999</v>
      </c>
      <c r="K39" s="372">
        <v>0.2442</v>
      </c>
      <c r="L39" s="372">
        <v>0.1938</v>
      </c>
      <c r="M39" s="372">
        <v>0.21379999999999999</v>
      </c>
      <c r="N39" s="372">
        <v>0.35149999999999998</v>
      </c>
      <c r="O39" s="372">
        <v>0.3569</v>
      </c>
      <c r="P39" s="372">
        <v>0.32800000000000001</v>
      </c>
    </row>
    <row r="40" spans="1:16" s="44" customFormat="1" ht="13.8">
      <c r="A40" s="373" t="s">
        <v>110</v>
      </c>
      <c r="B40" s="369">
        <v>1482.85</v>
      </c>
      <c r="C40" s="370">
        <v>0.2616</v>
      </c>
      <c r="D40" s="370">
        <v>0.23039999999999999</v>
      </c>
      <c r="E40" s="370">
        <v>0.21809999999999999</v>
      </c>
      <c r="F40" s="370">
        <v>0.23599999999999999</v>
      </c>
      <c r="G40" s="370">
        <v>0.25040000000000001</v>
      </c>
      <c r="H40" s="370">
        <v>0.25040000000000001</v>
      </c>
      <c r="I40" s="370">
        <v>0.25030000000000002</v>
      </c>
      <c r="J40" s="371">
        <v>0.1744</v>
      </c>
      <c r="K40" s="372">
        <v>0.2616</v>
      </c>
      <c r="L40" s="372">
        <v>0.20569999999999999</v>
      </c>
      <c r="M40" s="372">
        <v>0.2261</v>
      </c>
      <c r="N40" s="372">
        <v>0.3725</v>
      </c>
      <c r="O40" s="372">
        <v>0.37709999999999999</v>
      </c>
      <c r="P40" s="372">
        <v>0.3533</v>
      </c>
    </row>
    <row r="41" spans="1:16" s="44" customFormat="1" ht="13.8">
      <c r="A41" s="373" t="s">
        <v>111</v>
      </c>
      <c r="B41" s="369">
        <v>1606.925</v>
      </c>
      <c r="C41" s="370">
        <v>0.28860000000000002</v>
      </c>
      <c r="D41" s="370">
        <v>0.25280000000000002</v>
      </c>
      <c r="E41" s="370">
        <v>0.23760000000000001</v>
      </c>
      <c r="F41" s="370">
        <v>0.2586</v>
      </c>
      <c r="G41" s="370">
        <v>0.2762</v>
      </c>
      <c r="H41" s="370">
        <v>0.2762</v>
      </c>
      <c r="I41" s="370">
        <v>0.27610000000000001</v>
      </c>
      <c r="J41" s="371">
        <v>0.19339999999999999</v>
      </c>
      <c r="K41" s="372">
        <v>0.28860000000000002</v>
      </c>
      <c r="L41" s="372">
        <v>0.22109999999999999</v>
      </c>
      <c r="M41" s="372">
        <v>0.24099999999999999</v>
      </c>
      <c r="N41" s="372">
        <v>0.40489999999999998</v>
      </c>
      <c r="O41" s="372">
        <v>0.4083</v>
      </c>
      <c r="P41" s="372">
        <v>0.39240000000000003</v>
      </c>
    </row>
    <row r="42" spans="1:16" s="44" customFormat="1" ht="13.8">
      <c r="A42" s="373" t="s">
        <v>112</v>
      </c>
      <c r="B42" s="369">
        <v>1786.1</v>
      </c>
      <c r="C42" s="370">
        <v>0.30869999999999997</v>
      </c>
      <c r="D42" s="370">
        <v>0.27089999999999997</v>
      </c>
      <c r="E42" s="370">
        <v>0.2525</v>
      </c>
      <c r="F42" s="370">
        <v>0.27729999999999999</v>
      </c>
      <c r="G42" s="370">
        <v>0.29420000000000002</v>
      </c>
      <c r="H42" s="370">
        <v>0.29420000000000002</v>
      </c>
      <c r="I42" s="370">
        <v>0.29409999999999997</v>
      </c>
      <c r="J42" s="371">
        <v>0.20860000000000001</v>
      </c>
      <c r="K42" s="372">
        <v>0.30869999999999997</v>
      </c>
      <c r="L42" s="372">
        <v>0.23949999999999999</v>
      </c>
      <c r="M42" s="372">
        <v>0.26240000000000002</v>
      </c>
      <c r="N42" s="372">
        <v>0.43020000000000003</v>
      </c>
      <c r="O42" s="372">
        <v>0.43419999999999997</v>
      </c>
      <c r="P42" s="372">
        <v>0.41620000000000001</v>
      </c>
    </row>
    <row r="43" spans="1:16" s="44" customFormat="1" ht="13.8">
      <c r="A43" s="373" t="s">
        <v>113</v>
      </c>
      <c r="B43" s="369">
        <v>471.65</v>
      </c>
      <c r="C43" s="370">
        <v>0.318</v>
      </c>
      <c r="D43" s="370">
        <v>0.27760000000000001</v>
      </c>
      <c r="E43" s="370">
        <v>0.25740000000000002</v>
      </c>
      <c r="F43" s="370">
        <v>0.28439999999999999</v>
      </c>
      <c r="G43" s="370">
        <v>0.3034</v>
      </c>
      <c r="H43" s="370">
        <v>0.3034</v>
      </c>
      <c r="I43" s="370">
        <v>0.30330000000000001</v>
      </c>
      <c r="J43" s="371">
        <v>0.21629999999999999</v>
      </c>
      <c r="K43" s="372">
        <v>0.318</v>
      </c>
      <c r="L43" s="372">
        <v>0.2467</v>
      </c>
      <c r="M43" s="372">
        <v>0.2681</v>
      </c>
      <c r="N43" s="372">
        <v>0.44419999999999998</v>
      </c>
      <c r="O43" s="372">
        <v>0.44969999999999999</v>
      </c>
      <c r="P43" s="372">
        <v>0.4274</v>
      </c>
    </row>
    <row r="44" spans="1:16" s="44" customFormat="1" ht="13.8">
      <c r="A44" s="373" t="s">
        <v>114</v>
      </c>
      <c r="B44" s="369">
        <v>2024.325</v>
      </c>
      <c r="C44" s="370">
        <v>0.33100000000000002</v>
      </c>
      <c r="D44" s="370">
        <v>0.29060000000000002</v>
      </c>
      <c r="E44" s="370">
        <v>0.27250000000000002</v>
      </c>
      <c r="F44" s="370">
        <v>0.29680000000000001</v>
      </c>
      <c r="G44" s="370">
        <v>0.31630000000000003</v>
      </c>
      <c r="H44" s="370">
        <v>0.31640000000000001</v>
      </c>
      <c r="I44" s="370">
        <v>0.31619999999999998</v>
      </c>
      <c r="J44" s="371">
        <v>0.22370000000000001</v>
      </c>
      <c r="K44" s="372">
        <v>0.33100000000000002</v>
      </c>
      <c r="L44" s="372">
        <v>0.25819999999999999</v>
      </c>
      <c r="M44" s="372">
        <v>0.28179999999999999</v>
      </c>
      <c r="N44" s="372">
        <v>0.4632</v>
      </c>
      <c r="O44" s="372">
        <v>0.46960000000000002</v>
      </c>
      <c r="P44" s="372">
        <v>0.44090000000000001</v>
      </c>
    </row>
    <row r="45" spans="1:16" s="44" customFormat="1" ht="13.8">
      <c r="A45" s="373" t="s">
        <v>115</v>
      </c>
      <c r="B45" s="369">
        <v>2273.4499999999998</v>
      </c>
      <c r="C45" s="370">
        <v>0.3533</v>
      </c>
      <c r="D45" s="370">
        <v>0.30880000000000002</v>
      </c>
      <c r="E45" s="370">
        <v>0.29110000000000003</v>
      </c>
      <c r="F45" s="370">
        <v>0.31440000000000001</v>
      </c>
      <c r="G45" s="370">
        <v>0.33750000000000002</v>
      </c>
      <c r="H45" s="370">
        <v>0.33760000000000001</v>
      </c>
      <c r="I45" s="370">
        <v>0.33739999999999998</v>
      </c>
      <c r="J45" s="371">
        <v>0.2379</v>
      </c>
      <c r="K45" s="372">
        <v>0.3533</v>
      </c>
      <c r="L45" s="372">
        <v>0.27460000000000001</v>
      </c>
      <c r="M45" s="372">
        <v>0.29759999999999998</v>
      </c>
      <c r="N45" s="372">
        <v>0.49180000000000001</v>
      </c>
      <c r="O45" s="372">
        <v>0.50070000000000003</v>
      </c>
      <c r="P45" s="372">
        <v>0.46339999999999998</v>
      </c>
    </row>
    <row r="46" spans="1:16" s="44" customFormat="1" ht="13.8">
      <c r="A46" s="373" t="s">
        <v>116</v>
      </c>
      <c r="B46" s="369">
        <v>2565.5749999999998</v>
      </c>
      <c r="C46" s="370">
        <v>0.38179999999999997</v>
      </c>
      <c r="D46" s="370">
        <v>0.33560000000000001</v>
      </c>
      <c r="E46" s="370">
        <v>0.31490000000000001</v>
      </c>
      <c r="F46" s="370">
        <v>0.34239999999999998</v>
      </c>
      <c r="G46" s="370">
        <v>0.36549999999999999</v>
      </c>
      <c r="H46" s="370">
        <v>0.36559999999999998</v>
      </c>
      <c r="I46" s="370">
        <v>0.3654</v>
      </c>
      <c r="J46" s="371">
        <v>0.25969999999999999</v>
      </c>
      <c r="K46" s="372">
        <v>0.38179999999999997</v>
      </c>
      <c r="L46" s="372">
        <v>0.29220000000000002</v>
      </c>
      <c r="M46" s="372">
        <v>0.32090000000000002</v>
      </c>
      <c r="N46" s="372">
        <v>0.52569999999999995</v>
      </c>
      <c r="O46" s="372">
        <v>0.53500000000000003</v>
      </c>
      <c r="P46" s="372">
        <v>0.49440000000000001</v>
      </c>
    </row>
    <row r="47" spans="1:16" s="44" customFormat="1" ht="13.8">
      <c r="A47" s="373" t="s">
        <v>117</v>
      </c>
      <c r="B47" s="369">
        <v>2791.9</v>
      </c>
      <c r="C47" s="370">
        <v>0.41510000000000002</v>
      </c>
      <c r="D47" s="370">
        <v>0.37109999999999999</v>
      </c>
      <c r="E47" s="370">
        <v>0.34849999999999998</v>
      </c>
      <c r="F47" s="370">
        <v>0.37830000000000003</v>
      </c>
      <c r="G47" s="370">
        <v>0.4042</v>
      </c>
      <c r="H47" s="370">
        <v>0.40429999999999999</v>
      </c>
      <c r="I47" s="370">
        <v>0.40410000000000001</v>
      </c>
      <c r="J47" s="371">
        <v>0.28889999999999999</v>
      </c>
      <c r="K47" s="372">
        <v>0.41510000000000002</v>
      </c>
      <c r="L47" s="372">
        <v>0.31719999999999998</v>
      </c>
      <c r="M47" s="372">
        <v>0.34429999999999999</v>
      </c>
      <c r="N47" s="372">
        <v>0.56520000000000004</v>
      </c>
      <c r="O47" s="372">
        <v>0.57210000000000005</v>
      </c>
      <c r="P47" s="372">
        <v>0.53920000000000001</v>
      </c>
    </row>
    <row r="48" spans="1:16" s="44" customFormat="1" ht="13.8">
      <c r="A48" s="373" t="s">
        <v>118</v>
      </c>
      <c r="B48" s="369">
        <v>3133.2249999999999</v>
      </c>
      <c r="C48" s="370">
        <v>0.45590000000000003</v>
      </c>
      <c r="D48" s="370">
        <v>0.41220000000000001</v>
      </c>
      <c r="E48" s="370">
        <v>0.38650000000000001</v>
      </c>
      <c r="F48" s="370">
        <v>0.42059999999999997</v>
      </c>
      <c r="G48" s="370">
        <v>0.44359999999999999</v>
      </c>
      <c r="H48" s="370">
        <v>0.44359999999999999</v>
      </c>
      <c r="I48" s="370">
        <v>0.44340000000000002</v>
      </c>
      <c r="J48" s="371">
        <v>0.32300000000000001</v>
      </c>
      <c r="K48" s="372">
        <v>0.45590000000000003</v>
      </c>
      <c r="L48" s="372">
        <v>0.34599999999999997</v>
      </c>
      <c r="M48" s="372">
        <v>0.37530000000000002</v>
      </c>
      <c r="N48" s="372">
        <v>0.61550000000000005</v>
      </c>
      <c r="O48" s="372">
        <v>0.62229999999999996</v>
      </c>
      <c r="P48" s="372">
        <v>0.58709999999999996</v>
      </c>
    </row>
    <row r="49" spans="1:16" s="44" customFormat="1" ht="13.8">
      <c r="A49" s="373" t="s">
        <v>119</v>
      </c>
      <c r="B49" s="369">
        <v>3313.35</v>
      </c>
      <c r="C49" s="370">
        <v>0.48759999999999998</v>
      </c>
      <c r="D49" s="370">
        <v>0.44390000000000002</v>
      </c>
      <c r="E49" s="370">
        <v>0.42099999999999999</v>
      </c>
      <c r="F49" s="370">
        <v>0.45200000000000001</v>
      </c>
      <c r="G49" s="370">
        <v>0.47110000000000002</v>
      </c>
      <c r="H49" s="370">
        <v>0.47110000000000002</v>
      </c>
      <c r="I49" s="370">
        <v>0.47089999999999999</v>
      </c>
      <c r="J49" s="371">
        <v>0.35199999999999998</v>
      </c>
      <c r="K49" s="372">
        <v>0.48759999999999998</v>
      </c>
      <c r="L49" s="372">
        <v>0.36370000000000002</v>
      </c>
      <c r="M49" s="372">
        <v>0.39419999999999999</v>
      </c>
      <c r="N49" s="372">
        <v>0.66369999999999996</v>
      </c>
      <c r="O49" s="372">
        <v>0.67030000000000001</v>
      </c>
      <c r="P49" s="372">
        <v>0.62919999999999998</v>
      </c>
    </row>
    <row r="50" spans="1:16" s="44" customFormat="1" ht="13.8">
      <c r="A50" s="373" t="s">
        <v>120</v>
      </c>
      <c r="B50" s="369">
        <v>3536</v>
      </c>
      <c r="C50" s="370">
        <v>0.50890000000000002</v>
      </c>
      <c r="D50" s="370">
        <v>0.4657</v>
      </c>
      <c r="E50" s="370">
        <v>0.44169999999999998</v>
      </c>
      <c r="F50" s="370">
        <v>0.47470000000000001</v>
      </c>
      <c r="G50" s="370">
        <v>0.49259999999999998</v>
      </c>
      <c r="H50" s="370">
        <v>0.49259999999999998</v>
      </c>
      <c r="I50" s="370">
        <v>0.4924</v>
      </c>
      <c r="J50" s="371">
        <v>0.37019999999999997</v>
      </c>
      <c r="K50" s="372">
        <v>0.50890000000000002</v>
      </c>
      <c r="L50" s="372">
        <v>0.37569999999999998</v>
      </c>
      <c r="M50" s="372">
        <v>0.40539999999999998</v>
      </c>
      <c r="N50" s="372">
        <v>0.70279999999999998</v>
      </c>
      <c r="O50" s="372">
        <v>0.71060000000000001</v>
      </c>
      <c r="P50" s="372">
        <v>0.65100000000000002</v>
      </c>
    </row>
    <row r="51" spans="1:16" s="44" customFormat="1" ht="13.8">
      <c r="A51" s="373" t="s">
        <v>121</v>
      </c>
      <c r="B51" s="369">
        <v>3949.1750000000002</v>
      </c>
      <c r="C51" s="370">
        <v>0.52710000000000001</v>
      </c>
      <c r="D51" s="370">
        <v>0.48799999999999999</v>
      </c>
      <c r="E51" s="370">
        <v>0.46460000000000001</v>
      </c>
      <c r="F51" s="370">
        <v>0.49709999999999999</v>
      </c>
      <c r="G51" s="370">
        <v>0.51149999999999995</v>
      </c>
      <c r="H51" s="370">
        <v>0.51149999999999995</v>
      </c>
      <c r="I51" s="370">
        <v>0.51129999999999998</v>
      </c>
      <c r="J51" s="371">
        <v>0.38950000000000001</v>
      </c>
      <c r="K51" s="372">
        <v>0.52710000000000001</v>
      </c>
      <c r="L51" s="372">
        <v>0.38579999999999998</v>
      </c>
      <c r="M51" s="372">
        <v>0.42820000000000003</v>
      </c>
      <c r="N51" s="372">
        <v>0.73140000000000005</v>
      </c>
      <c r="O51" s="372">
        <v>0.74150000000000005</v>
      </c>
      <c r="P51" s="372">
        <v>0.66890000000000005</v>
      </c>
    </row>
    <row r="52" spans="1:16" s="44" customFormat="1" ht="13.8">
      <c r="A52" s="373" t="s">
        <v>122</v>
      </c>
      <c r="B52" s="369">
        <v>4265.125</v>
      </c>
      <c r="C52" s="370">
        <v>0.54469999999999996</v>
      </c>
      <c r="D52" s="370">
        <v>0.50590000000000002</v>
      </c>
      <c r="E52" s="370">
        <v>0.48270000000000002</v>
      </c>
      <c r="F52" s="370">
        <v>0.51500000000000001</v>
      </c>
      <c r="G52" s="370">
        <v>0.52939999999999998</v>
      </c>
      <c r="H52" s="370">
        <v>0.52939999999999998</v>
      </c>
      <c r="I52" s="370">
        <v>0.52910000000000001</v>
      </c>
      <c r="J52" s="371">
        <v>0.40600000000000003</v>
      </c>
      <c r="K52" s="372">
        <v>0.54469999999999996</v>
      </c>
      <c r="L52" s="372">
        <v>0.40229999999999999</v>
      </c>
      <c r="M52" s="372">
        <v>0.44650000000000001</v>
      </c>
      <c r="N52" s="372">
        <v>0.73819999999999997</v>
      </c>
      <c r="O52" s="372">
        <v>0.74739999999999995</v>
      </c>
      <c r="P52" s="372">
        <v>0.68379999999999996</v>
      </c>
    </row>
    <row r="53" spans="1:16" s="44" customFormat="1" ht="13.8">
      <c r="A53" s="373" t="s">
        <v>123</v>
      </c>
      <c r="B53" s="369">
        <v>4526.25</v>
      </c>
      <c r="C53" s="370">
        <v>0.55689999999999995</v>
      </c>
      <c r="D53" s="370">
        <v>0.51649999999999996</v>
      </c>
      <c r="E53" s="370">
        <v>0.49349999999999999</v>
      </c>
      <c r="F53" s="370">
        <v>0.52580000000000005</v>
      </c>
      <c r="G53" s="370">
        <v>0.54320000000000002</v>
      </c>
      <c r="H53" s="370">
        <v>0.54320000000000002</v>
      </c>
      <c r="I53" s="370">
        <v>0.54290000000000005</v>
      </c>
      <c r="J53" s="371">
        <v>0.42059999999999997</v>
      </c>
      <c r="K53" s="372">
        <v>0.55689999999999995</v>
      </c>
      <c r="L53" s="372">
        <v>0.40720000000000001</v>
      </c>
      <c r="M53" s="372">
        <v>0.44640000000000002</v>
      </c>
      <c r="N53" s="372">
        <v>0.73299999999999998</v>
      </c>
      <c r="O53" s="372">
        <v>0.7389</v>
      </c>
      <c r="P53" s="372">
        <v>0.69210000000000005</v>
      </c>
    </row>
    <row r="54" spans="1:16" s="44" customFormat="1" ht="13.8">
      <c r="A54" s="373" t="s">
        <v>124</v>
      </c>
      <c r="B54" s="369">
        <v>4767.6499999999996</v>
      </c>
      <c r="C54" s="370">
        <v>0.56940000000000002</v>
      </c>
      <c r="D54" s="370">
        <v>0.53139999999999998</v>
      </c>
      <c r="E54" s="370">
        <v>0.50080000000000002</v>
      </c>
      <c r="F54" s="370">
        <v>0.5444</v>
      </c>
      <c r="G54" s="370">
        <v>0.55710000000000004</v>
      </c>
      <c r="H54" s="370">
        <v>0.55720000000000003</v>
      </c>
      <c r="I54" s="370">
        <v>0.55689999999999995</v>
      </c>
      <c r="J54" s="371">
        <v>0.44209999999999999</v>
      </c>
      <c r="K54" s="372">
        <v>0.56940000000000002</v>
      </c>
      <c r="L54" s="372">
        <v>0.4088</v>
      </c>
      <c r="M54" s="372">
        <v>0.45600000000000002</v>
      </c>
      <c r="N54" s="372">
        <v>0.7258</v>
      </c>
      <c r="O54" s="372">
        <v>0.72950000000000004</v>
      </c>
      <c r="P54" s="372">
        <v>0.7016</v>
      </c>
    </row>
    <row r="55" spans="1:16" s="44" customFormat="1" ht="13.8">
      <c r="A55" s="373" t="s">
        <v>45</v>
      </c>
      <c r="B55" s="369">
        <v>5138.55</v>
      </c>
      <c r="C55" s="370">
        <v>0.58779999999999999</v>
      </c>
      <c r="D55" s="370">
        <v>0.54969999999999997</v>
      </c>
      <c r="E55" s="370">
        <v>0.51339999999999997</v>
      </c>
      <c r="F55" s="370">
        <v>0.56459999999999999</v>
      </c>
      <c r="G55" s="370">
        <v>0.57830000000000004</v>
      </c>
      <c r="H55" s="370">
        <v>0.57840000000000003</v>
      </c>
      <c r="I55" s="370">
        <v>0.57789999999999997</v>
      </c>
      <c r="J55" s="371">
        <v>0.45900000000000002</v>
      </c>
      <c r="K55" s="372">
        <v>0.58779999999999999</v>
      </c>
      <c r="L55" s="372">
        <v>0.42170000000000002</v>
      </c>
      <c r="M55" s="372">
        <v>0.47370000000000001</v>
      </c>
      <c r="N55" s="372">
        <v>0.72719999999999996</v>
      </c>
      <c r="O55" s="372">
        <v>0.72819999999999996</v>
      </c>
      <c r="P55" s="372">
        <v>0.72160000000000002</v>
      </c>
    </row>
    <row r="56" spans="1:16" s="44" customFormat="1" ht="13.8">
      <c r="A56" s="373" t="s">
        <v>125</v>
      </c>
      <c r="B56" s="369">
        <v>5554.6750000000002</v>
      </c>
      <c r="C56" s="370">
        <v>0.61160000000000003</v>
      </c>
      <c r="D56" s="370">
        <v>0.57140000000000002</v>
      </c>
      <c r="E56" s="370">
        <v>0.53320000000000001</v>
      </c>
      <c r="F56" s="370">
        <v>0.58660000000000001</v>
      </c>
      <c r="G56" s="370">
        <v>0.60399999999999998</v>
      </c>
      <c r="H56" s="370">
        <v>0.60409999999999997</v>
      </c>
      <c r="I56" s="370">
        <v>0.60309999999999997</v>
      </c>
      <c r="J56" s="371">
        <v>0.47820000000000001</v>
      </c>
      <c r="K56" s="372">
        <v>0.61160000000000003</v>
      </c>
      <c r="L56" s="372">
        <v>0.43240000000000001</v>
      </c>
      <c r="M56" s="372">
        <v>0.48180000000000001</v>
      </c>
      <c r="N56" s="372">
        <v>0.74370000000000003</v>
      </c>
      <c r="O56" s="372">
        <v>0.74339999999999995</v>
      </c>
      <c r="P56" s="372">
        <v>0.74550000000000005</v>
      </c>
    </row>
    <row r="57" spans="1:16" s="44" customFormat="1" ht="13.8">
      <c r="A57" s="373" t="s">
        <v>126</v>
      </c>
      <c r="B57" s="369">
        <v>5898.75</v>
      </c>
      <c r="C57" s="370">
        <v>0.63400000000000001</v>
      </c>
      <c r="D57" s="370">
        <v>0.58799999999999997</v>
      </c>
      <c r="E57" s="370">
        <v>0.55149999999999999</v>
      </c>
      <c r="F57" s="370">
        <v>0.60040000000000004</v>
      </c>
      <c r="G57" s="370">
        <v>0.62860000000000005</v>
      </c>
      <c r="H57" s="370">
        <v>0.62880000000000003</v>
      </c>
      <c r="I57" s="370">
        <v>0.62729999999999997</v>
      </c>
      <c r="J57" s="371">
        <v>0.50139999999999996</v>
      </c>
      <c r="K57" s="372">
        <v>0.63400000000000001</v>
      </c>
      <c r="L57" s="372">
        <v>0.44419999999999998</v>
      </c>
      <c r="M57" s="372">
        <v>0.4834</v>
      </c>
      <c r="N57" s="372">
        <v>0.75700000000000001</v>
      </c>
      <c r="O57" s="372">
        <v>0.75570000000000004</v>
      </c>
      <c r="P57" s="372">
        <v>0.76459999999999995</v>
      </c>
    </row>
    <row r="58" spans="1:16" s="44" customFormat="1" ht="13.8">
      <c r="A58" s="373" t="s">
        <v>127</v>
      </c>
      <c r="B58" s="369">
        <v>6093.1750000000002</v>
      </c>
      <c r="C58" s="370">
        <v>0.65659999999999996</v>
      </c>
      <c r="D58" s="370">
        <v>0.61429999999999996</v>
      </c>
      <c r="E58" s="370">
        <v>0.57879999999999998</v>
      </c>
      <c r="F58" s="370">
        <v>0.62429999999999997</v>
      </c>
      <c r="G58" s="370">
        <v>0.65359999999999996</v>
      </c>
      <c r="H58" s="370">
        <v>0.65380000000000005</v>
      </c>
      <c r="I58" s="370">
        <v>0.65200000000000002</v>
      </c>
      <c r="J58" s="371">
        <v>0.52239999999999998</v>
      </c>
      <c r="K58" s="372">
        <v>0.65659999999999996</v>
      </c>
      <c r="L58" s="372">
        <v>0.47089999999999999</v>
      </c>
      <c r="M58" s="372">
        <v>0.50839999999999996</v>
      </c>
      <c r="N58" s="372">
        <v>0.77490000000000003</v>
      </c>
      <c r="O58" s="372">
        <v>0.7732</v>
      </c>
      <c r="P58" s="372">
        <v>0.78420000000000001</v>
      </c>
    </row>
    <row r="59" spans="1:16" s="44" customFormat="1" ht="13.8">
      <c r="A59" s="373" t="s">
        <v>128</v>
      </c>
      <c r="B59" s="369">
        <v>6416.25</v>
      </c>
      <c r="C59" s="370">
        <v>0.67300000000000004</v>
      </c>
      <c r="D59" s="370">
        <v>0.63929999999999998</v>
      </c>
      <c r="E59" s="370">
        <v>0.58799999999999997</v>
      </c>
      <c r="F59" s="370">
        <v>0.65500000000000003</v>
      </c>
      <c r="G59" s="370">
        <v>0.67069999999999996</v>
      </c>
      <c r="H59" s="370">
        <v>0.67100000000000004</v>
      </c>
      <c r="I59" s="370">
        <v>0.66890000000000005</v>
      </c>
      <c r="J59" s="371">
        <v>0.53779999999999994</v>
      </c>
      <c r="K59" s="372">
        <v>0.67300000000000004</v>
      </c>
      <c r="L59" s="372">
        <v>0.48759999999999998</v>
      </c>
      <c r="M59" s="372">
        <v>0.55320000000000003</v>
      </c>
      <c r="N59" s="372">
        <v>0.78680000000000005</v>
      </c>
      <c r="O59" s="372">
        <v>0.78590000000000004</v>
      </c>
      <c r="P59" s="372">
        <v>0.79069999999999996</v>
      </c>
    </row>
    <row r="60" spans="1:16" s="44" customFormat="1" ht="13.8">
      <c r="A60" s="373" t="s">
        <v>129</v>
      </c>
      <c r="B60" s="369">
        <v>6775.3249999999998</v>
      </c>
      <c r="C60" s="370">
        <v>0.68879999999999997</v>
      </c>
      <c r="D60" s="370">
        <v>0.65820000000000001</v>
      </c>
      <c r="E60" s="370">
        <v>0.59389999999999998</v>
      </c>
      <c r="F60" s="370">
        <v>0.67730000000000001</v>
      </c>
      <c r="G60" s="370">
        <v>0.68789999999999996</v>
      </c>
      <c r="H60" s="370">
        <v>0.68840000000000001</v>
      </c>
      <c r="I60" s="370">
        <v>0.68559999999999999</v>
      </c>
      <c r="J60" s="371">
        <v>0.55459999999999998</v>
      </c>
      <c r="K60" s="372">
        <v>0.68879999999999997</v>
      </c>
      <c r="L60" s="372">
        <v>0.51300000000000001</v>
      </c>
      <c r="M60" s="372">
        <v>0.59599999999999997</v>
      </c>
      <c r="N60" s="372">
        <v>0.80569999999999997</v>
      </c>
      <c r="O60" s="372">
        <v>0.80630000000000002</v>
      </c>
      <c r="P60" s="372">
        <v>0.80349999999999999</v>
      </c>
    </row>
    <row r="61" spans="1:16" s="44" customFormat="1" ht="13.8">
      <c r="A61" s="373" t="s">
        <v>130</v>
      </c>
      <c r="B61" s="369">
        <v>7176.85</v>
      </c>
      <c r="C61" s="370">
        <v>0.70379999999999998</v>
      </c>
      <c r="D61" s="370">
        <v>0.66979999999999995</v>
      </c>
      <c r="E61" s="370">
        <v>0.59950000000000003</v>
      </c>
      <c r="F61" s="370">
        <v>0.68910000000000005</v>
      </c>
      <c r="G61" s="370">
        <v>0.70230000000000004</v>
      </c>
      <c r="H61" s="370">
        <v>0.70289999999999997</v>
      </c>
      <c r="I61" s="370">
        <v>0.69920000000000004</v>
      </c>
      <c r="J61" s="371">
        <v>0.56889999999999996</v>
      </c>
      <c r="K61" s="372">
        <v>0.70379999999999998</v>
      </c>
      <c r="L61" s="372">
        <v>0.53610000000000002</v>
      </c>
      <c r="M61" s="372">
        <v>0.60240000000000005</v>
      </c>
      <c r="N61" s="372">
        <v>0.82499999999999996</v>
      </c>
      <c r="O61" s="372">
        <v>0.82699999999999996</v>
      </c>
      <c r="P61" s="372">
        <v>0.81740000000000002</v>
      </c>
    </row>
    <row r="62" spans="1:16" s="44" customFormat="1" ht="13.8">
      <c r="A62" s="373" t="s">
        <v>131</v>
      </c>
      <c r="B62" s="369">
        <v>7560.4250000000002</v>
      </c>
      <c r="C62" s="370">
        <v>0.71879999999999999</v>
      </c>
      <c r="D62" s="370">
        <v>0.68969999999999998</v>
      </c>
      <c r="E62" s="370">
        <v>0.61109999999999998</v>
      </c>
      <c r="F62" s="370">
        <v>0.7097</v>
      </c>
      <c r="G62" s="370">
        <v>0.71740000000000004</v>
      </c>
      <c r="H62" s="370">
        <v>0.71809999999999996</v>
      </c>
      <c r="I62" s="370">
        <v>0.71430000000000005</v>
      </c>
      <c r="J62" s="371">
        <v>0.58840000000000003</v>
      </c>
      <c r="K62" s="372">
        <v>0.71879999999999999</v>
      </c>
      <c r="L62" s="372">
        <v>0.55310000000000004</v>
      </c>
      <c r="M62" s="372">
        <v>0.64290000000000003</v>
      </c>
      <c r="N62" s="372">
        <v>0.84599999999999997</v>
      </c>
      <c r="O62" s="372">
        <v>0.84789999999999999</v>
      </c>
      <c r="P62" s="372">
        <v>0.84040000000000004</v>
      </c>
    </row>
    <row r="63" spans="1:16" s="44" customFormat="1" ht="13.8">
      <c r="A63" s="373" t="s">
        <v>132</v>
      </c>
      <c r="B63" s="369">
        <v>7951.3249999999998</v>
      </c>
      <c r="C63" s="370">
        <v>0.73229999999999995</v>
      </c>
      <c r="D63" s="370">
        <v>0.70420000000000005</v>
      </c>
      <c r="E63" s="370">
        <v>0.62429999999999997</v>
      </c>
      <c r="F63" s="370">
        <v>0.72319999999999995</v>
      </c>
      <c r="G63" s="370">
        <v>0.73199999999999998</v>
      </c>
      <c r="H63" s="370">
        <v>0.73260000000000003</v>
      </c>
      <c r="I63" s="370">
        <v>0.7288</v>
      </c>
      <c r="J63" s="371">
        <v>0.60560000000000003</v>
      </c>
      <c r="K63" s="372">
        <v>0.73229999999999995</v>
      </c>
      <c r="L63" s="372">
        <v>0.57940000000000003</v>
      </c>
      <c r="M63" s="372">
        <v>0.66220000000000001</v>
      </c>
      <c r="N63" s="372">
        <v>0.85670000000000002</v>
      </c>
      <c r="O63" s="372">
        <v>0.86029999999999995</v>
      </c>
      <c r="P63" s="372">
        <v>0.84719999999999995</v>
      </c>
    </row>
    <row r="64" spans="1:16" s="44" customFormat="1" ht="13.8">
      <c r="A64" s="373" t="s">
        <v>133</v>
      </c>
      <c r="B64" s="369">
        <v>8451.0249999999996</v>
      </c>
      <c r="C64" s="370">
        <v>0.74529999999999996</v>
      </c>
      <c r="D64" s="370">
        <v>0.71899999999999997</v>
      </c>
      <c r="E64" s="370">
        <v>0.63400000000000001</v>
      </c>
      <c r="F64" s="370">
        <v>0.73919999999999997</v>
      </c>
      <c r="G64" s="370">
        <v>0.74680000000000002</v>
      </c>
      <c r="H64" s="370">
        <v>0.74739999999999995</v>
      </c>
      <c r="I64" s="370">
        <v>0.74350000000000005</v>
      </c>
      <c r="J64" s="371">
        <v>0.61729999999999996</v>
      </c>
      <c r="K64" s="372">
        <v>0.74529999999999996</v>
      </c>
      <c r="L64" s="372">
        <v>0.59370000000000001</v>
      </c>
      <c r="M64" s="372">
        <v>0.67710000000000004</v>
      </c>
      <c r="N64" s="372">
        <v>0.85499999999999998</v>
      </c>
      <c r="O64" s="372">
        <v>0.85719999999999996</v>
      </c>
      <c r="P64" s="372">
        <v>0.84919999999999995</v>
      </c>
    </row>
    <row r="65" spans="1:16" s="44" customFormat="1" ht="13.8">
      <c r="A65" s="373" t="s">
        <v>134</v>
      </c>
      <c r="B65" s="369">
        <v>8930.7999999999993</v>
      </c>
      <c r="C65" s="370">
        <v>0.75460000000000005</v>
      </c>
      <c r="D65" s="370">
        <v>0.72499999999999998</v>
      </c>
      <c r="E65" s="370">
        <v>0.64600000000000002</v>
      </c>
      <c r="F65" s="370">
        <v>0.74260000000000004</v>
      </c>
      <c r="G65" s="370">
        <v>0.75380000000000003</v>
      </c>
      <c r="H65" s="370">
        <v>0.75429999999999997</v>
      </c>
      <c r="I65" s="370">
        <v>0.75149999999999995</v>
      </c>
      <c r="J65" s="371">
        <v>0.62509999999999999</v>
      </c>
      <c r="K65" s="372">
        <v>0.75460000000000005</v>
      </c>
      <c r="L65" s="372">
        <v>0.60599999999999998</v>
      </c>
      <c r="M65" s="372">
        <v>0.66290000000000004</v>
      </c>
      <c r="N65" s="372">
        <v>0.85570000000000002</v>
      </c>
      <c r="O65" s="372">
        <v>0.85719999999999996</v>
      </c>
      <c r="P65" s="372">
        <v>0.85050000000000003</v>
      </c>
    </row>
    <row r="66" spans="1:16" s="44" customFormat="1" ht="13.8">
      <c r="A66" s="373" t="s">
        <v>135</v>
      </c>
      <c r="B66" s="369">
        <v>9479.35</v>
      </c>
      <c r="C66" s="370">
        <v>0.76429999999999998</v>
      </c>
      <c r="D66" s="370">
        <v>0.7339</v>
      </c>
      <c r="E66" s="370">
        <v>0.65890000000000004</v>
      </c>
      <c r="F66" s="370">
        <v>0.75039999999999996</v>
      </c>
      <c r="G66" s="370">
        <v>0.76280000000000003</v>
      </c>
      <c r="H66" s="370">
        <v>0.76319999999999999</v>
      </c>
      <c r="I66" s="370">
        <v>0.76080000000000003</v>
      </c>
      <c r="J66" s="371">
        <v>0.64029999999999998</v>
      </c>
      <c r="K66" s="372">
        <v>0.76429999999999998</v>
      </c>
      <c r="L66" s="372">
        <v>0.62450000000000006</v>
      </c>
      <c r="M66" s="372">
        <v>0.68179999999999996</v>
      </c>
      <c r="N66" s="372">
        <v>0.86429999999999996</v>
      </c>
      <c r="O66" s="372">
        <v>0.86750000000000005</v>
      </c>
      <c r="P66" s="372">
        <v>0.85619999999999996</v>
      </c>
    </row>
    <row r="67" spans="1:16" s="44" customFormat="1" ht="13.8">
      <c r="A67" s="373" t="s">
        <v>136</v>
      </c>
      <c r="B67" s="369">
        <v>10117.450000000001</v>
      </c>
      <c r="C67" s="370">
        <v>0.78</v>
      </c>
      <c r="D67" s="370">
        <v>0.75249999999999995</v>
      </c>
      <c r="E67" s="370">
        <v>0.68210000000000004</v>
      </c>
      <c r="F67" s="370">
        <v>0.7681</v>
      </c>
      <c r="G67" s="370">
        <v>0.78069999999999995</v>
      </c>
      <c r="H67" s="370">
        <v>0.78120000000000001</v>
      </c>
      <c r="I67" s="370">
        <v>0.77839999999999998</v>
      </c>
      <c r="J67" s="371">
        <v>0.66459999999999997</v>
      </c>
      <c r="K67" s="372">
        <v>0.78</v>
      </c>
      <c r="L67" s="372">
        <v>0.65680000000000005</v>
      </c>
      <c r="M67" s="372">
        <v>0.7077</v>
      </c>
      <c r="N67" s="372">
        <v>0.87649999999999995</v>
      </c>
      <c r="O67" s="372">
        <v>0.87819999999999998</v>
      </c>
      <c r="P67" s="372">
        <v>0.87280000000000002</v>
      </c>
    </row>
    <row r="68" spans="1:16" s="44" customFormat="1" ht="13.8">
      <c r="A68" s="373" t="s">
        <v>137</v>
      </c>
      <c r="B68" s="369">
        <v>10526.5</v>
      </c>
      <c r="C68" s="370">
        <v>0.7984</v>
      </c>
      <c r="D68" s="370">
        <v>0.7722</v>
      </c>
      <c r="E68" s="370">
        <v>0.70540000000000003</v>
      </c>
      <c r="F68" s="370">
        <v>0.78669999999999995</v>
      </c>
      <c r="G68" s="370">
        <v>0.79810000000000003</v>
      </c>
      <c r="H68" s="370">
        <v>0.79849999999999999</v>
      </c>
      <c r="I68" s="370">
        <v>0.79600000000000004</v>
      </c>
      <c r="J68" s="371">
        <v>0.68589999999999995</v>
      </c>
      <c r="K68" s="372">
        <v>0.7984</v>
      </c>
      <c r="L68" s="372">
        <v>0.6714</v>
      </c>
      <c r="M68" s="372">
        <v>0.73019999999999996</v>
      </c>
      <c r="N68" s="372">
        <v>0.88070000000000004</v>
      </c>
      <c r="O68" s="372">
        <v>0.88</v>
      </c>
      <c r="P68" s="372">
        <v>0.8821</v>
      </c>
    </row>
    <row r="69" spans="1:16" s="44" customFormat="1" ht="13.8">
      <c r="A69" s="373" t="s">
        <v>138</v>
      </c>
      <c r="B69" s="369">
        <v>10833.65</v>
      </c>
      <c r="C69" s="370">
        <v>0.81120000000000003</v>
      </c>
      <c r="D69" s="370">
        <v>0.78410000000000002</v>
      </c>
      <c r="E69" s="370">
        <v>0.72840000000000005</v>
      </c>
      <c r="F69" s="370">
        <v>0.79690000000000005</v>
      </c>
      <c r="G69" s="370">
        <v>0.80730000000000002</v>
      </c>
      <c r="H69" s="370">
        <v>0.80779999999999996</v>
      </c>
      <c r="I69" s="370">
        <v>0.8054</v>
      </c>
      <c r="J69" s="371">
        <v>0.6996</v>
      </c>
      <c r="K69" s="372">
        <v>0.81120000000000003</v>
      </c>
      <c r="L69" s="372">
        <v>0.70920000000000005</v>
      </c>
      <c r="M69" s="372">
        <v>0.75619999999999998</v>
      </c>
      <c r="N69" s="372">
        <v>0.87619999999999998</v>
      </c>
      <c r="O69" s="372">
        <v>0.87390000000000001</v>
      </c>
      <c r="P69" s="372">
        <v>0.88139999999999996</v>
      </c>
    </row>
    <row r="70" spans="1:16" s="44" customFormat="1" ht="13.8">
      <c r="A70" s="373" t="s">
        <v>139</v>
      </c>
      <c r="B70" s="369">
        <v>11283.8</v>
      </c>
      <c r="C70" s="370">
        <v>0.82599999999999996</v>
      </c>
      <c r="D70" s="370">
        <v>0.80640000000000001</v>
      </c>
      <c r="E70" s="370">
        <v>0.77549999999999997</v>
      </c>
      <c r="F70" s="370">
        <v>0.81389999999999996</v>
      </c>
      <c r="G70" s="370">
        <v>0.82320000000000004</v>
      </c>
      <c r="H70" s="370">
        <v>0.82369999999999999</v>
      </c>
      <c r="I70" s="370">
        <v>0.82130000000000003</v>
      </c>
      <c r="J70" s="371">
        <v>0.71950000000000003</v>
      </c>
      <c r="K70" s="372">
        <v>0.82599999999999996</v>
      </c>
      <c r="L70" s="372">
        <v>0.74760000000000004</v>
      </c>
      <c r="M70" s="372">
        <v>0.78849999999999998</v>
      </c>
      <c r="N70" s="372">
        <v>0.8831</v>
      </c>
      <c r="O70" s="372">
        <v>0.88219999999999998</v>
      </c>
      <c r="P70" s="372">
        <v>0.88539999999999996</v>
      </c>
    </row>
    <row r="71" spans="1:16" s="44" customFormat="1" ht="13.8">
      <c r="A71" s="373" t="s">
        <v>44</v>
      </c>
      <c r="B71" s="369">
        <v>12025.45</v>
      </c>
      <c r="C71" s="370">
        <v>0.8458</v>
      </c>
      <c r="D71" s="370">
        <v>0.82740000000000002</v>
      </c>
      <c r="E71" s="370">
        <v>0.80469999999999997</v>
      </c>
      <c r="F71" s="370">
        <v>0.83320000000000005</v>
      </c>
      <c r="G71" s="370">
        <v>0.84150000000000003</v>
      </c>
      <c r="H71" s="370">
        <v>0.84189999999999998</v>
      </c>
      <c r="I71" s="370">
        <v>0.83989999999999998</v>
      </c>
      <c r="J71" s="371">
        <v>0.74629999999999996</v>
      </c>
      <c r="K71" s="372">
        <v>0.8458</v>
      </c>
      <c r="L71" s="372">
        <v>0.78369999999999995</v>
      </c>
      <c r="M71" s="372">
        <v>0.81459999999999999</v>
      </c>
      <c r="N71" s="372">
        <v>0.89500000000000002</v>
      </c>
      <c r="O71" s="372">
        <v>0.89429999999999998</v>
      </c>
      <c r="P71" s="372">
        <v>0.89710000000000001</v>
      </c>
    </row>
    <row r="72" spans="1:16" s="44" customFormat="1" ht="13.8">
      <c r="A72" s="373" t="s">
        <v>140</v>
      </c>
      <c r="B72" s="369">
        <v>12834.15</v>
      </c>
      <c r="C72" s="370">
        <v>0.87160000000000004</v>
      </c>
      <c r="D72" s="370">
        <v>0.85580000000000001</v>
      </c>
      <c r="E72" s="370">
        <v>0.84309999999999996</v>
      </c>
      <c r="F72" s="370">
        <v>0.85909999999999997</v>
      </c>
      <c r="G72" s="370">
        <v>0.86519999999999997</v>
      </c>
      <c r="H72" s="370">
        <v>0.86539999999999995</v>
      </c>
      <c r="I72" s="370">
        <v>0.86399999999999999</v>
      </c>
      <c r="J72" s="371">
        <v>0.79</v>
      </c>
      <c r="K72" s="372">
        <v>0.87160000000000004</v>
      </c>
      <c r="L72" s="372">
        <v>0.82030000000000003</v>
      </c>
      <c r="M72" s="372">
        <v>0.84370000000000001</v>
      </c>
      <c r="N72" s="372">
        <v>0.91169999999999995</v>
      </c>
      <c r="O72" s="372">
        <v>0.91080000000000005</v>
      </c>
      <c r="P72" s="372">
        <v>0.91469999999999996</v>
      </c>
    </row>
    <row r="73" spans="1:16" s="44" customFormat="1" ht="13.8">
      <c r="A73" s="373" t="s">
        <v>141</v>
      </c>
      <c r="B73" s="369">
        <v>13638.375</v>
      </c>
      <c r="C73" s="370">
        <v>0.89949999999999997</v>
      </c>
      <c r="D73" s="370">
        <v>0.88539999999999996</v>
      </c>
      <c r="E73" s="370">
        <v>0.87919999999999998</v>
      </c>
      <c r="F73" s="370">
        <v>0.88700000000000001</v>
      </c>
      <c r="G73" s="370">
        <v>0.89149999999999996</v>
      </c>
      <c r="H73" s="370">
        <v>0.89159999999999995</v>
      </c>
      <c r="I73" s="370">
        <v>0.89059999999999995</v>
      </c>
      <c r="J73" s="371">
        <v>0.8306</v>
      </c>
      <c r="K73" s="372">
        <v>0.89949999999999997</v>
      </c>
      <c r="L73" s="372">
        <v>0.85040000000000004</v>
      </c>
      <c r="M73" s="372">
        <v>0.87109999999999999</v>
      </c>
      <c r="N73" s="372">
        <v>0.92659999999999998</v>
      </c>
      <c r="O73" s="372">
        <v>0.9264</v>
      </c>
      <c r="P73" s="372">
        <v>0.9274</v>
      </c>
    </row>
    <row r="74" spans="1:16" s="44" customFormat="1" ht="13.8">
      <c r="A74" s="373" t="s">
        <v>142</v>
      </c>
      <c r="B74" s="369">
        <v>14290.8</v>
      </c>
      <c r="C74" s="370">
        <v>0.92400000000000004</v>
      </c>
      <c r="D74" s="370">
        <v>0.90990000000000004</v>
      </c>
      <c r="E74" s="370">
        <v>0.90810000000000002</v>
      </c>
      <c r="F74" s="370">
        <v>0.9103</v>
      </c>
      <c r="G74" s="370">
        <v>0.91090000000000004</v>
      </c>
      <c r="H74" s="370">
        <v>0.91090000000000004</v>
      </c>
      <c r="I74" s="370">
        <v>0.91049999999999998</v>
      </c>
      <c r="J74" s="371">
        <v>0.87549999999999994</v>
      </c>
      <c r="K74" s="372">
        <v>0.92400000000000004</v>
      </c>
      <c r="L74" s="372">
        <v>0.88119999999999998</v>
      </c>
      <c r="M74" s="372">
        <v>0.90329999999999999</v>
      </c>
      <c r="N74" s="372">
        <v>0.93959999999999999</v>
      </c>
      <c r="O74" s="372">
        <v>0.94010000000000005</v>
      </c>
      <c r="P74" s="372">
        <v>0.93810000000000004</v>
      </c>
    </row>
    <row r="75" spans="1:16" s="44" customFormat="1" ht="13.8">
      <c r="A75" s="373" t="s">
        <v>143</v>
      </c>
      <c r="B75" s="369">
        <v>14743.325000000001</v>
      </c>
      <c r="C75" s="370">
        <v>0.94310000000000005</v>
      </c>
      <c r="D75" s="370">
        <v>0.94140000000000001</v>
      </c>
      <c r="E75" s="370">
        <v>0.94310000000000005</v>
      </c>
      <c r="F75" s="370">
        <v>0.94089999999999996</v>
      </c>
      <c r="G75" s="370">
        <v>0.94279999999999997</v>
      </c>
      <c r="H75" s="370">
        <v>0.94279999999999997</v>
      </c>
      <c r="I75" s="370">
        <v>0.94259999999999999</v>
      </c>
      <c r="J75" s="371">
        <v>0.91879999999999995</v>
      </c>
      <c r="K75" s="372">
        <v>0.94310000000000005</v>
      </c>
      <c r="L75" s="372">
        <v>0.90969999999999995</v>
      </c>
      <c r="M75" s="372">
        <v>0.92549999999999999</v>
      </c>
      <c r="N75" s="372">
        <v>0.95689999999999997</v>
      </c>
      <c r="O75" s="372">
        <v>0.95709999999999995</v>
      </c>
      <c r="P75" s="372">
        <v>0.95599999999999996</v>
      </c>
    </row>
    <row r="76" spans="1:16" s="44" customFormat="1" ht="13.8">
      <c r="A76" s="373" t="s">
        <v>144</v>
      </c>
      <c r="B76" s="369">
        <v>14431.8</v>
      </c>
      <c r="C76" s="370">
        <v>0.95399999999999996</v>
      </c>
      <c r="D76" s="370">
        <v>0.94130000000000003</v>
      </c>
      <c r="E76" s="370">
        <v>0.94120000000000004</v>
      </c>
      <c r="F76" s="370">
        <v>0.94140000000000001</v>
      </c>
      <c r="G76" s="370">
        <v>0.94199999999999995</v>
      </c>
      <c r="H76" s="370">
        <v>0.94199999999999995</v>
      </c>
      <c r="I76" s="370">
        <v>0.94210000000000005</v>
      </c>
      <c r="J76" s="371">
        <v>0.93230000000000002</v>
      </c>
      <c r="K76" s="372">
        <v>0.95399999999999996</v>
      </c>
      <c r="L76" s="372">
        <v>0.9284</v>
      </c>
      <c r="M76" s="372">
        <v>0.93430000000000002</v>
      </c>
      <c r="N76" s="372">
        <v>0.96430000000000005</v>
      </c>
      <c r="O76" s="372">
        <v>0.96550000000000002</v>
      </c>
      <c r="P76" s="372">
        <v>0.96079999999999999</v>
      </c>
    </row>
    <row r="77" spans="1:16" s="44" customFormat="1" ht="13.8">
      <c r="A77" s="373" t="s">
        <v>50</v>
      </c>
      <c r="B77" s="369">
        <v>14838.85</v>
      </c>
      <c r="C77" s="370">
        <v>0.96220000000000006</v>
      </c>
      <c r="D77" s="370">
        <v>0.95809999999999995</v>
      </c>
      <c r="E77" s="370">
        <v>0.95830000000000004</v>
      </c>
      <c r="F77" s="370">
        <v>0.95809999999999995</v>
      </c>
      <c r="G77" s="370">
        <v>0.95830000000000004</v>
      </c>
      <c r="H77" s="370">
        <v>0.95830000000000004</v>
      </c>
      <c r="I77" s="370">
        <v>0.95809999999999995</v>
      </c>
      <c r="J77" s="371">
        <v>0.94730000000000003</v>
      </c>
      <c r="K77" s="372">
        <v>0.96220000000000006</v>
      </c>
      <c r="L77" s="372">
        <v>0.95509999999999995</v>
      </c>
      <c r="M77" s="372">
        <v>0.96330000000000005</v>
      </c>
      <c r="N77" s="372">
        <v>0.9698</v>
      </c>
      <c r="O77" s="372">
        <v>0.96970000000000001</v>
      </c>
      <c r="P77" s="372">
        <v>0.97030000000000005</v>
      </c>
    </row>
    <row r="78" spans="1:16" s="44" customFormat="1" ht="13.8">
      <c r="A78" s="373" t="s">
        <v>145</v>
      </c>
      <c r="B78" s="369">
        <v>15403.674999999999</v>
      </c>
      <c r="C78" s="370">
        <v>0.98140000000000005</v>
      </c>
      <c r="D78" s="370">
        <v>0.98050000000000004</v>
      </c>
      <c r="E78" s="370">
        <v>0.98640000000000005</v>
      </c>
      <c r="F78" s="370">
        <v>0.97909999999999997</v>
      </c>
      <c r="G78" s="370">
        <v>0.97909999999999997</v>
      </c>
      <c r="H78" s="370">
        <v>0.97909999999999997</v>
      </c>
      <c r="I78" s="370">
        <v>0.97889999999999999</v>
      </c>
      <c r="J78" s="371">
        <v>0.97399999999999998</v>
      </c>
      <c r="K78" s="372">
        <v>0.98140000000000005</v>
      </c>
      <c r="L78" s="372">
        <v>0.98880000000000001</v>
      </c>
      <c r="M78" s="372">
        <v>0.9869</v>
      </c>
      <c r="N78" s="372">
        <v>0.98950000000000005</v>
      </c>
      <c r="O78" s="372">
        <v>0.98870000000000002</v>
      </c>
      <c r="P78" s="372">
        <v>0.99170000000000003</v>
      </c>
    </row>
    <row r="79" spans="1:16" s="44" customFormat="1" ht="13.8">
      <c r="A79" s="373" t="s">
        <v>46</v>
      </c>
      <c r="B79" s="369">
        <v>16056.45</v>
      </c>
      <c r="C79" s="370">
        <v>1</v>
      </c>
      <c r="D79" s="370">
        <v>1</v>
      </c>
      <c r="E79" s="370">
        <v>1</v>
      </c>
      <c r="F79" s="370">
        <v>1</v>
      </c>
      <c r="G79" s="370">
        <v>1</v>
      </c>
      <c r="H79" s="370">
        <v>1</v>
      </c>
      <c r="I79" s="370">
        <v>1</v>
      </c>
      <c r="J79" s="371">
        <v>1</v>
      </c>
      <c r="K79" s="372">
        <v>1</v>
      </c>
      <c r="L79" s="372">
        <v>1</v>
      </c>
      <c r="M79" s="372">
        <v>1</v>
      </c>
      <c r="N79" s="372">
        <v>1</v>
      </c>
      <c r="O79" s="372">
        <v>1</v>
      </c>
      <c r="P79" s="372">
        <v>1</v>
      </c>
    </row>
    <row r="80" spans="1:16" s="44" customFormat="1" ht="13.8">
      <c r="A80" s="373" t="s">
        <v>146</v>
      </c>
      <c r="B80" s="369">
        <v>16603.775000000001</v>
      </c>
      <c r="C80" s="370">
        <v>1.0184</v>
      </c>
      <c r="D80" s="370">
        <v>1.0142</v>
      </c>
      <c r="E80" s="370">
        <v>1.0069999999999999</v>
      </c>
      <c r="F80" s="370">
        <v>1.0159</v>
      </c>
      <c r="G80" s="370">
        <v>1.0147999999999999</v>
      </c>
      <c r="H80" s="370">
        <v>1.0147999999999999</v>
      </c>
      <c r="I80" s="370">
        <v>1.0147999999999999</v>
      </c>
      <c r="J80" s="371">
        <v>1.0264</v>
      </c>
      <c r="K80" s="372">
        <v>1.0184</v>
      </c>
      <c r="L80" s="372">
        <v>1.0082</v>
      </c>
      <c r="M80" s="372">
        <v>1.0125999999999999</v>
      </c>
      <c r="N80" s="372">
        <v>1.004</v>
      </c>
      <c r="O80" s="372">
        <v>1.0031000000000001</v>
      </c>
      <c r="P80" s="372">
        <v>1.0065</v>
      </c>
    </row>
    <row r="81" spans="1:16" s="44" customFormat="1" ht="13.8">
      <c r="A81" s="373" t="s">
        <v>48</v>
      </c>
      <c r="B81" s="369">
        <v>17332.900000000001</v>
      </c>
      <c r="C81" s="370">
        <v>1.0381</v>
      </c>
      <c r="D81" s="370">
        <v>1.0302</v>
      </c>
      <c r="E81" s="370">
        <v>1.0228999999999999</v>
      </c>
      <c r="F81" s="370">
        <v>1.0317000000000001</v>
      </c>
      <c r="G81" s="370">
        <v>1.0303</v>
      </c>
      <c r="H81" s="370">
        <v>1.0303</v>
      </c>
      <c r="I81" s="370">
        <v>1.0304</v>
      </c>
      <c r="J81" s="371">
        <v>1.0508999999999999</v>
      </c>
      <c r="K81" s="372">
        <v>1.0381</v>
      </c>
      <c r="L81" s="372">
        <v>1.0431999999999999</v>
      </c>
      <c r="M81" s="372">
        <v>1.0327</v>
      </c>
      <c r="N81" s="372">
        <v>1.0169999999999999</v>
      </c>
      <c r="O81" s="372">
        <v>1.0152000000000001</v>
      </c>
      <c r="P81" s="372">
        <v>1.0225</v>
      </c>
    </row>
    <row r="82" spans="1:16" s="44" customFormat="1" ht="13.8">
      <c r="A82" s="373" t="s">
        <v>147</v>
      </c>
      <c r="B82" s="369">
        <v>18090.325000000001</v>
      </c>
      <c r="C82" s="370">
        <v>1.0507</v>
      </c>
      <c r="D82" s="370">
        <v>1.0358000000000001</v>
      </c>
      <c r="E82" s="370">
        <v>1.0270999999999999</v>
      </c>
      <c r="F82" s="370">
        <v>1.0375000000000001</v>
      </c>
      <c r="G82" s="370">
        <v>1.0350999999999999</v>
      </c>
      <c r="H82" s="370">
        <v>1.0350999999999999</v>
      </c>
      <c r="I82" s="370">
        <v>1.0353000000000001</v>
      </c>
      <c r="J82" s="371">
        <v>1.0609999999999999</v>
      </c>
      <c r="K82" s="372">
        <v>1.0507</v>
      </c>
      <c r="L82" s="372">
        <v>1.0595000000000001</v>
      </c>
      <c r="M82" s="372">
        <v>1.0504</v>
      </c>
      <c r="N82" s="372">
        <v>1.0198</v>
      </c>
      <c r="O82" s="372">
        <v>1.0168999999999999</v>
      </c>
      <c r="P82" s="372">
        <v>1.0278</v>
      </c>
    </row>
    <row r="83" spans="1:16" s="44" customFormat="1" ht="13.8">
      <c r="A83" s="373" t="s">
        <v>148</v>
      </c>
      <c r="B83" s="369">
        <v>18550.95</v>
      </c>
      <c r="C83" s="370">
        <v>1.0604</v>
      </c>
      <c r="D83" s="370">
        <v>1.0429999999999999</v>
      </c>
      <c r="E83" s="370">
        <v>1.0305</v>
      </c>
      <c r="F83" s="370">
        <v>1.0452999999999999</v>
      </c>
      <c r="G83" s="370">
        <v>1.0428999999999999</v>
      </c>
      <c r="H83" s="370">
        <v>1.0428999999999999</v>
      </c>
      <c r="I83" s="370">
        <v>1.0429999999999999</v>
      </c>
      <c r="J83" s="371">
        <v>1.0651999999999999</v>
      </c>
      <c r="K83" s="372">
        <v>1.0604</v>
      </c>
      <c r="L83" s="372">
        <v>1.0720000000000001</v>
      </c>
      <c r="M83" s="372">
        <v>1.0592999999999999</v>
      </c>
      <c r="N83" s="372">
        <v>1.0165</v>
      </c>
      <c r="O83" s="372">
        <v>1.0130999999999999</v>
      </c>
      <c r="P83" s="372">
        <v>1.0266</v>
      </c>
    </row>
    <row r="84" spans="1:16" s="44" customFormat="1" ht="13.8">
      <c r="A84" s="373" t="s">
        <v>236</v>
      </c>
      <c r="B84" s="369">
        <v>19272.25</v>
      </c>
      <c r="C84" s="370">
        <v>1.0795999999999999</v>
      </c>
      <c r="D84" s="370">
        <v>1.0607</v>
      </c>
      <c r="E84" s="370">
        <v>1.0458000000000001</v>
      </c>
      <c r="F84" s="370">
        <v>1.0633999999999999</v>
      </c>
      <c r="G84" s="370">
        <v>1.0607</v>
      </c>
      <c r="H84" s="370">
        <v>1.0607</v>
      </c>
      <c r="I84" s="370">
        <v>1.0608</v>
      </c>
      <c r="J84" s="371">
        <v>1.0872999999999999</v>
      </c>
      <c r="K84" s="372">
        <v>1.0795999999999999</v>
      </c>
      <c r="L84" s="372">
        <v>1.1022000000000001</v>
      </c>
      <c r="M84" s="372">
        <v>1.0814999999999999</v>
      </c>
      <c r="N84" s="372">
        <v>1.0239</v>
      </c>
      <c r="O84" s="372">
        <v>1.0192000000000001</v>
      </c>
      <c r="P84" s="372">
        <v>1.0405</v>
      </c>
    </row>
    <row r="85" spans="1:16" s="44" customFormat="1" ht="13.8">
      <c r="A85" s="373" t="s">
        <v>568</v>
      </c>
      <c r="B85" s="369">
        <v>20235.900000000001</v>
      </c>
      <c r="C85" s="370">
        <v>1.103</v>
      </c>
      <c r="D85" s="370">
        <v>1.0871999999999999</v>
      </c>
      <c r="E85" s="370">
        <v>1.0680000000000001</v>
      </c>
      <c r="F85" s="370">
        <v>1.0908</v>
      </c>
      <c r="G85" s="370">
        <v>1.0874999999999999</v>
      </c>
      <c r="H85" s="370">
        <v>1.0873999999999999</v>
      </c>
      <c r="I85" s="370">
        <v>1.0876999999999999</v>
      </c>
      <c r="J85" s="371">
        <v>1.1256999999999999</v>
      </c>
      <c r="K85" s="372">
        <v>1.103</v>
      </c>
      <c r="L85" s="372">
        <v>1.1261000000000001</v>
      </c>
      <c r="M85" s="372">
        <v>1.1081000000000001</v>
      </c>
      <c r="N85" s="372">
        <v>1.0454000000000001</v>
      </c>
      <c r="O85" s="372">
        <v>1.0412999999999999</v>
      </c>
      <c r="P85" s="372">
        <v>1.0628</v>
      </c>
    </row>
    <row r="86" spans="1:16" s="44" customFormat="1" ht="13.8">
      <c r="A86" s="373" t="s">
        <v>149</v>
      </c>
      <c r="B86" s="369">
        <v>21288.9</v>
      </c>
      <c r="C86" s="370">
        <v>1.1254</v>
      </c>
      <c r="D86" s="370">
        <v>1.1111</v>
      </c>
      <c r="E86" s="370">
        <v>1.0898000000000001</v>
      </c>
      <c r="F86" s="370">
        <v>1.115</v>
      </c>
      <c r="G86" s="370">
        <v>1.1113</v>
      </c>
      <c r="H86" s="370">
        <v>1.1112</v>
      </c>
      <c r="I86" s="370">
        <v>1.1115999999999999</v>
      </c>
      <c r="J86" s="371">
        <v>1.1603000000000001</v>
      </c>
      <c r="K86" s="372">
        <v>1.1254</v>
      </c>
      <c r="L86" s="372">
        <v>1.1489</v>
      </c>
      <c r="M86" s="372">
        <v>1.129</v>
      </c>
      <c r="N86" s="372">
        <v>1.0671999999999999</v>
      </c>
      <c r="O86" s="372">
        <v>1.0624</v>
      </c>
      <c r="P86" s="372">
        <v>1.0843</v>
      </c>
    </row>
    <row r="87" spans="1:16" s="44" customFormat="1" ht="13.8">
      <c r="A87" s="373" t="s">
        <v>150</v>
      </c>
      <c r="B87" s="369">
        <v>22409.7</v>
      </c>
      <c r="C87" s="370">
        <v>1.1483000000000001</v>
      </c>
      <c r="D87" s="370">
        <v>1.1356999999999999</v>
      </c>
      <c r="E87" s="370">
        <v>1.1114999999999999</v>
      </c>
      <c r="F87" s="370">
        <v>1.1403000000000001</v>
      </c>
      <c r="G87" s="370">
        <v>1.1362000000000001</v>
      </c>
      <c r="H87" s="370">
        <v>1.1361000000000001</v>
      </c>
      <c r="I87" s="370">
        <v>1.1366000000000001</v>
      </c>
      <c r="J87" s="371">
        <v>1.1960999999999999</v>
      </c>
      <c r="K87" s="372">
        <v>1.1483000000000001</v>
      </c>
      <c r="L87" s="372">
        <v>1.1722999999999999</v>
      </c>
      <c r="M87" s="372">
        <v>1.1527000000000001</v>
      </c>
      <c r="N87" s="372">
        <v>1.0884</v>
      </c>
      <c r="O87" s="372">
        <v>1.0840000000000001</v>
      </c>
      <c r="P87" s="372">
        <v>1.1064000000000001</v>
      </c>
    </row>
    <row r="88" spans="1:16" s="44" customFormat="1" ht="13.8">
      <c r="A88" s="373" t="s">
        <v>151</v>
      </c>
      <c r="B88" s="369">
        <v>23557.8</v>
      </c>
      <c r="C88" s="370">
        <v>1.1712</v>
      </c>
      <c r="D88" s="370">
        <v>1.1608000000000001</v>
      </c>
      <c r="E88" s="370">
        <v>1.1337999999999999</v>
      </c>
      <c r="F88" s="370">
        <v>1.1657999999999999</v>
      </c>
      <c r="G88" s="370">
        <v>1.1617999999999999</v>
      </c>
      <c r="H88" s="370">
        <v>1.1617</v>
      </c>
      <c r="I88" s="370">
        <v>1.1621999999999999</v>
      </c>
      <c r="J88" s="371">
        <v>1.2315</v>
      </c>
      <c r="K88" s="372">
        <v>1.1712</v>
      </c>
      <c r="L88" s="372">
        <v>1.1958</v>
      </c>
      <c r="M88" s="372">
        <v>1.1757</v>
      </c>
      <c r="N88" s="372">
        <v>1.1091</v>
      </c>
      <c r="O88" s="372">
        <v>1.1056999999999999</v>
      </c>
      <c r="P88" s="372">
        <v>1.1285000000000001</v>
      </c>
    </row>
    <row r="89" spans="1:16" s="44" customFormat="1" ht="15" customHeight="1">
      <c r="A89" s="373" t="s">
        <v>152</v>
      </c>
      <c r="B89" s="369">
        <v>24753.3</v>
      </c>
      <c r="C89" s="370">
        <v>1.1948000000000001</v>
      </c>
      <c r="D89" s="370">
        <v>1.1867000000000001</v>
      </c>
      <c r="E89" s="370">
        <v>1.1566000000000001</v>
      </c>
      <c r="F89" s="370">
        <v>1.1921999999999999</v>
      </c>
      <c r="G89" s="370">
        <v>1.1882999999999999</v>
      </c>
      <c r="H89" s="370">
        <v>1.1881999999999999</v>
      </c>
      <c r="I89" s="370">
        <v>1.1886000000000001</v>
      </c>
      <c r="J89" s="371">
        <v>1.2697000000000001</v>
      </c>
      <c r="K89" s="372">
        <v>1.1948000000000001</v>
      </c>
      <c r="L89" s="372">
        <v>1.2199</v>
      </c>
      <c r="M89" s="372">
        <v>1.1994</v>
      </c>
      <c r="N89" s="372">
        <v>1.1311</v>
      </c>
      <c r="O89" s="372">
        <v>1.1279999999999999</v>
      </c>
      <c r="P89" s="372">
        <v>1.1513</v>
      </c>
    </row>
    <row r="90" spans="1:16" s="44" customFormat="1" ht="14.25" customHeight="1">
      <c r="A90" s="373" t="s">
        <v>237</v>
      </c>
      <c r="B90" s="369">
        <v>26006.799999999999</v>
      </c>
      <c r="C90" s="370">
        <v>1.2188000000000001</v>
      </c>
      <c r="D90" s="370">
        <v>1.2131000000000001</v>
      </c>
      <c r="E90" s="370">
        <v>1.1797</v>
      </c>
      <c r="F90" s="370">
        <v>1.2190000000000001</v>
      </c>
      <c r="G90" s="370">
        <v>1.2152000000000001</v>
      </c>
      <c r="H90" s="370">
        <v>1.2151000000000001</v>
      </c>
      <c r="I90" s="370">
        <v>1.2154</v>
      </c>
      <c r="J90" s="371">
        <v>1.3089</v>
      </c>
      <c r="K90" s="372">
        <v>1.2188000000000001</v>
      </c>
      <c r="L90" s="372">
        <v>1.2443</v>
      </c>
      <c r="M90" s="372">
        <v>1.2235</v>
      </c>
      <c r="N90" s="372">
        <v>1.1531</v>
      </c>
      <c r="O90" s="372">
        <v>1.1506000000000001</v>
      </c>
      <c r="P90" s="372">
        <v>1.1744000000000001</v>
      </c>
    </row>
    <row r="91" spans="1:16" ht="14.4" customHeight="1">
      <c r="A91" s="373" t="s">
        <v>569</v>
      </c>
      <c r="B91" s="369">
        <v>27325.7</v>
      </c>
      <c r="C91" s="370">
        <v>1.2433000000000001</v>
      </c>
      <c r="D91" s="370">
        <v>1.2399</v>
      </c>
      <c r="E91" s="370">
        <v>1.2035</v>
      </c>
      <c r="F91" s="370">
        <v>1.2462</v>
      </c>
      <c r="G91" s="370">
        <v>1.2426999999999999</v>
      </c>
      <c r="H91" s="370">
        <v>1.2426999999999999</v>
      </c>
      <c r="I91" s="370">
        <v>1.2430000000000001</v>
      </c>
      <c r="J91" s="371">
        <v>1.3505</v>
      </c>
      <c r="K91" s="372">
        <v>1.2433000000000001</v>
      </c>
      <c r="L91" s="372">
        <v>1.2693000000000001</v>
      </c>
      <c r="M91" s="372">
        <v>1.248</v>
      </c>
      <c r="N91" s="372">
        <v>1.1758</v>
      </c>
      <c r="O91" s="372">
        <v>1.1737</v>
      </c>
      <c r="P91" s="372">
        <v>1.198</v>
      </c>
    </row>
    <row r="92" spans="1:16">
      <c r="A92" s="450" t="s">
        <v>153</v>
      </c>
      <c r="B92" s="450"/>
      <c r="C92" s="450"/>
      <c r="D92" s="450"/>
      <c r="E92" s="450"/>
      <c r="F92" s="450"/>
      <c r="G92" s="450"/>
      <c r="H92" s="450"/>
      <c r="I92" s="450"/>
      <c r="J92" s="450"/>
      <c r="K92" s="450"/>
      <c r="L92" s="450"/>
      <c r="M92" s="450"/>
      <c r="N92" s="450"/>
      <c r="O92" s="450"/>
      <c r="P92" s="450"/>
    </row>
    <row r="94" spans="1:16">
      <c r="A94" s="44" t="s">
        <v>570</v>
      </c>
    </row>
  </sheetData>
  <sheetProtection password="90DC" sheet="1" objects="1" scenarios="1"/>
  <mergeCells count="16">
    <mergeCell ref="A92:P92"/>
    <mergeCell ref="A1:K1"/>
    <mergeCell ref="A3:A5"/>
    <mergeCell ref="B3:B5"/>
    <mergeCell ref="C3:C5"/>
    <mergeCell ref="E4:E5"/>
    <mergeCell ref="F4:F5"/>
    <mergeCell ref="D4:D5"/>
    <mergeCell ref="J4:J5"/>
    <mergeCell ref="G4:I4"/>
    <mergeCell ref="D3:P3"/>
    <mergeCell ref="K4:K5"/>
    <mergeCell ref="L4:L5"/>
    <mergeCell ref="M4:M5"/>
    <mergeCell ref="A2:K2"/>
    <mergeCell ref="N4:P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T50"/>
  <sheetViews>
    <sheetView zoomScale="85" zoomScaleNormal="85" workbookViewId="0"/>
  </sheetViews>
  <sheetFormatPr defaultRowHeight="14.4"/>
  <cols>
    <col min="1" max="1" width="10.44140625" customWidth="1"/>
    <col min="4" max="4" width="10.88671875" customWidth="1"/>
    <col min="5" max="5" width="10.5546875" customWidth="1"/>
    <col min="10" max="10" width="10.6640625" customWidth="1"/>
    <col min="11" max="11" width="11.6640625" customWidth="1"/>
    <col min="17" max="18" width="13.33203125" customWidth="1"/>
  </cols>
  <sheetData>
    <row r="1" spans="1:20">
      <c r="A1" s="1" t="s">
        <v>523</v>
      </c>
      <c r="P1" s="303"/>
      <c r="Q1" s="303"/>
      <c r="R1" s="303"/>
      <c r="S1" s="303"/>
      <c r="T1" s="303"/>
    </row>
    <row r="2" spans="1:20" s="303" customFormat="1"/>
    <row r="3" spans="1:20" s="303" customFormat="1" ht="15" thickBot="1">
      <c r="A3" s="343"/>
      <c r="B3" s="344"/>
      <c r="C3" s="359"/>
      <c r="D3" s="359"/>
      <c r="E3" s="359"/>
      <c r="F3" s="359"/>
      <c r="G3" s="360"/>
      <c r="Q3" s="149"/>
      <c r="R3" s="149"/>
      <c r="S3" s="149"/>
    </row>
    <row r="4" spans="1:20" s="303" customFormat="1" ht="15" thickBot="1">
      <c r="A4" s="345"/>
      <c r="B4" s="346"/>
      <c r="C4" s="461" t="s">
        <v>175</v>
      </c>
      <c r="D4" s="462"/>
      <c r="E4" s="463"/>
      <c r="F4" s="461" t="s">
        <v>511</v>
      </c>
      <c r="G4" s="464"/>
      <c r="Q4" s="92"/>
      <c r="R4" s="92"/>
      <c r="S4" s="92"/>
    </row>
    <row r="5" spans="1:20">
      <c r="A5" s="458" t="s">
        <v>245</v>
      </c>
      <c r="B5" s="460"/>
      <c r="C5" s="458" t="s">
        <v>243</v>
      </c>
      <c r="D5" s="314" t="s">
        <v>243</v>
      </c>
      <c r="E5" s="465" t="s">
        <v>513</v>
      </c>
      <c r="F5" s="458" t="s">
        <v>514</v>
      </c>
      <c r="G5" s="467" t="s">
        <v>515</v>
      </c>
      <c r="H5" s="303"/>
      <c r="P5" s="303"/>
      <c r="Q5" s="303"/>
      <c r="R5" s="303"/>
      <c r="S5" s="303"/>
      <c r="T5" s="303"/>
    </row>
    <row r="6" spans="1:20" ht="29.4" thickBot="1">
      <c r="A6" s="459"/>
      <c r="B6" s="460"/>
      <c r="C6" s="459"/>
      <c r="D6" s="315" t="s">
        <v>512</v>
      </c>
      <c r="E6" s="466"/>
      <c r="F6" s="459"/>
      <c r="G6" s="468"/>
      <c r="H6" s="303"/>
      <c r="P6" s="303"/>
      <c r="Q6" s="313"/>
      <c r="R6" s="313"/>
      <c r="S6" s="313"/>
      <c r="T6" s="288"/>
    </row>
    <row r="7" spans="1:20" ht="15" thickBot="1">
      <c r="A7" s="345"/>
      <c r="B7" s="346"/>
      <c r="C7" s="346"/>
      <c r="D7" s="346"/>
      <c r="E7" s="346"/>
      <c r="F7" s="346"/>
      <c r="G7" s="347"/>
      <c r="H7" s="303"/>
      <c r="P7" s="303"/>
      <c r="Q7" s="313"/>
      <c r="R7" s="313"/>
      <c r="S7" s="313"/>
      <c r="T7" s="303"/>
    </row>
    <row r="8" spans="1:20" ht="15" thickBot="1">
      <c r="A8" s="348" t="s">
        <v>516</v>
      </c>
      <c r="B8" s="316"/>
      <c r="C8" s="318">
        <v>62357</v>
      </c>
      <c r="D8" s="317">
        <v>69361</v>
      </c>
      <c r="E8" s="346"/>
      <c r="F8" s="346"/>
      <c r="G8" s="347"/>
      <c r="H8" s="303"/>
      <c r="P8" s="303"/>
      <c r="Q8" s="313"/>
      <c r="R8" s="313"/>
      <c r="S8" s="313"/>
      <c r="T8" s="303"/>
    </row>
    <row r="9" spans="1:20" ht="15" thickBot="1">
      <c r="A9" s="349" t="s">
        <v>517</v>
      </c>
      <c r="B9" s="316"/>
      <c r="C9" s="320">
        <v>58909</v>
      </c>
      <c r="D9" s="319">
        <v>62049</v>
      </c>
      <c r="E9" s="346"/>
      <c r="F9" s="346"/>
      <c r="G9" s="347"/>
      <c r="H9" s="303"/>
      <c r="P9" s="303"/>
      <c r="Q9" s="313"/>
      <c r="R9" s="313"/>
      <c r="S9" s="313"/>
      <c r="T9" s="303"/>
    </row>
    <row r="10" spans="1:20" s="303" customFormat="1" ht="15" thickBot="1">
      <c r="A10" s="349" t="s">
        <v>518</v>
      </c>
      <c r="B10" s="316"/>
      <c r="C10" s="320">
        <v>-3448</v>
      </c>
      <c r="D10" s="319">
        <v>-7312</v>
      </c>
      <c r="E10" s="317">
        <v>-3864</v>
      </c>
      <c r="F10" s="317">
        <v>-8860</v>
      </c>
      <c r="G10" s="350">
        <v>-12724</v>
      </c>
      <c r="Q10" s="313"/>
      <c r="R10" s="313"/>
      <c r="S10" s="313"/>
    </row>
    <row r="11" spans="1:20" s="303" customFormat="1">
      <c r="A11" s="351"/>
      <c r="B11" s="321"/>
      <c r="C11" s="322"/>
      <c r="D11" s="41"/>
      <c r="E11" s="322"/>
      <c r="F11" s="322"/>
      <c r="G11" s="352"/>
      <c r="Q11" s="313"/>
      <c r="R11" s="313"/>
      <c r="S11" s="313"/>
    </row>
    <row r="12" spans="1:20" s="303" customFormat="1" ht="15" thickBot="1">
      <c r="A12" s="345"/>
      <c r="B12" s="346"/>
      <c r="C12" s="346"/>
      <c r="D12" s="346"/>
      <c r="E12" s="346"/>
      <c r="F12" s="346"/>
      <c r="G12" s="347"/>
      <c r="Q12" s="313"/>
      <c r="R12" s="313"/>
      <c r="S12" s="313"/>
    </row>
    <row r="13" spans="1:20" s="303" customFormat="1" ht="15" thickBot="1">
      <c r="A13" s="348" t="s">
        <v>519</v>
      </c>
      <c r="B13" s="316"/>
      <c r="C13" s="318">
        <v>74668</v>
      </c>
      <c r="D13" s="317">
        <v>88578</v>
      </c>
      <c r="E13" s="346"/>
      <c r="F13" s="346"/>
      <c r="G13" s="347"/>
      <c r="Q13" s="313"/>
      <c r="R13" s="313"/>
      <c r="S13" s="313"/>
    </row>
    <row r="14" spans="1:20" s="303" customFormat="1" ht="15" thickBot="1">
      <c r="A14" s="349" t="s">
        <v>520</v>
      </c>
      <c r="B14" s="316"/>
      <c r="C14" s="320">
        <v>70049</v>
      </c>
      <c r="D14" s="319">
        <v>80388</v>
      </c>
      <c r="E14" s="346"/>
      <c r="F14" s="346"/>
      <c r="G14" s="347"/>
      <c r="Q14" s="313"/>
      <c r="R14" s="313"/>
      <c r="S14" s="313"/>
    </row>
    <row r="15" spans="1:20" s="303" customFormat="1">
      <c r="A15" s="353" t="s">
        <v>518</v>
      </c>
      <c r="B15" s="354"/>
      <c r="C15" s="355">
        <v>-4619</v>
      </c>
      <c r="D15" s="356">
        <v>-8190</v>
      </c>
      <c r="E15" s="357">
        <v>-3571</v>
      </c>
      <c r="F15" s="357">
        <v>-17094</v>
      </c>
      <c r="G15" s="358">
        <v>-20665</v>
      </c>
      <c r="Q15" s="313"/>
      <c r="R15" s="313"/>
      <c r="S15" s="313"/>
    </row>
    <row r="16" spans="1:20" s="303" customFormat="1">
      <c r="Q16" s="313"/>
      <c r="R16" s="313"/>
      <c r="S16" s="313"/>
      <c r="T16" s="313"/>
    </row>
    <row r="17" spans="1:20" s="303" customFormat="1">
      <c r="A17" s="326" t="s">
        <v>524</v>
      </c>
      <c r="Q17" s="313"/>
      <c r="R17" s="313"/>
      <c r="S17" s="313"/>
    </row>
    <row r="18" spans="1:20" s="303" customFormat="1">
      <c r="B18" s="92">
        <f>(B35/B20)^(1/(A35-A20))-1</f>
        <v>3.2858393809466646E-2</v>
      </c>
      <c r="C18" s="92" t="s">
        <v>525</v>
      </c>
    </row>
    <row r="19" spans="1:20">
      <c r="A19" t="s">
        <v>243</v>
      </c>
      <c r="B19" t="s">
        <v>403</v>
      </c>
      <c r="H19" s="303"/>
      <c r="P19" s="303"/>
      <c r="Q19" s="303"/>
      <c r="R19" s="303"/>
      <c r="S19" s="303"/>
      <c r="T19" s="303"/>
    </row>
    <row r="20" spans="1:20">
      <c r="A20">
        <v>2025</v>
      </c>
      <c r="B20" s="323">
        <f>-G10</f>
        <v>12724</v>
      </c>
      <c r="P20" s="303"/>
      <c r="Q20" s="303"/>
      <c r="R20" s="303"/>
      <c r="S20" s="303"/>
      <c r="T20" s="303"/>
    </row>
    <row r="21" spans="1:20">
      <c r="A21">
        <f>A20+1</f>
        <v>2026</v>
      </c>
      <c r="B21" s="4">
        <f>B20*(1+$B$18)</f>
        <v>13142.090202831654</v>
      </c>
      <c r="C21" s="128"/>
      <c r="P21" s="303"/>
      <c r="Q21" s="303"/>
      <c r="R21" s="303"/>
      <c r="S21" s="303"/>
      <c r="T21" s="303"/>
    </row>
    <row r="22" spans="1:20">
      <c r="A22" s="303">
        <f t="shared" ref="A22:A39" si="0">A21+1</f>
        <v>2027</v>
      </c>
      <c r="B22" s="4">
        <f t="shared" ref="B22:B47" si="1">B21*(1+$B$18)</f>
        <v>13573.91817819583</v>
      </c>
      <c r="C22" s="128"/>
    </row>
    <row r="23" spans="1:20">
      <c r="A23" s="303">
        <f t="shared" si="0"/>
        <v>2028</v>
      </c>
      <c r="B23" s="4">
        <f t="shared" si="1"/>
        <v>14019.935327232468</v>
      </c>
      <c r="C23" s="128"/>
    </row>
    <row r="24" spans="1:20">
      <c r="A24" s="303">
        <f t="shared" si="0"/>
        <v>2029</v>
      </c>
      <c r="B24" s="4">
        <f t="shared" si="1"/>
        <v>14480.607883397926</v>
      </c>
      <c r="C24" s="128"/>
    </row>
    <row r="25" spans="1:20">
      <c r="A25" s="303">
        <f t="shared" si="0"/>
        <v>2030</v>
      </c>
      <c r="B25" s="4">
        <f t="shared" si="1"/>
        <v>14956.417399831083</v>
      </c>
      <c r="C25" s="128"/>
    </row>
    <row r="26" spans="1:20">
      <c r="A26" s="303">
        <f t="shared" si="0"/>
        <v>2031</v>
      </c>
      <c r="B26" s="4">
        <f t="shared" si="1"/>
        <v>15447.861252733492</v>
      </c>
      <c r="C26" s="128"/>
    </row>
    <row r="27" spans="1:20">
      <c r="A27" s="303">
        <f t="shared" si="0"/>
        <v>2032</v>
      </c>
      <c r="B27" s="4">
        <f t="shared" si="1"/>
        <v>15955.45316128981</v>
      </c>
      <c r="C27" s="128"/>
    </row>
    <row r="28" spans="1:20">
      <c r="A28" s="303">
        <f t="shared" si="0"/>
        <v>2033</v>
      </c>
      <c r="B28" s="4">
        <f t="shared" si="1"/>
        <v>16479.723724671971</v>
      </c>
      <c r="C28" s="128"/>
    </row>
    <row r="29" spans="1:20">
      <c r="A29" s="303">
        <f t="shared" si="0"/>
        <v>2034</v>
      </c>
      <c r="B29" s="4">
        <f t="shared" si="1"/>
        <v>17021.220976688452</v>
      </c>
      <c r="C29" s="128"/>
    </row>
    <row r="30" spans="1:20">
      <c r="A30" s="303">
        <f t="shared" si="0"/>
        <v>2035</v>
      </c>
      <c r="B30" s="4">
        <f t="shared" si="1"/>
        <v>17580.510958658437</v>
      </c>
      <c r="C30" s="128"/>
    </row>
    <row r="31" spans="1:20">
      <c r="A31" s="303">
        <f t="shared" si="0"/>
        <v>2036</v>
      </c>
      <c r="B31" s="4">
        <f t="shared" si="1"/>
        <v>18158.178311109681</v>
      </c>
      <c r="C31" s="128"/>
    </row>
    <row r="32" spans="1:20">
      <c r="A32" s="303">
        <f t="shared" si="0"/>
        <v>2037</v>
      </c>
      <c r="B32" s="4">
        <f t="shared" si="1"/>
        <v>18754.826884918639</v>
      </c>
      <c r="C32" s="128"/>
    </row>
    <row r="33" spans="1:3">
      <c r="A33" s="303">
        <f t="shared" si="0"/>
        <v>2038</v>
      </c>
      <c r="B33" s="4">
        <f t="shared" si="1"/>
        <v>19371.080372531669</v>
      </c>
      <c r="C33" s="128"/>
    </row>
    <row r="34" spans="1:3">
      <c r="A34" s="303">
        <f t="shared" si="0"/>
        <v>2039</v>
      </c>
      <c r="B34" s="4">
        <f t="shared" si="1"/>
        <v>20007.582959927146</v>
      </c>
      <c r="C34" s="128"/>
    </row>
    <row r="35" spans="1:3">
      <c r="A35" s="303">
        <f t="shared" si="0"/>
        <v>2040</v>
      </c>
      <c r="B35" s="323">
        <f>-G15</f>
        <v>20665</v>
      </c>
    </row>
    <row r="36" spans="1:3">
      <c r="A36" s="303">
        <f t="shared" si="0"/>
        <v>2041</v>
      </c>
      <c r="B36" s="4">
        <f t="shared" si="1"/>
        <v>21344.018708072628</v>
      </c>
      <c r="C36" s="128"/>
    </row>
    <row r="37" spans="1:3">
      <c r="A37" s="303">
        <f t="shared" si="0"/>
        <v>2042</v>
      </c>
      <c r="B37" s="4">
        <f t="shared" si="1"/>
        <v>22045.348880259102</v>
      </c>
      <c r="C37" s="128"/>
    </row>
    <row r="38" spans="1:3">
      <c r="A38" s="303">
        <f t="shared" si="0"/>
        <v>2043</v>
      </c>
      <c r="B38" s="4">
        <f t="shared" si="1"/>
        <v>22769.72363543374</v>
      </c>
      <c r="C38" s="128"/>
    </row>
    <row r="39" spans="1:3">
      <c r="A39" s="303">
        <f t="shared" si="0"/>
        <v>2044</v>
      </c>
      <c r="B39" s="4">
        <f t="shared" si="1"/>
        <v>23517.900181579542</v>
      </c>
      <c r="C39" s="128"/>
    </row>
    <row r="40" spans="1:3">
      <c r="A40" s="303">
        <f t="shared" ref="A40:A47" si="2">A39+1</f>
        <v>2045</v>
      </c>
      <c r="B40" s="4">
        <f t="shared" si="1"/>
        <v>24290.660607317608</v>
      </c>
      <c r="C40" s="128"/>
    </row>
    <row r="41" spans="1:3">
      <c r="A41" s="303">
        <f t="shared" si="2"/>
        <v>2046</v>
      </c>
      <c r="B41" s="4">
        <f t="shared" si="1"/>
        <v>25088.812699444949</v>
      </c>
    </row>
    <row r="42" spans="1:3">
      <c r="A42" s="303">
        <f t="shared" si="2"/>
        <v>2047</v>
      </c>
      <c r="B42" s="4">
        <f t="shared" si="1"/>
        <v>25913.190787335257</v>
      </c>
    </row>
    <row r="43" spans="1:3">
      <c r="A43" s="303">
        <f t="shared" si="2"/>
        <v>2048</v>
      </c>
      <c r="B43" s="4">
        <f t="shared" si="1"/>
        <v>26764.656615085361</v>
      </c>
    </row>
    <row r="44" spans="1:3">
      <c r="A44" s="303">
        <f t="shared" si="2"/>
        <v>2049</v>
      </c>
      <c r="B44" s="4">
        <f t="shared" si="1"/>
        <v>27644.100242318982</v>
      </c>
    </row>
    <row r="45" spans="1:3">
      <c r="A45" s="303">
        <f t="shared" si="2"/>
        <v>2050</v>
      </c>
      <c r="B45" s="4">
        <f t="shared" si="1"/>
        <v>28552.44097458947</v>
      </c>
    </row>
    <row r="46" spans="1:3">
      <c r="A46" s="303">
        <f t="shared" si="2"/>
        <v>2051</v>
      </c>
      <c r="B46" s="4">
        <f t="shared" si="1"/>
        <v>29490.628324354082</v>
      </c>
    </row>
    <row r="47" spans="1:3">
      <c r="A47" s="303">
        <f t="shared" si="2"/>
        <v>2052</v>
      </c>
      <c r="B47" s="4">
        <f t="shared" si="1"/>
        <v>30459.643003524321</v>
      </c>
    </row>
    <row r="48" spans="1:3">
      <c r="A48" s="303">
        <f t="shared" ref="A48:A50" si="3">A47+1</f>
        <v>2053</v>
      </c>
      <c r="B48" s="4">
        <f t="shared" ref="B48:B50" si="4">B47*(1+$B$18)</f>
        <v>31460.497948629887</v>
      </c>
    </row>
    <row r="49" spans="1:2">
      <c r="A49" s="303">
        <f t="shared" si="3"/>
        <v>2054</v>
      </c>
      <c r="B49" s="4">
        <f t="shared" si="4"/>
        <v>32494.239379667884</v>
      </c>
    </row>
    <row r="50" spans="1:2">
      <c r="A50" s="303">
        <f t="shared" si="3"/>
        <v>2055</v>
      </c>
      <c r="B50" s="4">
        <f t="shared" si="4"/>
        <v>33561.947893744094</v>
      </c>
    </row>
  </sheetData>
  <sheetProtection password="90DC" sheet="1" objects="1" scenarios="1"/>
  <mergeCells count="8">
    <mergeCell ref="A5:A6"/>
    <mergeCell ref="B5:B6"/>
    <mergeCell ref="C4:E4"/>
    <mergeCell ref="F4:G4"/>
    <mergeCell ref="C5:C6"/>
    <mergeCell ref="E5:E6"/>
    <mergeCell ref="F5:F6"/>
    <mergeCell ref="G5:G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P262"/>
  <sheetViews>
    <sheetView zoomScale="85" zoomScaleNormal="85" workbookViewId="0"/>
  </sheetViews>
  <sheetFormatPr defaultRowHeight="14.4"/>
  <cols>
    <col min="2" max="2" width="8.88671875" customWidth="1"/>
    <col min="3" max="3" width="10.44140625" customWidth="1"/>
    <col min="4" max="4" width="13.109375" customWidth="1"/>
    <col min="5" max="5" width="9.5546875" customWidth="1"/>
    <col min="6" max="6" width="11.6640625" customWidth="1"/>
    <col min="7" max="7" width="11.77734375" customWidth="1"/>
    <col min="8" max="8" width="10.5546875" customWidth="1"/>
    <col min="9" max="10" width="11.33203125" customWidth="1"/>
    <col min="11" max="11" width="12" customWidth="1"/>
    <col min="12" max="12" width="8.88671875" customWidth="1"/>
    <col min="13" max="13" width="10.5546875" customWidth="1"/>
    <col min="14" max="14" width="11.33203125" customWidth="1"/>
    <col min="15" max="16" width="10.33203125" customWidth="1"/>
    <col min="17" max="17" width="8.88671875" customWidth="1"/>
    <col min="18" max="18" width="12.6640625" customWidth="1"/>
    <col min="19" max="19" width="11.6640625" customWidth="1"/>
    <col min="20" max="21" width="8.88671875" customWidth="1"/>
    <col min="22" max="22" width="11.6640625" customWidth="1"/>
    <col min="23" max="23" width="10.5546875" customWidth="1"/>
  </cols>
  <sheetData>
    <row r="1" spans="1:23">
      <c r="A1" s="1" t="s">
        <v>435</v>
      </c>
    </row>
    <row r="2" spans="1:23">
      <c r="A2" t="s">
        <v>433</v>
      </c>
    </row>
    <row r="3" spans="1:23">
      <c r="A3" t="s">
        <v>344</v>
      </c>
    </row>
    <row r="4" spans="1:23" s="177" customFormat="1"/>
    <row r="5" spans="1:23" s="177" customFormat="1">
      <c r="A5" s="177" t="s">
        <v>372</v>
      </c>
    </row>
    <row r="6" spans="1:23" s="177" customFormat="1">
      <c r="A6" s="123" t="s">
        <v>368</v>
      </c>
      <c r="B6" s="190"/>
      <c r="C6" s="190"/>
      <c r="D6" s="190"/>
      <c r="E6" s="190"/>
      <c r="F6" s="190"/>
      <c r="G6" s="190"/>
      <c r="H6" s="190"/>
      <c r="I6" s="190"/>
      <c r="J6" s="190"/>
      <c r="K6" s="190"/>
      <c r="L6" s="190"/>
      <c r="M6" s="190"/>
      <c r="N6" s="190"/>
      <c r="O6" s="190"/>
      <c r="P6" s="190"/>
      <c r="Q6" s="190"/>
      <c r="R6" s="190"/>
      <c r="S6" s="190"/>
      <c r="T6" s="199">
        <f>3/24</f>
        <v>0.125</v>
      </c>
      <c r="U6" s="177" t="s">
        <v>373</v>
      </c>
    </row>
    <row r="7" spans="1:23" s="177" customFormat="1">
      <c r="A7" s="469" t="s">
        <v>369</v>
      </c>
      <c r="B7" s="469"/>
      <c r="C7" s="469"/>
      <c r="D7" s="469"/>
      <c r="E7" s="469"/>
      <c r="F7" s="469"/>
      <c r="G7" s="469"/>
      <c r="H7" s="469"/>
      <c r="I7" s="469"/>
      <c r="J7" s="469"/>
      <c r="K7" s="469"/>
      <c r="L7" s="469"/>
      <c r="M7" s="469"/>
      <c r="N7" s="469"/>
      <c r="O7" s="469"/>
      <c r="P7" s="469"/>
      <c r="Q7" s="469"/>
      <c r="R7" s="469"/>
      <c r="S7" s="469"/>
      <c r="T7" s="177">
        <v>7</v>
      </c>
      <c r="U7" s="177" t="s">
        <v>373</v>
      </c>
    </row>
    <row r="8" spans="1:23" s="177" customFormat="1">
      <c r="A8" s="469"/>
      <c r="B8" s="469"/>
      <c r="C8" s="469"/>
      <c r="D8" s="469"/>
      <c r="E8" s="469"/>
      <c r="F8" s="469"/>
      <c r="G8" s="469"/>
      <c r="H8" s="469"/>
      <c r="I8" s="469"/>
      <c r="J8" s="469"/>
      <c r="K8" s="469"/>
      <c r="L8" s="469"/>
      <c r="M8" s="469"/>
      <c r="N8" s="469"/>
      <c r="O8" s="469"/>
      <c r="P8" s="469"/>
      <c r="Q8" s="469"/>
      <c r="R8" s="469"/>
      <c r="S8" s="469"/>
    </row>
    <row r="9" spans="1:23" s="177" customFormat="1">
      <c r="A9" s="469" t="s">
        <v>370</v>
      </c>
      <c r="B9" s="469"/>
      <c r="C9" s="469"/>
      <c r="D9" s="469"/>
      <c r="E9" s="469"/>
      <c r="F9" s="469"/>
      <c r="G9" s="469"/>
      <c r="H9" s="469"/>
      <c r="I9" s="469"/>
      <c r="J9" s="469"/>
      <c r="K9" s="469"/>
      <c r="L9" s="469"/>
      <c r="M9" s="469"/>
      <c r="N9" s="469"/>
      <c r="O9" s="469"/>
      <c r="P9" s="469"/>
      <c r="Q9" s="469"/>
      <c r="R9" s="469"/>
      <c r="S9" s="469"/>
      <c r="T9" s="177">
        <v>2</v>
      </c>
      <c r="U9" s="177" t="s">
        <v>373</v>
      </c>
    </row>
    <row r="10" spans="1:23" s="177" customFormat="1">
      <c r="A10" s="469"/>
      <c r="B10" s="469"/>
      <c r="C10" s="469"/>
      <c r="D10" s="469"/>
      <c r="E10" s="469"/>
      <c r="F10" s="469"/>
      <c r="G10" s="469"/>
      <c r="H10" s="469"/>
      <c r="I10" s="469"/>
      <c r="J10" s="469"/>
      <c r="K10" s="469"/>
      <c r="L10" s="469"/>
      <c r="M10" s="469"/>
      <c r="N10" s="469"/>
      <c r="O10" s="469"/>
      <c r="P10" s="469"/>
      <c r="Q10" s="469"/>
      <c r="R10" s="469"/>
      <c r="S10" s="469"/>
    </row>
    <row r="11" spans="1:23" s="177" customFormat="1">
      <c r="A11" s="123" t="s">
        <v>371</v>
      </c>
      <c r="T11" s="177">
        <v>2</v>
      </c>
      <c r="U11" s="177" t="s">
        <v>373</v>
      </c>
    </row>
    <row r="12" spans="1:23" s="177" customFormat="1">
      <c r="A12"/>
      <c r="B12"/>
      <c r="C12"/>
      <c r="D12"/>
      <c r="E12"/>
      <c r="F12"/>
      <c r="G12"/>
      <c r="H12"/>
      <c r="I12"/>
      <c r="J12"/>
      <c r="K12"/>
      <c r="L12"/>
      <c r="M12"/>
      <c r="N12"/>
      <c r="O12"/>
      <c r="P12"/>
      <c r="Q12"/>
    </row>
    <row r="13" spans="1:23" s="177" customFormat="1">
      <c r="B13"/>
      <c r="C13"/>
      <c r="D13"/>
      <c r="E13"/>
      <c r="F13"/>
      <c r="G13"/>
      <c r="H13"/>
      <c r="I13"/>
      <c r="J13"/>
      <c r="K13"/>
      <c r="L13"/>
      <c r="M13"/>
      <c r="N13"/>
      <c r="O13"/>
      <c r="P13"/>
      <c r="Q13"/>
    </row>
    <row r="14" spans="1:23" s="177" customFormat="1">
      <c r="A14" t="s">
        <v>374</v>
      </c>
      <c r="K14" s="177" t="s">
        <v>342</v>
      </c>
    </row>
    <row r="15" spans="1:23" s="177" customFormat="1">
      <c r="A15"/>
      <c r="B15"/>
      <c r="C15"/>
      <c r="D15"/>
      <c r="E15"/>
      <c r="F15"/>
      <c r="G15" s="177" t="s">
        <v>342</v>
      </c>
      <c r="I15" s="177" t="s">
        <v>339</v>
      </c>
      <c r="J15"/>
      <c r="K15"/>
      <c r="L15"/>
      <c r="M15"/>
      <c r="N15"/>
      <c r="O15"/>
      <c r="P15"/>
      <c r="Q15" s="471" t="s">
        <v>347</v>
      </c>
      <c r="R15" s="472"/>
      <c r="S15" s="472"/>
      <c r="T15" s="472"/>
      <c r="U15" s="472"/>
      <c r="V15" s="472"/>
      <c r="W15" s="472"/>
    </row>
    <row r="16" spans="1:23" s="177" customFormat="1">
      <c r="A16"/>
      <c r="B16"/>
      <c r="C16"/>
      <c r="D16"/>
      <c r="E16"/>
      <c r="F16"/>
      <c r="G16" s="177">
        <v>2</v>
      </c>
      <c r="H16" s="170" t="s">
        <v>192</v>
      </c>
      <c r="I16" s="177">
        <v>2.75</v>
      </c>
      <c r="J16"/>
      <c r="K16"/>
      <c r="L16"/>
      <c r="M16"/>
      <c r="N16"/>
      <c r="O16"/>
      <c r="P16"/>
      <c r="Q16" s="472"/>
      <c r="R16" s="472"/>
      <c r="S16" s="472"/>
      <c r="T16" s="472"/>
      <c r="U16" s="472"/>
      <c r="V16" s="472"/>
      <c r="W16" s="472"/>
    </row>
    <row r="17" spans="1:23" s="177" customFormat="1">
      <c r="A17"/>
      <c r="B17"/>
      <c r="C17"/>
      <c r="D17"/>
      <c r="E17"/>
      <c r="F17"/>
      <c r="G17" s="177">
        <v>130</v>
      </c>
      <c r="H17" s="170" t="s">
        <v>191</v>
      </c>
      <c r="I17" s="177">
        <v>170</v>
      </c>
      <c r="J17"/>
      <c r="K17"/>
      <c r="L17"/>
      <c r="M17"/>
      <c r="N17"/>
      <c r="O17"/>
      <c r="P17"/>
      <c r="Q17" s="472"/>
      <c r="R17" s="472"/>
      <c r="S17" s="472"/>
      <c r="T17" s="472"/>
      <c r="U17" s="472"/>
      <c r="V17" s="472"/>
      <c r="W17" s="472"/>
    </row>
    <row r="18" spans="1:23" s="177" customFormat="1">
      <c r="A18"/>
      <c r="B18"/>
      <c r="C18"/>
      <c r="D18"/>
      <c r="E18"/>
      <c r="F18"/>
      <c r="G18"/>
      <c r="K18"/>
      <c r="L18"/>
      <c r="M18"/>
      <c r="N18"/>
      <c r="O18"/>
      <c r="P18"/>
      <c r="Q18" s="472"/>
      <c r="R18" s="472"/>
      <c r="S18" s="472"/>
      <c r="T18" s="472"/>
      <c r="U18" s="472"/>
      <c r="V18" s="472"/>
      <c r="W18" s="472"/>
    </row>
    <row r="19" spans="1:23" s="177" customFormat="1">
      <c r="A19"/>
      <c r="B19"/>
      <c r="C19"/>
      <c r="D19"/>
      <c r="E19"/>
      <c r="F19"/>
      <c r="G19" s="177" t="s">
        <v>380</v>
      </c>
      <c r="K19"/>
      <c r="L19"/>
      <c r="M19"/>
      <c r="N19"/>
      <c r="O19"/>
      <c r="P19"/>
      <c r="Q19" s="472"/>
      <c r="R19" s="472"/>
      <c r="S19" s="472"/>
      <c r="T19" s="472"/>
      <c r="U19" s="472"/>
      <c r="V19" s="472"/>
      <c r="W19" s="472"/>
    </row>
    <row r="20" spans="1:23" s="177" customFormat="1">
      <c r="A20"/>
      <c r="B20"/>
      <c r="C20"/>
      <c r="D20"/>
      <c r="E20"/>
      <c r="F20"/>
      <c r="G20" s="177">
        <f>I16-G16</f>
        <v>0.75</v>
      </c>
      <c r="H20" s="188" t="s">
        <v>192</v>
      </c>
      <c r="K20"/>
      <c r="L20"/>
      <c r="M20"/>
      <c r="N20"/>
      <c r="O20"/>
      <c r="P20"/>
      <c r="Q20" s="472"/>
      <c r="R20" s="472"/>
      <c r="S20" s="472"/>
      <c r="T20" s="472"/>
      <c r="U20" s="472"/>
      <c r="V20" s="472"/>
      <c r="W20" s="472"/>
    </row>
    <row r="21" spans="1:23" s="177" customFormat="1">
      <c r="A21"/>
      <c r="B21"/>
      <c r="C21"/>
      <c r="D21"/>
      <c r="E21"/>
      <c r="F21"/>
      <c r="G21" s="177">
        <f>I17-G17</f>
        <v>40</v>
      </c>
      <c r="H21" s="188" t="s">
        <v>191</v>
      </c>
      <c r="I21"/>
      <c r="J21"/>
      <c r="K21"/>
      <c r="L21"/>
      <c r="M21"/>
      <c r="N21"/>
      <c r="O21"/>
      <c r="P21"/>
      <c r="Q21" s="472"/>
      <c r="R21" s="472"/>
      <c r="S21" s="472"/>
      <c r="T21" s="472"/>
      <c r="U21" s="472"/>
      <c r="V21" s="472"/>
      <c r="W21" s="472"/>
    </row>
    <row r="22" spans="1:23" s="177" customFormat="1">
      <c r="A22"/>
      <c r="B22"/>
      <c r="C22"/>
      <c r="D22"/>
      <c r="E22"/>
      <c r="F22"/>
      <c r="G22"/>
      <c r="H22"/>
      <c r="I22"/>
      <c r="J22"/>
      <c r="K22"/>
      <c r="L22"/>
      <c r="M22"/>
      <c r="N22"/>
      <c r="O22"/>
      <c r="P22"/>
      <c r="Q22" t="s">
        <v>199</v>
      </c>
      <c r="R22"/>
      <c r="S22"/>
      <c r="T22"/>
      <c r="U22"/>
      <c r="V22"/>
      <c r="W22"/>
    </row>
    <row r="23" spans="1:23" s="177" customFormat="1">
      <c r="A23"/>
      <c r="B23"/>
      <c r="C23"/>
      <c r="D23"/>
      <c r="E23"/>
      <c r="F23"/>
      <c r="G23"/>
      <c r="H23"/>
      <c r="I23"/>
      <c r="J23"/>
      <c r="K23"/>
      <c r="L23"/>
      <c r="M23"/>
      <c r="N23"/>
      <c r="O23"/>
      <c r="P23"/>
      <c r="Q23" s="177" t="s">
        <v>346</v>
      </c>
      <c r="R23"/>
      <c r="S23"/>
      <c r="T23"/>
      <c r="U23"/>
      <c r="V23"/>
      <c r="W23"/>
    </row>
    <row r="24" spans="1:23" s="177" customFormat="1">
      <c r="A24"/>
      <c r="B24"/>
      <c r="C24"/>
      <c r="D24"/>
      <c r="E24"/>
      <c r="F24"/>
      <c r="G24"/>
      <c r="H24"/>
      <c r="I24"/>
      <c r="J24"/>
      <c r="K24"/>
      <c r="L24"/>
      <c r="M24"/>
      <c r="N24"/>
      <c r="O24"/>
      <c r="P24"/>
      <c r="Q24"/>
      <c r="R24"/>
      <c r="S24"/>
      <c r="T24"/>
      <c r="U24"/>
      <c r="V24"/>
      <c r="W24"/>
    </row>
    <row r="25" spans="1:23" s="177" customFormat="1">
      <c r="A25"/>
      <c r="B25"/>
      <c r="C25"/>
      <c r="D25"/>
      <c r="E25"/>
      <c r="F25"/>
      <c r="G25"/>
      <c r="H25"/>
      <c r="I25"/>
      <c r="J25"/>
      <c r="K25"/>
      <c r="L25"/>
      <c r="M25"/>
      <c r="N25"/>
      <c r="O25"/>
      <c r="P25"/>
      <c r="Q25"/>
      <c r="R25"/>
      <c r="S25"/>
      <c r="T25"/>
      <c r="U25"/>
      <c r="V25"/>
      <c r="W25"/>
    </row>
    <row r="26" spans="1:23" s="177" customFormat="1">
      <c r="A26"/>
      <c r="B26"/>
      <c r="C26"/>
      <c r="D26"/>
      <c r="E26"/>
      <c r="F26"/>
      <c r="G26"/>
      <c r="H26"/>
      <c r="I26"/>
      <c r="J26"/>
      <c r="K26"/>
      <c r="L26"/>
      <c r="M26"/>
      <c r="N26"/>
      <c r="O26"/>
      <c r="P26"/>
      <c r="Q26" s="471" t="s">
        <v>349</v>
      </c>
      <c r="R26" s="471"/>
      <c r="S26" s="471"/>
      <c r="T26" s="471"/>
      <c r="U26" s="471"/>
      <c r="V26" s="471"/>
      <c r="W26" s="471"/>
    </row>
    <row r="27" spans="1:23" s="177" customFormat="1">
      <c r="A27"/>
      <c r="B27"/>
      <c r="C27"/>
      <c r="D27"/>
      <c r="E27"/>
      <c r="F27"/>
      <c r="G27"/>
      <c r="H27"/>
      <c r="I27"/>
      <c r="J27"/>
      <c r="K27"/>
      <c r="L27"/>
      <c r="M27"/>
      <c r="N27"/>
      <c r="O27"/>
      <c r="P27"/>
      <c r="Q27" s="471"/>
      <c r="R27" s="471"/>
      <c r="S27" s="471"/>
      <c r="T27" s="471"/>
      <c r="U27" s="471"/>
      <c r="V27" s="471"/>
      <c r="W27" s="471"/>
    </row>
    <row r="28" spans="1:23" s="177" customFormat="1">
      <c r="A28"/>
      <c r="B28"/>
      <c r="C28"/>
      <c r="D28"/>
      <c r="E28"/>
      <c r="F28"/>
      <c r="G28"/>
      <c r="H28"/>
      <c r="I28"/>
      <c r="J28"/>
      <c r="K28"/>
      <c r="L28"/>
      <c r="M28"/>
      <c r="N28"/>
      <c r="O28"/>
      <c r="P28"/>
      <c r="Q28" s="471"/>
      <c r="R28" s="471"/>
      <c r="S28" s="471"/>
      <c r="T28" s="471"/>
      <c r="U28" s="471"/>
      <c r="V28" s="471"/>
      <c r="W28" s="471"/>
    </row>
    <row r="29" spans="1:23" s="177" customFormat="1">
      <c r="A29"/>
      <c r="B29"/>
      <c r="C29"/>
      <c r="D29"/>
      <c r="E29"/>
      <c r="F29"/>
      <c r="G29"/>
      <c r="H29"/>
      <c r="I29"/>
      <c r="J29"/>
      <c r="K29"/>
      <c r="L29"/>
      <c r="M29"/>
      <c r="N29"/>
      <c r="O29"/>
      <c r="P29"/>
      <c r="Q29" s="471"/>
      <c r="R29" s="471"/>
      <c r="S29" s="471"/>
      <c r="T29" s="471"/>
      <c r="U29" s="471"/>
      <c r="V29" s="471"/>
      <c r="W29" s="471"/>
    </row>
    <row r="30" spans="1:23" s="177" customFormat="1">
      <c r="A30"/>
      <c r="B30"/>
      <c r="C30"/>
      <c r="D30"/>
      <c r="E30"/>
      <c r="F30"/>
      <c r="G30"/>
      <c r="H30"/>
      <c r="I30"/>
      <c r="J30"/>
      <c r="K30"/>
      <c r="L30"/>
      <c r="M30"/>
      <c r="N30"/>
      <c r="O30"/>
      <c r="P30"/>
      <c r="Q30" s="471"/>
      <c r="R30" s="471"/>
      <c r="S30" s="471"/>
      <c r="T30" s="471"/>
      <c r="U30" s="471"/>
      <c r="V30" s="471"/>
      <c r="W30" s="471"/>
    </row>
    <row r="31" spans="1:23" s="177" customFormat="1">
      <c r="A31"/>
      <c r="B31"/>
      <c r="C31"/>
      <c r="D31"/>
      <c r="E31"/>
      <c r="F31"/>
      <c r="G31"/>
      <c r="H31"/>
      <c r="I31"/>
      <c r="J31"/>
      <c r="K31"/>
      <c r="L31"/>
      <c r="M31"/>
      <c r="N31"/>
      <c r="O31"/>
      <c r="P31"/>
      <c r="Q31" t="s">
        <v>199</v>
      </c>
      <c r="R31"/>
      <c r="S31"/>
      <c r="T31"/>
      <c r="U31"/>
      <c r="V31"/>
      <c r="W31"/>
    </row>
    <row r="32" spans="1:23" s="177" customFormat="1">
      <c r="A32"/>
      <c r="B32"/>
      <c r="C32"/>
      <c r="D32"/>
      <c r="E32"/>
      <c r="F32"/>
      <c r="G32"/>
      <c r="H32"/>
      <c r="I32"/>
      <c r="J32"/>
      <c r="K32"/>
      <c r="L32"/>
      <c r="M32"/>
      <c r="N32"/>
      <c r="O32"/>
      <c r="P32"/>
      <c r="Q32" s="177" t="s">
        <v>350</v>
      </c>
      <c r="R32"/>
      <c r="S32"/>
      <c r="T32"/>
      <c r="U32"/>
      <c r="V32"/>
      <c r="W32"/>
    </row>
    <row r="33" spans="1:17" s="177" customFormat="1">
      <c r="A33"/>
      <c r="B33"/>
      <c r="C33"/>
      <c r="D33"/>
      <c r="E33"/>
      <c r="F33"/>
      <c r="G33"/>
      <c r="H33"/>
      <c r="I33"/>
      <c r="J33"/>
      <c r="K33"/>
      <c r="L33"/>
      <c r="M33"/>
      <c r="N33"/>
      <c r="O33"/>
      <c r="P33"/>
      <c r="Q33"/>
    </row>
    <row r="34" spans="1:17" s="177" customFormat="1">
      <c r="A34"/>
      <c r="B34"/>
      <c r="C34"/>
      <c r="D34"/>
      <c r="E34"/>
      <c r="F34"/>
      <c r="G34"/>
      <c r="H34"/>
      <c r="I34"/>
      <c r="J34"/>
      <c r="K34"/>
      <c r="L34"/>
      <c r="M34"/>
      <c r="N34"/>
      <c r="O34"/>
      <c r="P34"/>
      <c r="Q34"/>
    </row>
    <row r="35" spans="1:17" s="177" customFormat="1">
      <c r="A35"/>
      <c r="B35"/>
      <c r="C35"/>
      <c r="D35"/>
      <c r="E35"/>
      <c r="F35"/>
      <c r="G35"/>
      <c r="H35"/>
      <c r="I35"/>
      <c r="J35"/>
      <c r="K35"/>
      <c r="L35"/>
      <c r="M35"/>
      <c r="N35"/>
      <c r="O35"/>
      <c r="P35"/>
      <c r="Q35"/>
    </row>
    <row r="36" spans="1:17" s="177" customFormat="1">
      <c r="A36"/>
      <c r="B36"/>
      <c r="C36"/>
      <c r="D36"/>
      <c r="E36"/>
      <c r="F36"/>
      <c r="G36"/>
      <c r="H36"/>
      <c r="I36"/>
      <c r="J36"/>
      <c r="K36"/>
      <c r="L36"/>
      <c r="M36"/>
      <c r="N36"/>
      <c r="O36"/>
      <c r="P36"/>
      <c r="Q36"/>
    </row>
    <row r="37" spans="1:17" s="177" customFormat="1">
      <c r="A37"/>
      <c r="B37"/>
      <c r="C37"/>
      <c r="D37"/>
      <c r="E37"/>
      <c r="F37"/>
      <c r="G37"/>
      <c r="H37"/>
      <c r="I37"/>
      <c r="J37"/>
      <c r="K37"/>
      <c r="L37"/>
      <c r="M37"/>
      <c r="N37"/>
      <c r="O37"/>
      <c r="P37"/>
      <c r="Q37"/>
    </row>
    <row r="38" spans="1:17" s="177" customFormat="1"/>
    <row r="39" spans="1:17" s="177" customFormat="1"/>
    <row r="40" spans="1:17" s="177" customFormat="1">
      <c r="A40" s="177" t="s">
        <v>376</v>
      </c>
    </row>
    <row r="41" spans="1:17" s="177" customFormat="1">
      <c r="A41" s="177" t="s">
        <v>378</v>
      </c>
      <c r="J41" s="177" t="s">
        <v>342</v>
      </c>
    </row>
    <row r="42" spans="1:17" s="177" customFormat="1">
      <c r="A42" s="177" t="s">
        <v>379</v>
      </c>
      <c r="G42" s="177" t="s">
        <v>342</v>
      </c>
      <c r="I42" s="177" t="s">
        <v>339</v>
      </c>
    </row>
    <row r="43" spans="1:17" s="177" customFormat="1">
      <c r="G43" s="177">
        <v>5</v>
      </c>
      <c r="H43" s="170" t="s">
        <v>192</v>
      </c>
      <c r="I43" s="177">
        <v>8.3000000000000007</v>
      </c>
    </row>
    <row r="44" spans="1:17" s="177" customFormat="1">
      <c r="G44" s="177">
        <v>349</v>
      </c>
      <c r="H44" s="170" t="s">
        <v>191</v>
      </c>
      <c r="I44" s="177">
        <v>566</v>
      </c>
    </row>
    <row r="45" spans="1:17" s="177" customFormat="1"/>
    <row r="46" spans="1:17" s="177" customFormat="1">
      <c r="G46" s="177" t="s">
        <v>380</v>
      </c>
    </row>
    <row r="47" spans="1:17" s="177" customFormat="1">
      <c r="G47" s="177">
        <f>I43-G43</f>
        <v>3.3000000000000007</v>
      </c>
      <c r="H47" s="188" t="s">
        <v>192</v>
      </c>
    </row>
    <row r="48" spans="1:17" s="177" customFormat="1">
      <c r="G48" s="177">
        <f>I44-G44</f>
        <v>217</v>
      </c>
      <c r="H48" s="188" t="s">
        <v>191</v>
      </c>
    </row>
    <row r="49" spans="8:8" s="177" customFormat="1">
      <c r="H49" s="188"/>
    </row>
    <row r="50" spans="8:8" s="177" customFormat="1"/>
    <row r="51" spans="8:8" s="177" customFormat="1"/>
    <row r="52" spans="8:8" s="177" customFormat="1"/>
    <row r="53" spans="8:8" s="177" customFormat="1"/>
    <row r="54" spans="8:8" s="177" customFormat="1"/>
    <row r="55" spans="8:8" s="177" customFormat="1"/>
    <row r="56" spans="8:8" s="177" customFormat="1"/>
    <row r="57" spans="8:8" s="177" customFormat="1"/>
    <row r="58" spans="8:8" s="177" customFormat="1"/>
    <row r="59" spans="8:8" s="177" customFormat="1"/>
    <row r="60" spans="8:8" s="177" customFormat="1"/>
    <row r="61" spans="8:8" s="177" customFormat="1"/>
    <row r="62" spans="8:8" s="177" customFormat="1"/>
    <row r="63" spans="8:8" s="177" customFormat="1"/>
    <row r="64" spans="8:8" s="177" customFormat="1"/>
    <row r="65" spans="1:42" s="177" customFormat="1"/>
    <row r="66" spans="1:42" s="177" customFormat="1"/>
    <row r="68" spans="1:42">
      <c r="A68" t="s">
        <v>375</v>
      </c>
      <c r="P68" t="s">
        <v>342</v>
      </c>
    </row>
    <row r="69" spans="1:42">
      <c r="AA69" s="177"/>
      <c r="AB69" s="177"/>
      <c r="AC69" s="177"/>
      <c r="AD69" s="177"/>
      <c r="AE69" s="177"/>
      <c r="AF69" s="177"/>
      <c r="AG69" s="177"/>
      <c r="AH69" s="177"/>
      <c r="AI69" s="177"/>
      <c r="AJ69" s="177"/>
      <c r="AK69" s="177"/>
      <c r="AL69" s="177"/>
      <c r="AM69" s="177"/>
      <c r="AN69" s="177"/>
      <c r="AO69" s="177"/>
      <c r="AP69" s="177"/>
    </row>
    <row r="70" spans="1:42">
      <c r="L70" t="s">
        <v>342</v>
      </c>
      <c r="N70" t="s">
        <v>339</v>
      </c>
      <c r="AA70" s="177"/>
      <c r="AB70" s="177"/>
      <c r="AC70" s="177"/>
      <c r="AD70" s="177"/>
      <c r="AE70" s="177"/>
      <c r="AF70" s="177"/>
      <c r="AG70" s="177"/>
      <c r="AH70" s="177"/>
      <c r="AI70" s="177"/>
      <c r="AJ70" s="177"/>
      <c r="AK70" s="470" t="s">
        <v>341</v>
      </c>
      <c r="AL70" s="470"/>
      <c r="AM70" s="470"/>
      <c r="AN70" s="470"/>
      <c r="AO70" s="470"/>
      <c r="AP70" s="177"/>
    </row>
    <row r="71" spans="1:42">
      <c r="L71">
        <v>6.75</v>
      </c>
      <c r="M71" s="170" t="s">
        <v>192</v>
      </c>
      <c r="N71">
        <v>13.25</v>
      </c>
      <c r="AA71" s="177"/>
      <c r="AB71" s="177"/>
      <c r="AC71" s="177"/>
      <c r="AD71" s="177"/>
      <c r="AE71" s="177"/>
      <c r="AF71" s="177"/>
      <c r="AG71" s="177"/>
      <c r="AH71" s="177"/>
      <c r="AI71" s="177"/>
      <c r="AJ71" s="177"/>
      <c r="AK71" s="470"/>
      <c r="AL71" s="470"/>
      <c r="AM71" s="470"/>
      <c r="AN71" s="470"/>
      <c r="AO71" s="470"/>
      <c r="AP71" s="177"/>
    </row>
    <row r="72" spans="1:42">
      <c r="L72">
        <v>467</v>
      </c>
      <c r="M72" s="170" t="s">
        <v>191</v>
      </c>
      <c r="N72">
        <v>881</v>
      </c>
      <c r="AA72" s="177"/>
      <c r="AB72" s="177"/>
      <c r="AC72" s="177"/>
      <c r="AD72" s="177"/>
      <c r="AE72" s="177"/>
      <c r="AF72" s="177"/>
      <c r="AG72" s="177"/>
      <c r="AH72" s="177"/>
      <c r="AI72" s="177"/>
      <c r="AJ72" s="177"/>
      <c r="AK72" s="470"/>
      <c r="AL72" s="470"/>
      <c r="AM72" s="470"/>
      <c r="AN72" s="470"/>
      <c r="AO72" s="470"/>
      <c r="AP72" s="177"/>
    </row>
    <row r="73" spans="1:42">
      <c r="AA73" s="177"/>
      <c r="AB73" s="177"/>
      <c r="AC73" s="177"/>
      <c r="AD73" s="177"/>
      <c r="AE73" s="177"/>
      <c r="AF73" s="177"/>
      <c r="AG73" s="177"/>
      <c r="AH73" s="177"/>
      <c r="AI73" s="177"/>
      <c r="AJ73" s="177"/>
      <c r="AK73" s="470"/>
      <c r="AL73" s="470"/>
      <c r="AM73" s="470"/>
      <c r="AN73" s="470"/>
      <c r="AO73" s="470"/>
      <c r="AP73" s="177"/>
    </row>
    <row r="74" spans="1:42">
      <c r="L74" s="177" t="s">
        <v>380</v>
      </c>
      <c r="M74" s="177"/>
      <c r="AA74" s="177"/>
      <c r="AB74" s="177"/>
      <c r="AC74" s="177"/>
      <c r="AD74" s="177"/>
      <c r="AE74" s="177"/>
      <c r="AF74" s="177"/>
      <c r="AG74" s="177"/>
      <c r="AH74" s="177"/>
      <c r="AI74" s="177"/>
      <c r="AJ74" s="177"/>
      <c r="AK74" s="470"/>
      <c r="AL74" s="470"/>
      <c r="AM74" s="470"/>
      <c r="AN74" s="470"/>
      <c r="AO74" s="470"/>
      <c r="AP74" s="177"/>
    </row>
    <row r="75" spans="1:42">
      <c r="L75" s="177">
        <f>N71-L71</f>
        <v>6.5</v>
      </c>
      <c r="M75" s="188" t="s">
        <v>192</v>
      </c>
      <c r="AA75" s="177"/>
      <c r="AB75" s="177"/>
      <c r="AC75" s="177"/>
      <c r="AD75" s="177"/>
      <c r="AE75" s="177"/>
      <c r="AF75" s="177"/>
      <c r="AG75" s="177"/>
      <c r="AH75" s="177"/>
      <c r="AI75" s="177"/>
      <c r="AJ75" s="177"/>
      <c r="AK75" s="470"/>
      <c r="AL75" s="470"/>
      <c r="AM75" s="470"/>
      <c r="AN75" s="470"/>
      <c r="AO75" s="470"/>
      <c r="AP75" s="177"/>
    </row>
    <row r="76" spans="1:42">
      <c r="L76" s="177">
        <f>N72-L72</f>
        <v>414</v>
      </c>
      <c r="M76" s="188" t="s">
        <v>191</v>
      </c>
      <c r="AA76" s="177"/>
      <c r="AB76" s="177"/>
      <c r="AC76" s="177"/>
      <c r="AD76" s="177"/>
      <c r="AE76" s="177"/>
      <c r="AF76" s="177"/>
      <c r="AG76" s="177"/>
      <c r="AH76" s="177"/>
      <c r="AI76" s="177"/>
      <c r="AJ76" s="177"/>
      <c r="AK76" s="470"/>
      <c r="AL76" s="470"/>
      <c r="AM76" s="470"/>
      <c r="AN76" s="470"/>
      <c r="AO76" s="470"/>
      <c r="AP76" s="177"/>
    </row>
    <row r="77" spans="1:42">
      <c r="AA77" s="177"/>
      <c r="AB77" s="177"/>
      <c r="AC77" s="177"/>
      <c r="AD77" s="177"/>
      <c r="AE77" s="177"/>
      <c r="AF77" s="177"/>
      <c r="AG77" s="177"/>
      <c r="AH77" s="177"/>
      <c r="AI77" s="177"/>
      <c r="AJ77" s="177"/>
      <c r="AK77" s="470"/>
      <c r="AL77" s="470"/>
      <c r="AM77" s="470"/>
      <c r="AN77" s="470"/>
      <c r="AO77" s="470"/>
      <c r="AP77" s="177"/>
    </row>
    <row r="78" spans="1:42">
      <c r="AA78" s="177"/>
      <c r="AB78" s="177"/>
      <c r="AC78" s="177"/>
      <c r="AD78" s="177"/>
      <c r="AE78" s="177"/>
      <c r="AF78" s="177"/>
      <c r="AG78" s="177"/>
      <c r="AH78" s="177"/>
      <c r="AI78" s="177"/>
      <c r="AJ78" s="177"/>
      <c r="AK78" s="470"/>
      <c r="AL78" s="470"/>
      <c r="AM78" s="470"/>
      <c r="AN78" s="470"/>
      <c r="AO78" s="470"/>
      <c r="AP78" s="177"/>
    </row>
    <row r="79" spans="1:42">
      <c r="AA79" s="177"/>
      <c r="AB79" s="177"/>
      <c r="AC79" s="177"/>
      <c r="AD79" s="177"/>
      <c r="AE79" s="177"/>
      <c r="AF79" s="177"/>
      <c r="AG79" s="177"/>
      <c r="AH79" s="177"/>
      <c r="AI79" s="177"/>
      <c r="AJ79" s="177"/>
      <c r="AK79" s="470"/>
      <c r="AL79" s="470"/>
      <c r="AM79" s="470"/>
      <c r="AN79" s="470"/>
      <c r="AO79" s="470"/>
      <c r="AP79" s="177"/>
    </row>
    <row r="80" spans="1:42">
      <c r="AA80" s="177"/>
      <c r="AB80" s="177"/>
      <c r="AC80" s="177"/>
      <c r="AD80" s="177"/>
      <c r="AE80" s="177"/>
      <c r="AF80" s="177"/>
      <c r="AG80" s="177"/>
      <c r="AH80" s="177"/>
      <c r="AI80" s="177"/>
      <c r="AJ80" s="177"/>
      <c r="AK80" s="470"/>
      <c r="AL80" s="470"/>
      <c r="AM80" s="470"/>
      <c r="AN80" s="470"/>
      <c r="AO80" s="470"/>
      <c r="AP80" s="177"/>
    </row>
    <row r="81" spans="27:42">
      <c r="AA81" s="177"/>
      <c r="AB81" s="177"/>
      <c r="AC81" s="177"/>
      <c r="AD81" s="177"/>
      <c r="AE81" s="177"/>
      <c r="AF81" s="177"/>
      <c r="AG81" s="177"/>
      <c r="AH81" s="177"/>
      <c r="AI81" s="177"/>
      <c r="AJ81" s="177"/>
      <c r="AK81" s="470"/>
      <c r="AL81" s="470"/>
      <c r="AM81" s="470"/>
      <c r="AN81" s="470"/>
      <c r="AO81" s="470"/>
      <c r="AP81" s="177"/>
    </row>
    <row r="82" spans="27:42">
      <c r="AA82" s="177"/>
      <c r="AB82" s="177"/>
      <c r="AC82" s="177"/>
      <c r="AD82" s="177"/>
      <c r="AE82" s="177"/>
      <c r="AF82" s="177"/>
      <c r="AG82" s="177"/>
      <c r="AH82" s="177"/>
      <c r="AI82" s="177"/>
      <c r="AJ82" s="177"/>
      <c r="AK82" s="470"/>
      <c r="AL82" s="470"/>
      <c r="AM82" s="470"/>
      <c r="AN82" s="470"/>
      <c r="AO82" s="470"/>
      <c r="AP82" s="177"/>
    </row>
    <row r="83" spans="27:42">
      <c r="AA83" s="177"/>
      <c r="AB83" s="177"/>
      <c r="AC83" s="177"/>
      <c r="AD83" s="177"/>
      <c r="AE83" s="177"/>
      <c r="AF83" s="177"/>
      <c r="AG83" s="177"/>
      <c r="AH83" s="177"/>
      <c r="AI83" s="177"/>
      <c r="AJ83" s="177"/>
      <c r="AK83" s="470"/>
      <c r="AL83" s="470"/>
      <c r="AM83" s="470"/>
      <c r="AN83" s="470"/>
      <c r="AO83" s="470"/>
      <c r="AP83" s="177"/>
    </row>
    <row r="84" spans="27:42">
      <c r="AA84" s="177"/>
      <c r="AB84" s="177"/>
      <c r="AC84" s="177"/>
      <c r="AD84" s="177"/>
      <c r="AE84" s="177"/>
      <c r="AF84" s="177"/>
      <c r="AG84" s="177"/>
      <c r="AH84" s="177"/>
      <c r="AI84" s="177"/>
      <c r="AJ84" s="177"/>
      <c r="AK84" s="470"/>
      <c r="AL84" s="470"/>
      <c r="AM84" s="470"/>
      <c r="AN84" s="470"/>
      <c r="AO84" s="470"/>
      <c r="AP84" s="177"/>
    </row>
    <row r="85" spans="27:42">
      <c r="AA85" s="177"/>
      <c r="AB85" s="177"/>
      <c r="AC85" s="177"/>
      <c r="AD85" s="177"/>
      <c r="AE85" s="177"/>
      <c r="AF85" s="177"/>
      <c r="AG85" s="177"/>
      <c r="AH85" s="177"/>
      <c r="AI85" s="177"/>
      <c r="AJ85" s="177"/>
      <c r="AK85" s="470"/>
      <c r="AL85" s="470"/>
      <c r="AM85" s="470"/>
      <c r="AN85" s="470"/>
      <c r="AO85" s="470"/>
      <c r="AP85" s="177"/>
    </row>
    <row r="86" spans="27:42">
      <c r="AL86" s="189"/>
      <c r="AM86" s="189"/>
      <c r="AN86" s="189"/>
      <c r="AO86" s="189"/>
    </row>
    <row r="87" spans="27:42">
      <c r="AK87" s="177" t="s">
        <v>340</v>
      </c>
      <c r="AL87" s="189"/>
      <c r="AM87" s="189"/>
      <c r="AN87" s="189"/>
      <c r="AO87" s="189"/>
    </row>
    <row r="88" spans="27:42">
      <c r="AK88" s="177" t="s">
        <v>338</v>
      </c>
      <c r="AL88" s="189"/>
      <c r="AM88" s="189"/>
      <c r="AN88" s="189"/>
      <c r="AO88" s="189"/>
    </row>
    <row r="100" spans="1:11" s="177" customFormat="1"/>
    <row r="101" spans="1:11" s="177" customFormat="1">
      <c r="A101" s="177" t="s">
        <v>381</v>
      </c>
      <c r="G101" t="s">
        <v>343</v>
      </c>
      <c r="H101" s="177" t="s">
        <v>436</v>
      </c>
      <c r="J101"/>
    </row>
    <row r="102" spans="1:11" s="177" customFormat="1">
      <c r="A102" s="3"/>
      <c r="B102" s="3" t="s">
        <v>384</v>
      </c>
      <c r="C102" s="3" t="s">
        <v>385</v>
      </c>
      <c r="D102" s="3" t="s">
        <v>386</v>
      </c>
      <c r="E102" s="3" t="s">
        <v>387</v>
      </c>
      <c r="G102" s="177" t="s">
        <v>388</v>
      </c>
      <c r="H102" s="177">
        <v>55600</v>
      </c>
      <c r="I102" s="177" t="s">
        <v>394</v>
      </c>
      <c r="J102"/>
    </row>
    <row r="103" spans="1:11" s="177" customFormat="1">
      <c r="A103" s="3" t="s">
        <v>382</v>
      </c>
      <c r="B103" s="3">
        <f>G20</f>
        <v>0.75</v>
      </c>
      <c r="C103" s="3">
        <f>G47</f>
        <v>3.3000000000000007</v>
      </c>
      <c r="D103" s="3">
        <f>L75</f>
        <v>6.5</v>
      </c>
      <c r="E103" s="3">
        <f>B103</f>
        <v>0.75</v>
      </c>
      <c r="G103" s="177" t="s">
        <v>198</v>
      </c>
      <c r="H103" s="177">
        <f>122000+141000</f>
        <v>263000</v>
      </c>
      <c r="I103" s="177" t="s">
        <v>348</v>
      </c>
      <c r="J103"/>
    </row>
    <row r="104" spans="1:11" s="177" customFormat="1">
      <c r="A104" s="3" t="s">
        <v>383</v>
      </c>
      <c r="B104" s="3">
        <f>G21</f>
        <v>40</v>
      </c>
      <c r="C104" s="3">
        <f>G48</f>
        <v>217</v>
      </c>
      <c r="D104" s="3">
        <f>L76</f>
        <v>414</v>
      </c>
      <c r="E104" s="3">
        <f>B104</f>
        <v>40</v>
      </c>
      <c r="G104" s="177" t="s">
        <v>389</v>
      </c>
      <c r="H104" s="177">
        <v>52750</v>
      </c>
      <c r="I104" s="177" t="s">
        <v>241</v>
      </c>
    </row>
    <row r="105" spans="1:11" s="177" customFormat="1">
      <c r="A105" s="3" t="s">
        <v>390</v>
      </c>
      <c r="B105" s="211">
        <f>T6</f>
        <v>0.125</v>
      </c>
      <c r="C105" s="3">
        <v>5</v>
      </c>
      <c r="D105" s="3">
        <f>T9</f>
        <v>2</v>
      </c>
      <c r="E105" s="3">
        <f>T11</f>
        <v>2</v>
      </c>
    </row>
    <row r="106" spans="1:11" s="177" customFormat="1">
      <c r="A106" s="30">
        <f>Inputs!B10</f>
        <v>0.5</v>
      </c>
      <c r="B106" t="s">
        <v>501</v>
      </c>
    </row>
    <row r="107" spans="1:11" s="303" customFormat="1">
      <c r="A107" s="30">
        <f>1-A106</f>
        <v>0.5</v>
      </c>
      <c r="B107" s="303" t="s">
        <v>510</v>
      </c>
    </row>
    <row r="108" spans="1:11">
      <c r="A108" t="s">
        <v>395</v>
      </c>
      <c r="K108" s="177"/>
    </row>
    <row r="109" spans="1:11" s="177" customFormat="1"/>
    <row r="110" spans="1:11" s="212" customFormat="1">
      <c r="A110" s="92">
        <f>Inputs!B29</f>
        <v>3.5608838424050715E-2</v>
      </c>
      <c r="B110" s="212" t="str">
        <f>Inputs!A29</f>
        <v>AADT annual growth I-95 (2008-2017)</v>
      </c>
    </row>
    <row r="111" spans="1:11" s="212" customFormat="1"/>
    <row r="112" spans="1:11" s="212" customFormat="1"/>
    <row r="113" spans="1:25" s="177" customFormat="1">
      <c r="A113" s="224" t="s">
        <v>475</v>
      </c>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row>
    <row r="114" spans="1:25" s="177" customFormat="1">
      <c r="B114" s="426" t="s">
        <v>377</v>
      </c>
      <c r="C114" s="426"/>
      <c r="D114" s="426"/>
      <c r="E114" s="426"/>
      <c r="F114" s="209"/>
      <c r="G114" s="426" t="s">
        <v>396</v>
      </c>
      <c r="H114" s="426"/>
      <c r="I114" s="426"/>
      <c r="J114" s="426"/>
      <c r="K114" s="178"/>
      <c r="L114" s="426" t="s">
        <v>392</v>
      </c>
      <c r="M114" s="426"/>
      <c r="N114" s="426"/>
      <c r="O114" s="426"/>
      <c r="P114" s="178"/>
      <c r="Q114" s="426" t="s">
        <v>393</v>
      </c>
      <c r="R114" s="426"/>
      <c r="S114" s="426"/>
      <c r="T114" s="426"/>
      <c r="V114" s="426" t="s">
        <v>397</v>
      </c>
      <c r="W114" s="426"/>
      <c r="X114" s="209"/>
      <c r="Y114" s="209"/>
    </row>
    <row r="115" spans="1:25" s="146" customFormat="1" ht="43.2">
      <c r="B115" s="146" t="s">
        <v>345</v>
      </c>
      <c r="C115" s="146" t="s">
        <v>391</v>
      </c>
      <c r="D115" s="146" t="s">
        <v>242</v>
      </c>
      <c r="E115" s="146" t="s">
        <v>243</v>
      </c>
      <c r="G115" s="146" t="s">
        <v>345</v>
      </c>
      <c r="H115" s="146" t="s">
        <v>391</v>
      </c>
      <c r="I115" s="146" t="s">
        <v>242</v>
      </c>
      <c r="J115" s="146" t="s">
        <v>243</v>
      </c>
      <c r="K115" s="177"/>
      <c r="L115" s="146" t="s">
        <v>345</v>
      </c>
      <c r="M115" s="146" t="s">
        <v>391</v>
      </c>
      <c r="N115" s="146" t="s">
        <v>242</v>
      </c>
      <c r="O115" s="146" t="s">
        <v>243</v>
      </c>
      <c r="Q115" s="146" t="s">
        <v>345</v>
      </c>
      <c r="R115" s="146" t="s">
        <v>391</v>
      </c>
      <c r="S115" s="146" t="s">
        <v>242</v>
      </c>
      <c r="T115" s="146" t="s">
        <v>243</v>
      </c>
      <c r="V115" s="146" t="s">
        <v>242</v>
      </c>
      <c r="W115" s="146" t="s">
        <v>243</v>
      </c>
    </row>
    <row r="116" spans="1:25" s="146" customFormat="1">
      <c r="A116" s="212">
        <v>2026</v>
      </c>
      <c r="B116" s="4">
        <f>AVERAGE($H$102:$H$104)*(1+$A$110)^(A116-2017)</f>
        <v>169599.24242424231</v>
      </c>
      <c r="C116" s="4">
        <f t="shared" ref="C116" si="0">B116*$B$105</f>
        <v>21199.905303030289</v>
      </c>
      <c r="D116" s="4">
        <f t="shared" ref="D116" si="1">C116*$B$104*$A$106</f>
        <v>423998.10606060579</v>
      </c>
      <c r="E116" s="57">
        <f t="shared" ref="E116" si="2">C116*$B$103*$A$106</f>
        <v>7949.9644886363585</v>
      </c>
      <c r="F116" s="131"/>
      <c r="G116" s="4">
        <f>AVERAGE($H$102:$H$104)/2*(1+$A$110)^(A116-2017)</f>
        <v>84799.621212121157</v>
      </c>
      <c r="H116" s="4">
        <f t="shared" ref="H116" si="3">G116*$C$105</f>
        <v>423998.10606060579</v>
      </c>
      <c r="I116" s="4">
        <f t="shared" ref="I116" si="4">H116*$C$104*$A$106</f>
        <v>46003794.507575728</v>
      </c>
      <c r="J116" s="57">
        <f t="shared" ref="J116" si="5">H116*$C$103*$A$106</f>
        <v>699596.87499999965</v>
      </c>
      <c r="K116" s="212"/>
      <c r="L116" s="4">
        <f>AVERAGE($H$102:$H$104)*(1+$A$110)^(A116-2017)</f>
        <v>169599.24242424231</v>
      </c>
      <c r="M116" s="4">
        <f t="shared" ref="M116" si="6">L116*$D$105</f>
        <v>339198.48484848463</v>
      </c>
      <c r="N116" s="4">
        <f t="shared" ref="N116" si="7">M116*$D$104*$A$106</f>
        <v>70214086.363636315</v>
      </c>
      <c r="O116" s="57">
        <f t="shared" ref="O116" si="8">M116*$D$103*$A$106</f>
        <v>1102395.075757575</v>
      </c>
      <c r="P116" s="212"/>
      <c r="Q116" s="4">
        <f>AVERAGE($H$102:$H$104)*(1+$A$110)^(A116-2017)</f>
        <v>169599.24242424231</v>
      </c>
      <c r="R116" s="4">
        <f t="shared" ref="R116" si="9">Q116*$E$105</f>
        <v>339198.48484848463</v>
      </c>
      <c r="S116" s="4">
        <f t="shared" ref="S116" si="10">R116*$E$104*$A$106</f>
        <v>6783969.6969696926</v>
      </c>
      <c r="T116" s="57">
        <f t="shared" ref="T116" si="11">R116*$E$103*$A$106</f>
        <v>127199.43181818174</v>
      </c>
      <c r="U116" s="212"/>
      <c r="V116" s="4">
        <f t="shared" ref="V116:V136" si="12">D116+I116+N116+S116</f>
        <v>123425848.67424235</v>
      </c>
      <c r="W116" s="4">
        <f t="shared" ref="W116" si="13">E116+J116+O116+T116</f>
        <v>1937141.3470643926</v>
      </c>
    </row>
    <row r="117" spans="1:25">
      <c r="A117" s="177">
        <f>A116+1</f>
        <v>2027</v>
      </c>
      <c r="B117" s="4">
        <f>B116*(1+$A$110)</f>
        <v>175638.47444456856</v>
      </c>
      <c r="C117" s="4">
        <f t="shared" ref="C117:C136" si="14">B117*$B$105</f>
        <v>21954.809305571071</v>
      </c>
      <c r="D117" s="4">
        <f t="shared" ref="D117:D136" si="15">C117*$B$104*$A$106</f>
        <v>439096.18611142144</v>
      </c>
      <c r="E117" s="57">
        <f t="shared" ref="E117:E136" si="16">C117*$B$103*$A$106</f>
        <v>8233.0534895891506</v>
      </c>
      <c r="F117" s="131"/>
      <c r="G117" s="4">
        <f>G116*(1+$A$110)</f>
        <v>87819.237222284282</v>
      </c>
      <c r="H117" s="4">
        <f t="shared" ref="H117:H136" si="17">G117*$C$105</f>
        <v>439096.18611142144</v>
      </c>
      <c r="I117" s="4">
        <f t="shared" ref="I117:I136" si="18">H117*$C$104*$A$106</f>
        <v>47641936.193089224</v>
      </c>
      <c r="J117" s="57">
        <f t="shared" ref="J117:J136" si="19">H117*$C$103*$A$106</f>
        <v>724508.70708384551</v>
      </c>
      <c r="L117" s="4">
        <f>L116*(1+$A$110)</f>
        <v>175638.47444456856</v>
      </c>
      <c r="M117" s="4">
        <f t="shared" ref="M117:M136" si="20">L117*$D$105</f>
        <v>351276.94888913713</v>
      </c>
      <c r="N117" s="4">
        <f t="shared" ref="N117:N136" si="21">M117*$D$104*$A$106</f>
        <v>72714328.420051381</v>
      </c>
      <c r="O117" s="57">
        <f t="shared" ref="O117:O136" si="22">M117*$D$103*$A$106</f>
        <v>1141650.0838896956</v>
      </c>
      <c r="Q117" s="4">
        <f>Q116*(1+$A$110)</f>
        <v>175638.47444456856</v>
      </c>
      <c r="R117" s="4">
        <f t="shared" ref="R117:R136" si="23">Q117*$E$105</f>
        <v>351276.94888913713</v>
      </c>
      <c r="S117" s="4">
        <f t="shared" ref="S117:S136" si="24">R117*$E$104*$A$106</f>
        <v>7025538.9777827431</v>
      </c>
      <c r="T117" s="57">
        <f t="shared" ref="T117:T136" si="25">R117*$E$103*$A$106</f>
        <v>131728.85583342641</v>
      </c>
      <c r="V117" s="4">
        <f t="shared" si="12"/>
        <v>127820899.77703477</v>
      </c>
      <c r="W117" s="4">
        <f t="shared" ref="W117:W136" si="26">E117+J117+O117+T117</f>
        <v>2006120.7002965566</v>
      </c>
    </row>
    <row r="118" spans="1:25">
      <c r="A118" s="177">
        <f t="shared" ref="A118:A146" si="27">A117+1</f>
        <v>2028</v>
      </c>
      <c r="B118" s="4">
        <f>B117*(1+$A$110)</f>
        <v>181892.75650211197</v>
      </c>
      <c r="C118" s="4">
        <f t="shared" si="14"/>
        <v>22736.594562763996</v>
      </c>
      <c r="D118" s="4">
        <f t="shared" si="15"/>
        <v>454731.89125527989</v>
      </c>
      <c r="E118" s="57">
        <f t="shared" si="16"/>
        <v>8526.2229610364993</v>
      </c>
      <c r="F118" s="131"/>
      <c r="G118" s="4">
        <f>G117*(1+$A$110)</f>
        <v>90946.378251055983</v>
      </c>
      <c r="H118" s="4">
        <f t="shared" si="17"/>
        <v>454731.89125527989</v>
      </c>
      <c r="I118" s="4">
        <f t="shared" si="18"/>
        <v>49338410.20119787</v>
      </c>
      <c r="J118" s="57">
        <f t="shared" si="19"/>
        <v>750307.62057121203</v>
      </c>
      <c r="L118" s="4">
        <f>L117*(1+$A$110)</f>
        <v>181892.75650211197</v>
      </c>
      <c r="M118" s="4">
        <f t="shared" si="20"/>
        <v>363785.51300422393</v>
      </c>
      <c r="N118" s="4">
        <f t="shared" si="21"/>
        <v>75303601.191874355</v>
      </c>
      <c r="O118" s="57">
        <f t="shared" si="22"/>
        <v>1182302.9172637279</v>
      </c>
      <c r="Q118" s="4">
        <f>Q117*(1+$A$110)</f>
        <v>181892.75650211197</v>
      </c>
      <c r="R118" s="4">
        <f t="shared" si="23"/>
        <v>363785.51300422393</v>
      </c>
      <c r="S118" s="4">
        <f t="shared" si="24"/>
        <v>7275710.2600844782</v>
      </c>
      <c r="T118" s="57">
        <f t="shared" si="25"/>
        <v>136419.56737658399</v>
      </c>
      <c r="V118" s="4">
        <f t="shared" si="12"/>
        <v>132372453.54441199</v>
      </c>
      <c r="W118" s="4">
        <f t="shared" si="26"/>
        <v>2077556.3281725605</v>
      </c>
    </row>
    <row r="119" spans="1:25">
      <c r="A119" s="177">
        <f t="shared" si="27"/>
        <v>2029</v>
      </c>
      <c r="B119" s="4">
        <f t="shared" ref="B119:B146" si="28">B118*(1+$A$110)</f>
        <v>188369.74627890086</v>
      </c>
      <c r="C119" s="4">
        <f t="shared" si="14"/>
        <v>23546.218284862607</v>
      </c>
      <c r="D119" s="4">
        <f t="shared" si="15"/>
        <v>470924.36569725216</v>
      </c>
      <c r="E119" s="57">
        <f t="shared" si="16"/>
        <v>8829.8318568234772</v>
      </c>
      <c r="F119" s="131"/>
      <c r="G119" s="4">
        <f t="shared" ref="G119:G146" si="29">G118*(1+$A$110)</f>
        <v>94184.873139450428</v>
      </c>
      <c r="H119" s="4">
        <f t="shared" si="17"/>
        <v>470924.36569725216</v>
      </c>
      <c r="I119" s="4">
        <f t="shared" si="18"/>
        <v>51095293.678151861</v>
      </c>
      <c r="J119" s="57">
        <f t="shared" si="19"/>
        <v>777025.20340046624</v>
      </c>
      <c r="L119" s="4">
        <f t="shared" ref="L119:L146" si="30">L118*(1+$A$110)</f>
        <v>188369.74627890086</v>
      </c>
      <c r="M119" s="4">
        <f t="shared" si="20"/>
        <v>376739.49255780171</v>
      </c>
      <c r="N119" s="4">
        <f t="shared" si="21"/>
        <v>77985074.959464952</v>
      </c>
      <c r="O119" s="57">
        <f t="shared" si="22"/>
        <v>1224403.3508128556</v>
      </c>
      <c r="Q119" s="4">
        <f t="shared" ref="Q119:Q146" si="31">Q118*(1+$A$110)</f>
        <v>188369.74627890086</v>
      </c>
      <c r="R119" s="4">
        <f t="shared" si="23"/>
        <v>376739.49255780171</v>
      </c>
      <c r="S119" s="4">
        <f t="shared" si="24"/>
        <v>7534789.8511560345</v>
      </c>
      <c r="T119" s="57">
        <f t="shared" si="25"/>
        <v>141277.30970917564</v>
      </c>
      <c r="V119" s="4">
        <f t="shared" si="12"/>
        <v>137086082.8544701</v>
      </c>
      <c r="W119" s="4">
        <f t="shared" si="26"/>
        <v>2151535.6957793208</v>
      </c>
    </row>
    <row r="120" spans="1:25">
      <c r="A120" s="177">
        <f t="shared" si="27"/>
        <v>2030</v>
      </c>
      <c r="B120" s="4">
        <f t="shared" si="28"/>
        <v>195077.37413812566</v>
      </c>
      <c r="C120" s="4">
        <f t="shared" si="14"/>
        <v>24384.671767265707</v>
      </c>
      <c r="D120" s="4">
        <f t="shared" si="15"/>
        <v>487693.43534531415</v>
      </c>
      <c r="E120" s="57">
        <f t="shared" si="16"/>
        <v>9144.2519127246396</v>
      </c>
      <c r="F120" s="131"/>
      <c r="G120" s="4">
        <f t="shared" si="29"/>
        <v>97538.687069062828</v>
      </c>
      <c r="H120" s="4">
        <f t="shared" si="17"/>
        <v>487693.43534531415</v>
      </c>
      <c r="I120" s="4">
        <f t="shared" si="18"/>
        <v>52914737.734966584</v>
      </c>
      <c r="J120" s="57">
        <f t="shared" si="19"/>
        <v>804694.16831976851</v>
      </c>
      <c r="L120" s="4">
        <f t="shared" si="30"/>
        <v>195077.37413812566</v>
      </c>
      <c r="M120" s="4">
        <f t="shared" si="20"/>
        <v>390154.74827625131</v>
      </c>
      <c r="N120" s="4">
        <f t="shared" si="21"/>
        <v>80762032.893184021</v>
      </c>
      <c r="O120" s="57">
        <f t="shared" si="22"/>
        <v>1268002.9318978167</v>
      </c>
      <c r="Q120" s="4">
        <f t="shared" si="31"/>
        <v>195077.37413812566</v>
      </c>
      <c r="R120" s="4">
        <f t="shared" si="23"/>
        <v>390154.74827625131</v>
      </c>
      <c r="S120" s="4">
        <f t="shared" si="24"/>
        <v>7803094.9655250264</v>
      </c>
      <c r="T120" s="57">
        <f t="shared" si="25"/>
        <v>146308.03060359423</v>
      </c>
      <c r="V120" s="4">
        <f t="shared" si="12"/>
        <v>141967559.02902094</v>
      </c>
      <c r="W120" s="4">
        <f t="shared" si="26"/>
        <v>2228149.3827339043</v>
      </c>
    </row>
    <row r="121" spans="1:25">
      <c r="A121" s="177">
        <f t="shared" si="27"/>
        <v>2031</v>
      </c>
      <c r="B121" s="4">
        <f t="shared" si="28"/>
        <v>202023.85283399827</v>
      </c>
      <c r="C121" s="4">
        <f t="shared" si="14"/>
        <v>25252.981604249784</v>
      </c>
      <c r="D121" s="4">
        <f t="shared" si="15"/>
        <v>505059.63208499568</v>
      </c>
      <c r="E121" s="57">
        <f t="shared" si="16"/>
        <v>9469.8681015936691</v>
      </c>
      <c r="F121" s="131"/>
      <c r="G121" s="4">
        <f t="shared" si="29"/>
        <v>101011.92641699914</v>
      </c>
      <c r="H121" s="4">
        <f t="shared" si="17"/>
        <v>505059.63208499568</v>
      </c>
      <c r="I121" s="4">
        <f t="shared" si="18"/>
        <v>54798970.081222035</v>
      </c>
      <c r="J121" s="57">
        <f t="shared" si="19"/>
        <v>833348.39294024301</v>
      </c>
      <c r="L121" s="4">
        <f t="shared" si="30"/>
        <v>202023.85283399827</v>
      </c>
      <c r="M121" s="4">
        <f t="shared" si="20"/>
        <v>404047.70566799655</v>
      </c>
      <c r="N121" s="4">
        <f t="shared" si="21"/>
        <v>83637875.073275283</v>
      </c>
      <c r="O121" s="57">
        <f t="shared" si="22"/>
        <v>1313155.0434209888</v>
      </c>
      <c r="Q121" s="4">
        <f t="shared" si="31"/>
        <v>202023.85283399827</v>
      </c>
      <c r="R121" s="4">
        <f t="shared" si="23"/>
        <v>404047.70566799655</v>
      </c>
      <c r="S121" s="4">
        <f t="shared" si="24"/>
        <v>8080954.1133599309</v>
      </c>
      <c r="T121" s="57">
        <f t="shared" si="25"/>
        <v>151517.8896254987</v>
      </c>
      <c r="V121" s="4">
        <f t="shared" si="12"/>
        <v>147022858.89994225</v>
      </c>
      <c r="W121" s="4">
        <f t="shared" si="26"/>
        <v>2307491.194088324</v>
      </c>
    </row>
    <row r="122" spans="1:25">
      <c r="A122" s="177">
        <f t="shared" si="27"/>
        <v>2032</v>
      </c>
      <c r="B122" s="4">
        <f t="shared" si="28"/>
        <v>209217.68756736832</v>
      </c>
      <c r="C122" s="4">
        <f t="shared" si="14"/>
        <v>26152.210945921041</v>
      </c>
      <c r="D122" s="4">
        <f t="shared" si="15"/>
        <v>523044.21891842084</v>
      </c>
      <c r="E122" s="57">
        <f t="shared" si="16"/>
        <v>9807.0791047203893</v>
      </c>
      <c r="F122" s="131"/>
      <c r="G122" s="4">
        <f t="shared" si="29"/>
        <v>104608.84378368416</v>
      </c>
      <c r="H122" s="4">
        <f t="shared" si="17"/>
        <v>523044.21891842084</v>
      </c>
      <c r="I122" s="4">
        <f t="shared" si="18"/>
        <v>56750297.752648659</v>
      </c>
      <c r="J122" s="57">
        <f t="shared" si="19"/>
        <v>863022.96121539455</v>
      </c>
      <c r="L122" s="4">
        <f t="shared" si="30"/>
        <v>209217.68756736832</v>
      </c>
      <c r="M122" s="4">
        <f t="shared" si="20"/>
        <v>418435.37513473665</v>
      </c>
      <c r="N122" s="4">
        <f t="shared" si="21"/>
        <v>86616122.652890489</v>
      </c>
      <c r="O122" s="57">
        <f t="shared" si="22"/>
        <v>1359914.9691878941</v>
      </c>
      <c r="Q122" s="4">
        <f t="shared" si="31"/>
        <v>209217.68756736832</v>
      </c>
      <c r="R122" s="4">
        <f t="shared" si="23"/>
        <v>418435.37513473665</v>
      </c>
      <c r="S122" s="4">
        <f t="shared" si="24"/>
        <v>8368707.5026947334</v>
      </c>
      <c r="T122" s="57">
        <f t="shared" si="25"/>
        <v>156913.26567552623</v>
      </c>
      <c r="V122" s="4">
        <f t="shared" si="12"/>
        <v>152258172.12715229</v>
      </c>
      <c r="W122" s="4">
        <f t="shared" si="26"/>
        <v>2389658.2751835352</v>
      </c>
    </row>
    <row r="123" spans="1:25">
      <c r="A123" s="177">
        <f t="shared" si="27"/>
        <v>2033</v>
      </c>
      <c r="B123" s="4">
        <f t="shared" si="28"/>
        <v>216667.68639940827</v>
      </c>
      <c r="C123" s="4">
        <f t="shared" si="14"/>
        <v>27083.460799926033</v>
      </c>
      <c r="D123" s="4">
        <f t="shared" si="15"/>
        <v>541669.21599852061</v>
      </c>
      <c r="E123" s="57">
        <f t="shared" si="16"/>
        <v>10156.297799972263</v>
      </c>
      <c r="F123" s="131"/>
      <c r="G123" s="4">
        <f t="shared" si="29"/>
        <v>108333.84319970413</v>
      </c>
      <c r="H123" s="4">
        <f t="shared" si="17"/>
        <v>541669.21599852061</v>
      </c>
      <c r="I123" s="4">
        <f t="shared" si="18"/>
        <v>58771109.935839489</v>
      </c>
      <c r="J123" s="57">
        <f t="shared" si="19"/>
        <v>893754.20639755914</v>
      </c>
      <c r="L123" s="4">
        <f t="shared" si="30"/>
        <v>216667.68639940827</v>
      </c>
      <c r="M123" s="4">
        <f t="shared" si="20"/>
        <v>433335.37279881653</v>
      </c>
      <c r="N123" s="4">
        <f t="shared" si="21"/>
        <v>89700422.16935502</v>
      </c>
      <c r="O123" s="57">
        <f t="shared" si="22"/>
        <v>1408339.9615961537</v>
      </c>
      <c r="Q123" s="4">
        <f t="shared" si="31"/>
        <v>216667.68639940827</v>
      </c>
      <c r="R123" s="4">
        <f t="shared" si="23"/>
        <v>433335.37279881653</v>
      </c>
      <c r="S123" s="4">
        <f t="shared" si="24"/>
        <v>8666707.4559763297</v>
      </c>
      <c r="T123" s="57">
        <f t="shared" si="25"/>
        <v>162500.7647995562</v>
      </c>
      <c r="V123" s="4">
        <f t="shared" si="12"/>
        <v>157679908.77716938</v>
      </c>
      <c r="W123" s="4">
        <f t="shared" si="26"/>
        <v>2474751.2305932413</v>
      </c>
    </row>
    <row r="124" spans="1:25">
      <c r="A124" s="177">
        <f t="shared" si="27"/>
        <v>2034</v>
      </c>
      <c r="B124" s="4">
        <f t="shared" si="28"/>
        <v>224382.9710361177</v>
      </c>
      <c r="C124" s="4">
        <f t="shared" si="14"/>
        <v>28047.871379514712</v>
      </c>
      <c r="D124" s="4">
        <f t="shared" si="15"/>
        <v>560957.42759029428</v>
      </c>
      <c r="E124" s="57">
        <f t="shared" si="16"/>
        <v>10517.951767318016</v>
      </c>
      <c r="F124" s="131"/>
      <c r="G124" s="4">
        <f t="shared" si="29"/>
        <v>112191.48551805885</v>
      </c>
      <c r="H124" s="4">
        <f t="shared" si="17"/>
        <v>560957.42759029428</v>
      </c>
      <c r="I124" s="4">
        <f t="shared" si="18"/>
        <v>60863880.893546931</v>
      </c>
      <c r="J124" s="57">
        <f t="shared" si="19"/>
        <v>925579.75552398572</v>
      </c>
      <c r="L124" s="4">
        <f t="shared" si="30"/>
        <v>224382.9710361177</v>
      </c>
      <c r="M124" s="4">
        <f t="shared" si="20"/>
        <v>448765.9420722354</v>
      </c>
      <c r="N124" s="4">
        <f t="shared" si="21"/>
        <v>92894550.008952722</v>
      </c>
      <c r="O124" s="57">
        <f t="shared" si="22"/>
        <v>1458489.3117347651</v>
      </c>
      <c r="Q124" s="4">
        <f t="shared" si="31"/>
        <v>224382.9710361177</v>
      </c>
      <c r="R124" s="4">
        <f t="shared" si="23"/>
        <v>448765.9420722354</v>
      </c>
      <c r="S124" s="4">
        <f t="shared" si="24"/>
        <v>8975318.8414447084</v>
      </c>
      <c r="T124" s="57">
        <f t="shared" si="25"/>
        <v>168287.22827708826</v>
      </c>
      <c r="V124" s="4">
        <f t="shared" si="12"/>
        <v>163294707.17153466</v>
      </c>
      <c r="W124" s="4">
        <f t="shared" si="26"/>
        <v>2562874.2473031571</v>
      </c>
    </row>
    <row r="125" spans="1:25">
      <c r="A125" s="177">
        <f t="shared" si="27"/>
        <v>2035</v>
      </c>
      <c r="B125" s="4">
        <f t="shared" si="28"/>
        <v>232372.98799685127</v>
      </c>
      <c r="C125" s="4">
        <f t="shared" si="14"/>
        <v>29046.623499606409</v>
      </c>
      <c r="D125" s="4">
        <f t="shared" si="15"/>
        <v>580932.4699921282</v>
      </c>
      <c r="E125" s="57">
        <f t="shared" si="16"/>
        <v>10892.483812352402</v>
      </c>
      <c r="F125" s="131"/>
      <c r="G125" s="4">
        <f t="shared" si="29"/>
        <v>116186.49399842563</v>
      </c>
      <c r="H125" s="4">
        <f t="shared" si="17"/>
        <v>580932.4699921282</v>
      </c>
      <c r="I125" s="4">
        <f t="shared" si="18"/>
        <v>63031172.994145907</v>
      </c>
      <c r="J125" s="57">
        <f t="shared" si="19"/>
        <v>958538.57548701169</v>
      </c>
      <c r="L125" s="4">
        <f t="shared" si="30"/>
        <v>232372.98799685127</v>
      </c>
      <c r="M125" s="4">
        <f t="shared" si="20"/>
        <v>464745.97599370254</v>
      </c>
      <c r="N125" s="4">
        <f t="shared" si="21"/>
        <v>96202417.030696422</v>
      </c>
      <c r="O125" s="57">
        <f t="shared" si="22"/>
        <v>1510424.4219795333</v>
      </c>
      <c r="Q125" s="4">
        <f t="shared" si="31"/>
        <v>232372.98799685127</v>
      </c>
      <c r="R125" s="4">
        <f t="shared" si="23"/>
        <v>464745.97599370254</v>
      </c>
      <c r="S125" s="4">
        <f t="shared" si="24"/>
        <v>9294919.5198740512</v>
      </c>
      <c r="T125" s="57">
        <f t="shared" si="25"/>
        <v>174279.74099763844</v>
      </c>
      <c r="V125" s="4">
        <f t="shared" si="12"/>
        <v>169109442.01470852</v>
      </c>
      <c r="W125" s="4">
        <f t="shared" si="26"/>
        <v>2654135.2222765358</v>
      </c>
    </row>
    <row r="126" spans="1:25">
      <c r="A126" s="177">
        <f t="shared" si="27"/>
        <v>2036</v>
      </c>
      <c r="B126" s="4">
        <f t="shared" si="28"/>
        <v>240647.52018054502</v>
      </c>
      <c r="C126" s="4">
        <f t="shared" si="14"/>
        <v>30080.940022568127</v>
      </c>
      <c r="D126" s="4">
        <f t="shared" si="15"/>
        <v>601618.80045136251</v>
      </c>
      <c r="E126" s="57">
        <f t="shared" si="16"/>
        <v>11280.352508463047</v>
      </c>
      <c r="F126" s="131"/>
      <c r="G126" s="4">
        <f t="shared" si="29"/>
        <v>120323.76009027251</v>
      </c>
      <c r="H126" s="4">
        <f t="shared" si="17"/>
        <v>601618.80045136251</v>
      </c>
      <c r="I126" s="4">
        <f t="shared" si="18"/>
        <v>65275639.848972835</v>
      </c>
      <c r="J126" s="57">
        <f t="shared" si="19"/>
        <v>992671.0207447483</v>
      </c>
      <c r="L126" s="4">
        <f t="shared" si="30"/>
        <v>240647.52018054502</v>
      </c>
      <c r="M126" s="4">
        <f t="shared" si="20"/>
        <v>481295.04036109004</v>
      </c>
      <c r="N126" s="4">
        <f t="shared" si="21"/>
        <v>99628073.354745641</v>
      </c>
      <c r="O126" s="57">
        <f t="shared" si="22"/>
        <v>1564208.8811735427</v>
      </c>
      <c r="Q126" s="4">
        <f t="shared" si="31"/>
        <v>240647.52018054502</v>
      </c>
      <c r="R126" s="4">
        <f t="shared" si="23"/>
        <v>481295.04036109004</v>
      </c>
      <c r="S126" s="4">
        <f t="shared" si="24"/>
        <v>9625900.8072218001</v>
      </c>
      <c r="T126" s="57">
        <f t="shared" si="25"/>
        <v>180485.64013540876</v>
      </c>
      <c r="V126" s="4">
        <f t="shared" si="12"/>
        <v>175131232.81139162</v>
      </c>
      <c r="W126" s="4">
        <f t="shared" si="26"/>
        <v>2748645.8945621629</v>
      </c>
    </row>
    <row r="127" spans="1:25">
      <c r="A127" s="177">
        <f t="shared" si="27"/>
        <v>2037</v>
      </c>
      <c r="B127" s="4">
        <f t="shared" si="28"/>
        <v>249216.69884380253</v>
      </c>
      <c r="C127" s="4">
        <f t="shared" si="14"/>
        <v>31152.087355475316</v>
      </c>
      <c r="D127" s="4">
        <f t="shared" si="15"/>
        <v>623041.74710950628</v>
      </c>
      <c r="E127" s="57">
        <f t="shared" si="16"/>
        <v>11682.032758303243</v>
      </c>
      <c r="F127" s="131"/>
      <c r="G127" s="4">
        <f t="shared" si="29"/>
        <v>124608.34942190126</v>
      </c>
      <c r="H127" s="4">
        <f t="shared" si="17"/>
        <v>623041.74710950628</v>
      </c>
      <c r="I127" s="4">
        <f t="shared" si="18"/>
        <v>67600029.561381429</v>
      </c>
      <c r="J127" s="57">
        <f t="shared" si="19"/>
        <v>1028018.8827306856</v>
      </c>
      <c r="L127" s="4">
        <f t="shared" si="30"/>
        <v>249216.69884380253</v>
      </c>
      <c r="M127" s="4">
        <f t="shared" si="20"/>
        <v>498433.39768760506</v>
      </c>
      <c r="N127" s="4">
        <f t="shared" si="21"/>
        <v>103175713.32133424</v>
      </c>
      <c r="O127" s="57">
        <f t="shared" si="22"/>
        <v>1619908.5424847165</v>
      </c>
      <c r="Q127" s="4">
        <f t="shared" si="31"/>
        <v>249216.69884380253</v>
      </c>
      <c r="R127" s="4">
        <f t="shared" si="23"/>
        <v>498433.39768760506</v>
      </c>
      <c r="S127" s="4">
        <f t="shared" si="24"/>
        <v>9968667.9537521005</v>
      </c>
      <c r="T127" s="57">
        <f t="shared" si="25"/>
        <v>186912.52413285189</v>
      </c>
      <c r="V127" s="4">
        <f t="shared" si="12"/>
        <v>181367452.58357728</v>
      </c>
      <c r="W127" s="4">
        <f t="shared" si="26"/>
        <v>2846521.9821065576</v>
      </c>
    </row>
    <row r="128" spans="1:25">
      <c r="A128" s="177">
        <f t="shared" si="27"/>
        <v>2038</v>
      </c>
      <c r="B128" s="4">
        <f t="shared" si="28"/>
        <v>258091.0160055068</v>
      </c>
      <c r="C128" s="4">
        <f t="shared" si="14"/>
        <v>32261.37700068835</v>
      </c>
      <c r="D128" s="4">
        <f t="shared" si="15"/>
        <v>645227.54001376696</v>
      </c>
      <c r="E128" s="57">
        <f t="shared" si="16"/>
        <v>12098.016375258132</v>
      </c>
      <c r="F128" s="131"/>
      <c r="G128" s="4">
        <f t="shared" si="29"/>
        <v>129045.5080027534</v>
      </c>
      <c r="H128" s="4">
        <f t="shared" si="17"/>
        <v>645227.54001376696</v>
      </c>
      <c r="I128" s="4">
        <f t="shared" si="18"/>
        <v>70007188.091493711</v>
      </c>
      <c r="J128" s="57">
        <f t="shared" si="19"/>
        <v>1064625.4410227158</v>
      </c>
      <c r="L128" s="4">
        <f t="shared" si="30"/>
        <v>258091.0160055068</v>
      </c>
      <c r="M128" s="4">
        <f t="shared" si="20"/>
        <v>516182.03201101359</v>
      </c>
      <c r="N128" s="4">
        <f t="shared" si="21"/>
        <v>106849680.62627982</v>
      </c>
      <c r="O128" s="57">
        <f t="shared" si="22"/>
        <v>1677591.6040357943</v>
      </c>
      <c r="Q128" s="4">
        <f t="shared" si="31"/>
        <v>258091.0160055068</v>
      </c>
      <c r="R128" s="4">
        <f t="shared" si="23"/>
        <v>516182.03201101359</v>
      </c>
      <c r="S128" s="4">
        <f t="shared" si="24"/>
        <v>10323640.640220271</v>
      </c>
      <c r="T128" s="57">
        <f t="shared" si="25"/>
        <v>193568.26200413011</v>
      </c>
      <c r="V128" s="4">
        <f t="shared" si="12"/>
        <v>187825736.89800757</v>
      </c>
      <c r="W128" s="4">
        <f t="shared" si="26"/>
        <v>2947883.323437898</v>
      </c>
    </row>
    <row r="129" spans="1:23">
      <c r="A129" s="177">
        <f t="shared" si="27"/>
        <v>2039</v>
      </c>
      <c r="B129" s="4">
        <f t="shared" si="28"/>
        <v>267281.337293146</v>
      </c>
      <c r="C129" s="4">
        <f t="shared" si="14"/>
        <v>33410.16716164325</v>
      </c>
      <c r="D129" s="4">
        <f t="shared" si="15"/>
        <v>668203.34323286498</v>
      </c>
      <c r="E129" s="57">
        <f t="shared" si="16"/>
        <v>12528.81268561622</v>
      </c>
      <c r="F129" s="131"/>
      <c r="G129" s="4">
        <f t="shared" si="29"/>
        <v>133640.668646573</v>
      </c>
      <c r="H129" s="4">
        <f t="shared" si="17"/>
        <v>668203.34323286498</v>
      </c>
      <c r="I129" s="4">
        <f t="shared" si="18"/>
        <v>72500062.740765855</v>
      </c>
      <c r="J129" s="57">
        <f t="shared" si="19"/>
        <v>1102535.5163342275</v>
      </c>
      <c r="L129" s="4">
        <f t="shared" si="30"/>
        <v>267281.337293146</v>
      </c>
      <c r="M129" s="4">
        <f t="shared" si="20"/>
        <v>534562.67458629201</v>
      </c>
      <c r="N129" s="4">
        <f t="shared" si="21"/>
        <v>110654473.63936244</v>
      </c>
      <c r="O129" s="57">
        <f t="shared" si="22"/>
        <v>1737328.692405449</v>
      </c>
      <c r="Q129" s="4">
        <f t="shared" si="31"/>
        <v>267281.337293146</v>
      </c>
      <c r="R129" s="4">
        <f t="shared" si="23"/>
        <v>534562.67458629201</v>
      </c>
      <c r="S129" s="4">
        <f t="shared" si="24"/>
        <v>10691253.49172584</v>
      </c>
      <c r="T129" s="57">
        <f t="shared" si="25"/>
        <v>200461.00296985952</v>
      </c>
      <c r="V129" s="4">
        <f t="shared" si="12"/>
        <v>194513993.215087</v>
      </c>
      <c r="W129" s="4">
        <f t="shared" si="26"/>
        <v>3052854.0243951525</v>
      </c>
    </row>
    <row r="130" spans="1:23">
      <c r="A130" s="177">
        <f t="shared" si="27"/>
        <v>2040</v>
      </c>
      <c r="B130" s="4">
        <f t="shared" si="28"/>
        <v>276798.91524658183</v>
      </c>
      <c r="C130" s="4">
        <f t="shared" si="14"/>
        <v>34599.864405822729</v>
      </c>
      <c r="D130" s="4">
        <f t="shared" si="15"/>
        <v>691997.28811645461</v>
      </c>
      <c r="E130" s="57">
        <f t="shared" si="16"/>
        <v>12974.949152183523</v>
      </c>
      <c r="F130" s="131"/>
      <c r="G130" s="4">
        <f t="shared" si="29"/>
        <v>138399.45762329092</v>
      </c>
      <c r="H130" s="4">
        <f t="shared" si="17"/>
        <v>691997.28811645461</v>
      </c>
      <c r="I130" s="4">
        <f t="shared" si="18"/>
        <v>75081705.760635331</v>
      </c>
      <c r="J130" s="57">
        <f t="shared" si="19"/>
        <v>1141795.5253921503</v>
      </c>
      <c r="L130" s="4">
        <f t="shared" si="30"/>
        <v>276798.91524658183</v>
      </c>
      <c r="M130" s="4">
        <f t="shared" si="20"/>
        <v>553597.83049316367</v>
      </c>
      <c r="N130" s="4">
        <f t="shared" si="21"/>
        <v>114594750.91208488</v>
      </c>
      <c r="O130" s="57">
        <f t="shared" si="22"/>
        <v>1799192.9491027819</v>
      </c>
      <c r="Q130" s="4">
        <f t="shared" si="31"/>
        <v>276798.91524658183</v>
      </c>
      <c r="R130" s="4">
        <f t="shared" si="23"/>
        <v>553597.83049316367</v>
      </c>
      <c r="S130" s="4">
        <f t="shared" si="24"/>
        <v>11071956.609863274</v>
      </c>
      <c r="T130" s="57">
        <f t="shared" si="25"/>
        <v>207599.18643493636</v>
      </c>
      <c r="V130" s="4">
        <f t="shared" si="12"/>
        <v>201440410.57069993</v>
      </c>
      <c r="W130" s="4">
        <f t="shared" si="26"/>
        <v>3161562.6100820522</v>
      </c>
    </row>
    <row r="131" spans="1:23">
      <c r="A131" s="177">
        <f t="shared" si="27"/>
        <v>2041</v>
      </c>
      <c r="B131" s="4">
        <f t="shared" si="28"/>
        <v>286655.40309554985</v>
      </c>
      <c r="C131" s="4">
        <f t="shared" si="14"/>
        <v>35831.925386943731</v>
      </c>
      <c r="D131" s="4">
        <f t="shared" si="15"/>
        <v>716638.50773887464</v>
      </c>
      <c r="E131" s="57">
        <f t="shared" si="16"/>
        <v>13436.972020103898</v>
      </c>
      <c r="F131" s="131"/>
      <c r="G131" s="4">
        <f t="shared" si="29"/>
        <v>143327.70154777492</v>
      </c>
      <c r="H131" s="4">
        <f t="shared" si="17"/>
        <v>716638.50773887464</v>
      </c>
      <c r="I131" s="4">
        <f t="shared" si="18"/>
        <v>77755278.089667901</v>
      </c>
      <c r="J131" s="57">
        <f t="shared" si="19"/>
        <v>1182453.5377691435</v>
      </c>
      <c r="L131" s="4">
        <f t="shared" si="30"/>
        <v>286655.40309554985</v>
      </c>
      <c r="M131" s="4">
        <f t="shared" si="20"/>
        <v>573310.80619109969</v>
      </c>
      <c r="N131" s="4">
        <f t="shared" si="21"/>
        <v>118675336.88155764</v>
      </c>
      <c r="O131" s="57">
        <f t="shared" si="22"/>
        <v>1863260.1201210739</v>
      </c>
      <c r="Q131" s="4">
        <f t="shared" si="31"/>
        <v>286655.40309554985</v>
      </c>
      <c r="R131" s="4">
        <f t="shared" si="23"/>
        <v>573310.80619109969</v>
      </c>
      <c r="S131" s="4">
        <f t="shared" si="24"/>
        <v>11466216.123821994</v>
      </c>
      <c r="T131" s="57">
        <f t="shared" si="25"/>
        <v>214991.55232166237</v>
      </c>
      <c r="V131" s="4">
        <f t="shared" si="12"/>
        <v>208613469.60278642</v>
      </c>
      <c r="W131" s="4">
        <f t="shared" si="26"/>
        <v>3274142.1822319832</v>
      </c>
    </row>
    <row r="132" spans="1:23">
      <c r="A132" s="177">
        <f t="shared" si="27"/>
        <v>2042</v>
      </c>
      <c r="B132" s="4">
        <f t="shared" si="28"/>
        <v>296862.8690277604</v>
      </c>
      <c r="C132" s="4">
        <f t="shared" si="14"/>
        <v>37107.85862847005</v>
      </c>
      <c r="D132" s="4">
        <f t="shared" si="15"/>
        <v>742157.17256940098</v>
      </c>
      <c r="E132" s="57">
        <f t="shared" si="16"/>
        <v>13915.44698567627</v>
      </c>
      <c r="F132" s="131"/>
      <c r="G132" s="4">
        <f t="shared" si="29"/>
        <v>148431.4345138802</v>
      </c>
      <c r="H132" s="4">
        <f t="shared" si="17"/>
        <v>742157.17256940098</v>
      </c>
      <c r="I132" s="4">
        <f t="shared" si="18"/>
        <v>80524053.223780006</v>
      </c>
      <c r="J132" s="57">
        <f t="shared" si="19"/>
        <v>1224559.3347395118</v>
      </c>
      <c r="L132" s="4">
        <f t="shared" si="30"/>
        <v>296862.8690277604</v>
      </c>
      <c r="M132" s="4">
        <f t="shared" si="20"/>
        <v>593725.73805552081</v>
      </c>
      <c r="N132" s="4">
        <f t="shared" si="21"/>
        <v>122901227.77749281</v>
      </c>
      <c r="O132" s="57">
        <f t="shared" si="22"/>
        <v>1929608.6486804427</v>
      </c>
      <c r="Q132" s="4">
        <f t="shared" si="31"/>
        <v>296862.8690277604</v>
      </c>
      <c r="R132" s="4">
        <f t="shared" si="23"/>
        <v>593725.73805552081</v>
      </c>
      <c r="S132" s="4">
        <f t="shared" si="24"/>
        <v>11874514.761110416</v>
      </c>
      <c r="T132" s="57">
        <f t="shared" si="25"/>
        <v>222647.15177082032</v>
      </c>
      <c r="V132" s="4">
        <f t="shared" si="12"/>
        <v>216041952.93495262</v>
      </c>
      <c r="W132" s="4">
        <f t="shared" si="26"/>
        <v>3390730.5821764511</v>
      </c>
    </row>
    <row r="133" spans="1:23">
      <c r="A133" s="177">
        <f t="shared" si="27"/>
        <v>2043</v>
      </c>
      <c r="B133" s="4">
        <f t="shared" si="28"/>
        <v>307433.81096507004</v>
      </c>
      <c r="C133" s="4">
        <f t="shared" si="14"/>
        <v>38429.226370633754</v>
      </c>
      <c r="D133" s="4">
        <f t="shared" si="15"/>
        <v>768584.52741267509</v>
      </c>
      <c r="E133" s="57">
        <f t="shared" si="16"/>
        <v>14410.959888987658</v>
      </c>
      <c r="F133" s="131"/>
      <c r="G133" s="4">
        <f t="shared" si="29"/>
        <v>153716.90548253502</v>
      </c>
      <c r="H133" s="4">
        <f t="shared" si="17"/>
        <v>768584.52741267509</v>
      </c>
      <c r="I133" s="4">
        <f t="shared" si="18"/>
        <v>83391421.224275246</v>
      </c>
      <c r="J133" s="57">
        <f t="shared" si="19"/>
        <v>1268164.4702309142</v>
      </c>
      <c r="L133" s="4">
        <f t="shared" si="30"/>
        <v>307433.81096507004</v>
      </c>
      <c r="M133" s="4">
        <f t="shared" si="20"/>
        <v>614867.62193014007</v>
      </c>
      <c r="N133" s="4">
        <f t="shared" si="21"/>
        <v>127277597.739539</v>
      </c>
      <c r="O133" s="57">
        <f t="shared" si="22"/>
        <v>1998319.7712729552</v>
      </c>
      <c r="Q133" s="4">
        <f t="shared" si="31"/>
        <v>307433.81096507004</v>
      </c>
      <c r="R133" s="4">
        <f t="shared" si="23"/>
        <v>614867.62193014007</v>
      </c>
      <c r="S133" s="4">
        <f t="shared" si="24"/>
        <v>12297352.438602801</v>
      </c>
      <c r="T133" s="57">
        <f t="shared" si="25"/>
        <v>230575.35822380253</v>
      </c>
      <c r="V133" s="4">
        <f t="shared" si="12"/>
        <v>223734955.92982972</v>
      </c>
      <c r="W133" s="4">
        <f t="shared" si="26"/>
        <v>3511470.5596166598</v>
      </c>
    </row>
    <row r="134" spans="1:23">
      <c r="A134" s="177">
        <f t="shared" si="27"/>
        <v>2044</v>
      </c>
      <c r="B134" s="4">
        <f t="shared" si="28"/>
        <v>318381.17186581535</v>
      </c>
      <c r="C134" s="4">
        <f t="shared" si="14"/>
        <v>39797.646483226919</v>
      </c>
      <c r="D134" s="4">
        <f t="shared" si="15"/>
        <v>795952.92966453836</v>
      </c>
      <c r="E134" s="57">
        <f t="shared" si="16"/>
        <v>14924.117431210096</v>
      </c>
      <c r="F134" s="131"/>
      <c r="G134" s="4">
        <f t="shared" si="29"/>
        <v>159190.58593290768</v>
      </c>
      <c r="H134" s="4">
        <f t="shared" si="17"/>
        <v>795952.92966453836</v>
      </c>
      <c r="I134" s="4">
        <f t="shared" si="18"/>
        <v>86360892.86860241</v>
      </c>
      <c r="J134" s="57">
        <f t="shared" si="19"/>
        <v>1313322.3339464886</v>
      </c>
      <c r="L134" s="4">
        <f t="shared" si="30"/>
        <v>318381.17186581535</v>
      </c>
      <c r="M134" s="4">
        <f t="shared" si="20"/>
        <v>636762.34373163071</v>
      </c>
      <c r="N134" s="4">
        <f t="shared" si="21"/>
        <v>131809805.15244755</v>
      </c>
      <c r="O134" s="57">
        <f t="shared" si="22"/>
        <v>2069477.6171277999</v>
      </c>
      <c r="Q134" s="4">
        <f t="shared" si="31"/>
        <v>318381.17186581535</v>
      </c>
      <c r="R134" s="4">
        <f t="shared" si="23"/>
        <v>636762.34373163071</v>
      </c>
      <c r="S134" s="4">
        <f t="shared" si="24"/>
        <v>12735246.874632614</v>
      </c>
      <c r="T134" s="57">
        <f t="shared" si="25"/>
        <v>238785.87889936153</v>
      </c>
      <c r="V134" s="4">
        <f t="shared" si="12"/>
        <v>231701897.82534713</v>
      </c>
      <c r="W134" s="4">
        <f t="shared" si="26"/>
        <v>3636509.9474048601</v>
      </c>
    </row>
    <row r="135" spans="1:23">
      <c r="A135" s="177">
        <f t="shared" si="27"/>
        <v>2045</v>
      </c>
      <c r="B135" s="4">
        <f t="shared" si="28"/>
        <v>329718.35557204508</v>
      </c>
      <c r="C135" s="4">
        <f t="shared" si="14"/>
        <v>41214.794446505635</v>
      </c>
      <c r="D135" s="4">
        <f t="shared" si="15"/>
        <v>824295.88893011271</v>
      </c>
      <c r="E135" s="57">
        <f t="shared" si="16"/>
        <v>15455.547917439613</v>
      </c>
      <c r="F135" s="131"/>
      <c r="G135" s="4">
        <f t="shared" si="29"/>
        <v>164859.17778602254</v>
      </c>
      <c r="H135" s="4">
        <f t="shared" si="17"/>
        <v>824295.88893011271</v>
      </c>
      <c r="I135" s="4">
        <f t="shared" si="18"/>
        <v>89436103.948917225</v>
      </c>
      <c r="J135" s="57">
        <f t="shared" si="19"/>
        <v>1360088.2167346862</v>
      </c>
      <c r="L135" s="4">
        <f t="shared" si="30"/>
        <v>329718.35557204508</v>
      </c>
      <c r="M135" s="4">
        <f t="shared" si="20"/>
        <v>659436.71114409016</v>
      </c>
      <c r="N135" s="4">
        <f t="shared" si="21"/>
        <v>136503399.20682666</v>
      </c>
      <c r="O135" s="57">
        <f t="shared" si="22"/>
        <v>2143169.3112182929</v>
      </c>
      <c r="Q135" s="4">
        <f t="shared" si="31"/>
        <v>329718.35557204508</v>
      </c>
      <c r="R135" s="4">
        <f t="shared" si="23"/>
        <v>659436.71114409016</v>
      </c>
      <c r="S135" s="4">
        <f t="shared" si="24"/>
        <v>13188734.222881803</v>
      </c>
      <c r="T135" s="57">
        <f t="shared" si="25"/>
        <v>247288.76667903381</v>
      </c>
      <c r="V135" s="4">
        <f t="shared" si="12"/>
        <v>239952533.26755577</v>
      </c>
      <c r="W135" s="4">
        <f t="shared" si="26"/>
        <v>3766001.8425494526</v>
      </c>
    </row>
    <row r="136" spans="1:23">
      <c r="A136" s="177">
        <f t="shared" si="27"/>
        <v>2046</v>
      </c>
      <c r="B136" s="4">
        <f t="shared" si="28"/>
        <v>341459.24322105374</v>
      </c>
      <c r="C136" s="4">
        <f t="shared" si="14"/>
        <v>42682.405402631717</v>
      </c>
      <c r="D136" s="4">
        <f t="shared" si="15"/>
        <v>853648.1080526344</v>
      </c>
      <c r="E136" s="57">
        <f t="shared" si="16"/>
        <v>16005.902025986894</v>
      </c>
      <c r="F136" s="131"/>
      <c r="G136" s="4">
        <f t="shared" si="29"/>
        <v>170729.62161052687</v>
      </c>
      <c r="H136" s="4">
        <f t="shared" si="17"/>
        <v>853648.1080526344</v>
      </c>
      <c r="I136" s="4">
        <f t="shared" si="18"/>
        <v>92620819.723710835</v>
      </c>
      <c r="J136" s="57">
        <f t="shared" si="19"/>
        <v>1408519.3782868471</v>
      </c>
      <c r="L136" s="4">
        <f t="shared" si="30"/>
        <v>341459.24322105374</v>
      </c>
      <c r="M136" s="4">
        <f t="shared" si="20"/>
        <v>682918.48644210747</v>
      </c>
      <c r="N136" s="4">
        <f t="shared" si="21"/>
        <v>141364126.69351625</v>
      </c>
      <c r="O136" s="57">
        <f t="shared" si="22"/>
        <v>2219485.0809368491</v>
      </c>
      <c r="Q136" s="4">
        <f t="shared" si="31"/>
        <v>341459.24322105374</v>
      </c>
      <c r="R136" s="4">
        <f t="shared" si="23"/>
        <v>682918.48644210747</v>
      </c>
      <c r="S136" s="4">
        <f t="shared" si="24"/>
        <v>13658369.72884215</v>
      </c>
      <c r="T136" s="57">
        <f t="shared" si="25"/>
        <v>256094.4324157903</v>
      </c>
      <c r="V136" s="4">
        <f t="shared" si="12"/>
        <v>248496964.25412187</v>
      </c>
      <c r="W136" s="4">
        <f t="shared" si="26"/>
        <v>3900104.7936654738</v>
      </c>
    </row>
    <row r="137" spans="1:23" s="303" customFormat="1">
      <c r="A137" s="303">
        <f t="shared" si="27"/>
        <v>2047</v>
      </c>
      <c r="B137" s="4">
        <f t="shared" si="28"/>
        <v>353618.21024131088</v>
      </c>
      <c r="C137" s="4">
        <f t="shared" ref="C137:C146" si="32">B137*$B$105</f>
        <v>44202.27628016386</v>
      </c>
      <c r="D137" s="4">
        <f t="shared" ref="D137:D146" si="33">C137*$B$104*$A$106</f>
        <v>884045.52560327714</v>
      </c>
      <c r="E137" s="57">
        <f t="shared" ref="E137:E146" si="34">C137*$B$103*$A$106</f>
        <v>16575.853605061449</v>
      </c>
      <c r="F137" s="313"/>
      <c r="G137" s="4">
        <f t="shared" si="29"/>
        <v>176809.10512065544</v>
      </c>
      <c r="H137" s="4">
        <f t="shared" ref="H137:H146" si="35">G137*$C$105</f>
        <v>884045.52560327714</v>
      </c>
      <c r="I137" s="4">
        <f t="shared" ref="I137:I146" si="36">H137*$C$104*$A$106</f>
        <v>95918939.527955577</v>
      </c>
      <c r="J137" s="57">
        <f t="shared" ref="J137:J146" si="37">H137*$C$103*$A$106</f>
        <v>1458675.1172454075</v>
      </c>
      <c r="L137" s="4">
        <f t="shared" si="30"/>
        <v>353618.21024131088</v>
      </c>
      <c r="M137" s="4">
        <f t="shared" ref="M137:M146" si="38">L137*$D$105</f>
        <v>707236.42048262176</v>
      </c>
      <c r="N137" s="4">
        <f t="shared" ref="N137:N146" si="39">M137*$D$104*$A$106</f>
        <v>146397939.03990272</v>
      </c>
      <c r="O137" s="57">
        <f t="shared" ref="O137:O146" si="40">M137*$D$103*$A$106</f>
        <v>2298518.3665685207</v>
      </c>
      <c r="Q137" s="4">
        <f t="shared" si="31"/>
        <v>353618.21024131088</v>
      </c>
      <c r="R137" s="4">
        <f t="shared" ref="R137:R146" si="41">Q137*$E$105</f>
        <v>707236.42048262176</v>
      </c>
      <c r="S137" s="4">
        <f t="shared" ref="S137:S146" si="42">R137*$E$104*$A$106</f>
        <v>14144728.409652434</v>
      </c>
      <c r="T137" s="57">
        <f t="shared" ref="T137:T146" si="43">R137*$E$103*$A$106</f>
        <v>265213.65768098319</v>
      </c>
      <c r="V137" s="4">
        <f t="shared" ref="V137:V146" si="44">D137+I137+N137+S137</f>
        <v>257345652.50311401</v>
      </c>
      <c r="W137" s="4">
        <f t="shared" ref="W137:W146" si="45">E137+J137+O137+T137</f>
        <v>4038982.9950999729</v>
      </c>
    </row>
    <row r="138" spans="1:23" s="303" customFormat="1">
      <c r="A138" s="303">
        <f t="shared" si="27"/>
        <v>2048</v>
      </c>
      <c r="B138" s="4">
        <f t="shared" si="28"/>
        <v>366210.14395359572</v>
      </c>
      <c r="C138" s="4">
        <f t="shared" si="32"/>
        <v>45776.267994199465</v>
      </c>
      <c r="D138" s="4">
        <f t="shared" si="33"/>
        <v>915525.35988398932</v>
      </c>
      <c r="E138" s="57">
        <f t="shared" si="34"/>
        <v>17166.100497824798</v>
      </c>
      <c r="F138" s="313"/>
      <c r="G138" s="4">
        <f t="shared" si="29"/>
        <v>183105.07197679786</v>
      </c>
      <c r="H138" s="4">
        <f t="shared" si="35"/>
        <v>915525.35988398932</v>
      </c>
      <c r="I138" s="4">
        <f t="shared" si="36"/>
        <v>99334501.547412843</v>
      </c>
      <c r="J138" s="57">
        <f t="shared" si="37"/>
        <v>1510616.8438085828</v>
      </c>
      <c r="L138" s="4">
        <f t="shared" si="30"/>
        <v>366210.14395359572</v>
      </c>
      <c r="M138" s="4">
        <f t="shared" si="38"/>
        <v>732420.28790719144</v>
      </c>
      <c r="N138" s="4">
        <f t="shared" si="39"/>
        <v>151610999.59678861</v>
      </c>
      <c r="O138" s="57">
        <f t="shared" si="40"/>
        <v>2380365.9356983723</v>
      </c>
      <c r="Q138" s="4">
        <f t="shared" si="31"/>
        <v>366210.14395359572</v>
      </c>
      <c r="R138" s="4">
        <f t="shared" si="41"/>
        <v>732420.28790719144</v>
      </c>
      <c r="S138" s="4">
        <f t="shared" si="42"/>
        <v>14648405.758143829</v>
      </c>
      <c r="T138" s="57">
        <f t="shared" si="43"/>
        <v>274657.60796519677</v>
      </c>
      <c r="V138" s="4">
        <f t="shared" si="44"/>
        <v>266509432.26222929</v>
      </c>
      <c r="W138" s="4">
        <f t="shared" si="45"/>
        <v>4182806.4879699768</v>
      </c>
    </row>
    <row r="139" spans="1:23" s="303" customFormat="1">
      <c r="A139" s="303">
        <f t="shared" si="27"/>
        <v>2049</v>
      </c>
      <c r="B139" s="4">
        <f t="shared" si="28"/>
        <v>379250.46179888764</v>
      </c>
      <c r="C139" s="4">
        <f t="shared" si="32"/>
        <v>47406.307724860955</v>
      </c>
      <c r="D139" s="4">
        <f t="shared" si="33"/>
        <v>948126.15449721913</v>
      </c>
      <c r="E139" s="57">
        <f t="shared" si="34"/>
        <v>17777.365396822857</v>
      </c>
      <c r="F139" s="313"/>
      <c r="G139" s="4">
        <f t="shared" si="29"/>
        <v>189625.23089944382</v>
      </c>
      <c r="H139" s="4">
        <f t="shared" si="35"/>
        <v>948126.15449721913</v>
      </c>
      <c r="I139" s="4">
        <f t="shared" si="36"/>
        <v>102871687.76294827</v>
      </c>
      <c r="J139" s="57">
        <f t="shared" si="37"/>
        <v>1564408.154920412</v>
      </c>
      <c r="L139" s="4">
        <f t="shared" si="30"/>
        <v>379250.46179888764</v>
      </c>
      <c r="M139" s="4">
        <f t="shared" si="38"/>
        <v>758500.92359777528</v>
      </c>
      <c r="N139" s="4">
        <f t="shared" si="39"/>
        <v>157009691.18473947</v>
      </c>
      <c r="O139" s="57">
        <f t="shared" si="40"/>
        <v>2465128.0016927696</v>
      </c>
      <c r="Q139" s="4">
        <f t="shared" si="31"/>
        <v>379250.46179888764</v>
      </c>
      <c r="R139" s="4">
        <f t="shared" si="41"/>
        <v>758500.92359777528</v>
      </c>
      <c r="S139" s="4">
        <f t="shared" si="42"/>
        <v>15170018.471955506</v>
      </c>
      <c r="T139" s="57">
        <f t="shared" si="43"/>
        <v>284437.84634916572</v>
      </c>
      <c r="V139" s="4">
        <f t="shared" si="44"/>
        <v>275999523.57414043</v>
      </c>
      <c r="W139" s="4">
        <f t="shared" si="45"/>
        <v>4331751.3683591699</v>
      </c>
    </row>
    <row r="140" spans="1:23" s="303" customFormat="1">
      <c r="A140" s="303">
        <f t="shared" si="27"/>
        <v>2050</v>
      </c>
      <c r="B140" s="4">
        <f t="shared" si="28"/>
        <v>392755.13021533086</v>
      </c>
      <c r="C140" s="4">
        <f t="shared" si="32"/>
        <v>49094.391276916358</v>
      </c>
      <c r="D140" s="4">
        <f t="shared" si="33"/>
        <v>981887.82553832722</v>
      </c>
      <c r="E140" s="57">
        <f t="shared" si="34"/>
        <v>18410.396728843632</v>
      </c>
      <c r="F140" s="313"/>
      <c r="G140" s="4">
        <f t="shared" si="29"/>
        <v>196377.56510766543</v>
      </c>
      <c r="H140" s="4">
        <f t="shared" si="35"/>
        <v>981887.82553832722</v>
      </c>
      <c r="I140" s="4">
        <f t="shared" si="36"/>
        <v>106534829.0709085</v>
      </c>
      <c r="J140" s="57">
        <f t="shared" si="37"/>
        <v>1620114.9121382402</v>
      </c>
      <c r="L140" s="4">
        <f t="shared" si="30"/>
        <v>392755.13021533086</v>
      </c>
      <c r="M140" s="4">
        <f t="shared" si="38"/>
        <v>785510.26043066173</v>
      </c>
      <c r="N140" s="4">
        <f t="shared" si="39"/>
        <v>162600623.90914696</v>
      </c>
      <c r="O140" s="57">
        <f t="shared" si="40"/>
        <v>2552908.3463996504</v>
      </c>
      <c r="Q140" s="4">
        <f t="shared" si="31"/>
        <v>392755.13021533086</v>
      </c>
      <c r="R140" s="4">
        <f t="shared" si="41"/>
        <v>785510.26043066173</v>
      </c>
      <c r="S140" s="4">
        <f t="shared" si="42"/>
        <v>15710205.208613236</v>
      </c>
      <c r="T140" s="57">
        <f t="shared" si="43"/>
        <v>294566.34766149812</v>
      </c>
      <c r="V140" s="4">
        <f t="shared" si="44"/>
        <v>285827546.01420701</v>
      </c>
      <c r="W140" s="4">
        <f t="shared" si="45"/>
        <v>4486000.0029282328</v>
      </c>
    </row>
    <row r="141" spans="1:23" s="303" customFormat="1">
      <c r="A141" s="303">
        <f t="shared" si="27"/>
        <v>2051</v>
      </c>
      <c r="B141" s="4">
        <f t="shared" si="28"/>
        <v>406740.6841873856</v>
      </c>
      <c r="C141" s="4">
        <f t="shared" si="32"/>
        <v>50842.5855234232</v>
      </c>
      <c r="D141" s="4">
        <f t="shared" si="33"/>
        <v>1016851.7104684641</v>
      </c>
      <c r="E141" s="57">
        <f t="shared" si="34"/>
        <v>19065.969571283698</v>
      </c>
      <c r="F141" s="313"/>
      <c r="G141" s="4">
        <f t="shared" si="29"/>
        <v>203370.3420936928</v>
      </c>
      <c r="H141" s="4">
        <f t="shared" si="35"/>
        <v>1016851.7104684641</v>
      </c>
      <c r="I141" s="4">
        <f t="shared" si="36"/>
        <v>110328410.58582835</v>
      </c>
      <c r="J141" s="57">
        <f t="shared" si="37"/>
        <v>1677805.3222729662</v>
      </c>
      <c r="L141" s="4">
        <f t="shared" si="30"/>
        <v>406740.6841873856</v>
      </c>
      <c r="M141" s="4">
        <f t="shared" si="38"/>
        <v>813481.36837477121</v>
      </c>
      <c r="N141" s="4">
        <f t="shared" si="39"/>
        <v>168390643.25357765</v>
      </c>
      <c r="O141" s="57">
        <f t="shared" si="40"/>
        <v>2643814.4472180065</v>
      </c>
      <c r="Q141" s="4">
        <f t="shared" si="31"/>
        <v>406740.6841873856</v>
      </c>
      <c r="R141" s="4">
        <f t="shared" si="41"/>
        <v>813481.36837477121</v>
      </c>
      <c r="S141" s="4">
        <f t="shared" si="42"/>
        <v>16269627.367495425</v>
      </c>
      <c r="T141" s="57">
        <f t="shared" si="43"/>
        <v>305055.51314053917</v>
      </c>
      <c r="V141" s="4">
        <f t="shared" si="44"/>
        <v>296005532.9173699</v>
      </c>
      <c r="W141" s="4">
        <f t="shared" si="45"/>
        <v>4645741.2522027958</v>
      </c>
    </row>
    <row r="142" spans="1:23" s="303" customFormat="1">
      <c r="A142" s="303">
        <f t="shared" si="27"/>
        <v>2052</v>
      </c>
      <c r="B142" s="4">
        <f t="shared" si="28"/>
        <v>421224.24749110208</v>
      </c>
      <c r="C142" s="4">
        <f t="shared" si="32"/>
        <v>52653.03093638776</v>
      </c>
      <c r="D142" s="4">
        <f t="shared" si="33"/>
        <v>1053060.6187277553</v>
      </c>
      <c r="E142" s="57">
        <f t="shared" si="34"/>
        <v>19744.886601145408</v>
      </c>
      <c r="F142" s="313"/>
      <c r="G142" s="4">
        <f t="shared" si="29"/>
        <v>210612.12374555104</v>
      </c>
      <c r="H142" s="4">
        <f t="shared" si="35"/>
        <v>1053060.6187277553</v>
      </c>
      <c r="I142" s="4">
        <f t="shared" si="36"/>
        <v>114257077.13196145</v>
      </c>
      <c r="J142" s="57">
        <f t="shared" si="37"/>
        <v>1737550.0209007966</v>
      </c>
      <c r="L142" s="4">
        <f t="shared" si="30"/>
        <v>421224.24749110208</v>
      </c>
      <c r="M142" s="4">
        <f t="shared" si="38"/>
        <v>842448.49498220417</v>
      </c>
      <c r="N142" s="4">
        <f t="shared" si="39"/>
        <v>174386838.46131626</v>
      </c>
      <c r="O142" s="57">
        <f t="shared" si="40"/>
        <v>2737957.6086921636</v>
      </c>
      <c r="Q142" s="4">
        <f t="shared" si="31"/>
        <v>421224.24749110208</v>
      </c>
      <c r="R142" s="4">
        <f t="shared" si="41"/>
        <v>842448.49498220417</v>
      </c>
      <c r="S142" s="4">
        <f t="shared" si="42"/>
        <v>16848969.899644084</v>
      </c>
      <c r="T142" s="57">
        <f t="shared" si="43"/>
        <v>315918.18561832653</v>
      </c>
      <c r="V142" s="4">
        <f t="shared" si="44"/>
        <v>306545946.11164957</v>
      </c>
      <c r="W142" s="4">
        <f t="shared" si="45"/>
        <v>4811170.7018124312</v>
      </c>
    </row>
    <row r="143" spans="1:23" s="303" customFormat="1">
      <c r="A143" s="303">
        <f t="shared" si="27"/>
        <v>2053</v>
      </c>
      <c r="B143" s="4">
        <f t="shared" si="28"/>
        <v>436223.5536603051</v>
      </c>
      <c r="C143" s="4">
        <f t="shared" si="32"/>
        <v>54527.944207538138</v>
      </c>
      <c r="D143" s="4">
        <f t="shared" si="33"/>
        <v>1090558.8841507628</v>
      </c>
      <c r="E143" s="57">
        <f t="shared" si="34"/>
        <v>20447.9790778268</v>
      </c>
      <c r="F143" s="313"/>
      <c r="G143" s="4">
        <f t="shared" si="29"/>
        <v>218111.77683015255</v>
      </c>
      <c r="H143" s="4">
        <f t="shared" si="35"/>
        <v>1090558.8841507628</v>
      </c>
      <c r="I143" s="4">
        <f t="shared" si="36"/>
        <v>118325638.93035777</v>
      </c>
      <c r="J143" s="57">
        <f t="shared" si="37"/>
        <v>1799422.158848759</v>
      </c>
      <c r="L143" s="4">
        <f t="shared" si="30"/>
        <v>436223.5536603051</v>
      </c>
      <c r="M143" s="4">
        <f t="shared" si="38"/>
        <v>872447.1073206102</v>
      </c>
      <c r="N143" s="4">
        <f t="shared" si="39"/>
        <v>180596551.2153663</v>
      </c>
      <c r="O143" s="57">
        <f t="shared" si="40"/>
        <v>2835453.098791983</v>
      </c>
      <c r="Q143" s="4">
        <f t="shared" si="31"/>
        <v>436223.5536603051</v>
      </c>
      <c r="R143" s="4">
        <f t="shared" si="41"/>
        <v>872447.1073206102</v>
      </c>
      <c r="S143" s="4">
        <f t="shared" si="42"/>
        <v>17448942.146412205</v>
      </c>
      <c r="T143" s="57">
        <f t="shared" si="43"/>
        <v>327167.6652452288</v>
      </c>
      <c r="V143" s="4">
        <f t="shared" si="44"/>
        <v>317461691.176287</v>
      </c>
      <c r="W143" s="4">
        <f t="shared" si="45"/>
        <v>4982490.9019637974</v>
      </c>
    </row>
    <row r="144" spans="1:23" s="303" customFormat="1">
      <c r="A144" s="303">
        <f t="shared" si="27"/>
        <v>2054</v>
      </c>
      <c r="B144" s="4">
        <f t="shared" si="28"/>
        <v>451756.9676993601</v>
      </c>
      <c r="C144" s="4">
        <f t="shared" si="32"/>
        <v>56469.620962420013</v>
      </c>
      <c r="D144" s="4">
        <f t="shared" si="33"/>
        <v>1129392.4192484003</v>
      </c>
      <c r="E144" s="57">
        <f t="shared" si="34"/>
        <v>21176.107860907505</v>
      </c>
      <c r="F144" s="313"/>
      <c r="G144" s="4">
        <f t="shared" si="29"/>
        <v>225878.48384968005</v>
      </c>
      <c r="H144" s="4">
        <f t="shared" si="35"/>
        <v>1129392.4192484003</v>
      </c>
      <c r="I144" s="4">
        <f t="shared" si="36"/>
        <v>122539077.48845142</v>
      </c>
      <c r="J144" s="57">
        <f t="shared" si="37"/>
        <v>1863497.4917598609</v>
      </c>
      <c r="L144" s="4">
        <f t="shared" si="30"/>
        <v>451756.9676993601</v>
      </c>
      <c r="M144" s="4">
        <f t="shared" si="38"/>
        <v>903513.9353987202</v>
      </c>
      <c r="N144" s="4">
        <f t="shared" si="39"/>
        <v>187027384.62753507</v>
      </c>
      <c r="O144" s="57">
        <f t="shared" si="40"/>
        <v>2936420.2900458407</v>
      </c>
      <c r="Q144" s="4">
        <f t="shared" si="31"/>
        <v>451756.9676993601</v>
      </c>
      <c r="R144" s="4">
        <f t="shared" si="41"/>
        <v>903513.9353987202</v>
      </c>
      <c r="S144" s="4">
        <f t="shared" si="42"/>
        <v>18070278.707974404</v>
      </c>
      <c r="T144" s="57">
        <f t="shared" si="43"/>
        <v>338817.72577452008</v>
      </c>
      <c r="V144" s="4">
        <f t="shared" si="44"/>
        <v>328766133.24320936</v>
      </c>
      <c r="W144" s="4">
        <f t="shared" si="45"/>
        <v>5159911.6154411295</v>
      </c>
    </row>
    <row r="145" spans="1:23">
      <c r="A145" s="303">
        <f t="shared" si="27"/>
        <v>2055</v>
      </c>
      <c r="B145" s="4">
        <f t="shared" si="28"/>
        <v>467843.5085691057</v>
      </c>
      <c r="C145" s="4">
        <f t="shared" si="32"/>
        <v>58480.438571138213</v>
      </c>
      <c r="D145" s="4">
        <f t="shared" si="33"/>
        <v>1169608.7714227643</v>
      </c>
      <c r="E145" s="57">
        <f t="shared" si="34"/>
        <v>21930.164464176829</v>
      </c>
      <c r="F145" s="313"/>
      <c r="G145" s="4">
        <f t="shared" si="29"/>
        <v>233921.75428455285</v>
      </c>
      <c r="H145" s="4">
        <f t="shared" si="35"/>
        <v>1169608.7714227643</v>
      </c>
      <c r="I145" s="4">
        <f t="shared" si="36"/>
        <v>126902551.69936992</v>
      </c>
      <c r="J145" s="57">
        <f t="shared" si="37"/>
        <v>1929854.4728475616</v>
      </c>
      <c r="K145" s="303"/>
      <c r="L145" s="4">
        <f t="shared" si="30"/>
        <v>467843.5085691057</v>
      </c>
      <c r="M145" s="4">
        <f t="shared" si="38"/>
        <v>935687.01713821141</v>
      </c>
      <c r="N145" s="4">
        <f t="shared" si="39"/>
        <v>193687212.54760975</v>
      </c>
      <c r="O145" s="57">
        <f t="shared" si="40"/>
        <v>3040982.8056991869</v>
      </c>
      <c r="P145" s="303"/>
      <c r="Q145" s="4">
        <f t="shared" si="31"/>
        <v>467843.5085691057</v>
      </c>
      <c r="R145" s="4">
        <f t="shared" si="41"/>
        <v>935687.01713821141</v>
      </c>
      <c r="S145" s="4">
        <f t="shared" si="42"/>
        <v>18713740.342764229</v>
      </c>
      <c r="T145" s="57">
        <f t="shared" si="43"/>
        <v>350882.63142682926</v>
      </c>
      <c r="U145" s="303"/>
      <c r="V145" s="4">
        <f t="shared" si="44"/>
        <v>340473113.36116672</v>
      </c>
      <c r="W145" s="4">
        <f t="shared" si="45"/>
        <v>5343650.0744377542</v>
      </c>
    </row>
    <row r="146" spans="1:23">
      <c r="A146" s="303">
        <f t="shared" si="27"/>
        <v>2056</v>
      </c>
      <c r="B146" s="4">
        <f t="shared" si="28"/>
        <v>484502.87247348396</v>
      </c>
      <c r="C146" s="4">
        <f t="shared" si="32"/>
        <v>60562.859059185495</v>
      </c>
      <c r="D146" s="4">
        <f t="shared" si="33"/>
        <v>1211257.18118371</v>
      </c>
      <c r="E146" s="57">
        <f t="shared" si="34"/>
        <v>22711.072147194562</v>
      </c>
      <c r="F146" s="313"/>
      <c r="G146" s="4">
        <f t="shared" si="29"/>
        <v>242251.43623674198</v>
      </c>
      <c r="H146" s="4">
        <f t="shared" si="35"/>
        <v>1211257.18118371</v>
      </c>
      <c r="I146" s="4">
        <f t="shared" si="36"/>
        <v>131421404.15843253</v>
      </c>
      <c r="J146" s="57">
        <f t="shared" si="37"/>
        <v>1998574.3489531218</v>
      </c>
      <c r="K146" s="303"/>
      <c r="L146" s="4">
        <f t="shared" si="30"/>
        <v>484502.87247348396</v>
      </c>
      <c r="M146" s="4">
        <f t="shared" si="38"/>
        <v>969005.74494696793</v>
      </c>
      <c r="N146" s="4">
        <f t="shared" si="39"/>
        <v>200584189.20402235</v>
      </c>
      <c r="O146" s="57">
        <f t="shared" si="40"/>
        <v>3149268.6710776458</v>
      </c>
      <c r="P146" s="303"/>
      <c r="Q146" s="4">
        <f t="shared" si="31"/>
        <v>484502.87247348396</v>
      </c>
      <c r="R146" s="4">
        <f t="shared" si="41"/>
        <v>969005.74494696793</v>
      </c>
      <c r="S146" s="4">
        <f t="shared" si="42"/>
        <v>19380114.89893936</v>
      </c>
      <c r="T146" s="57">
        <f t="shared" si="43"/>
        <v>363377.15435511299</v>
      </c>
      <c r="U146" s="303"/>
      <c r="V146" s="4">
        <f t="shared" si="44"/>
        <v>352596965.44257796</v>
      </c>
      <c r="W146" s="4">
        <f t="shared" si="45"/>
        <v>5533931.2465330753</v>
      </c>
    </row>
    <row r="147" spans="1:23">
      <c r="A147" s="82"/>
      <c r="B147" s="82"/>
      <c r="C147" s="82"/>
      <c r="D147" s="82"/>
      <c r="E147" s="82"/>
      <c r="F147" s="82"/>
      <c r="G147" s="82"/>
      <c r="H147" s="82"/>
      <c r="I147" s="82"/>
      <c r="J147" s="82"/>
      <c r="K147" s="82"/>
      <c r="L147" s="82"/>
      <c r="M147" s="82"/>
    </row>
    <row r="148" spans="1:23">
      <c r="A148" s="225" t="s">
        <v>406</v>
      </c>
      <c r="B148" s="82"/>
      <c r="C148" s="82"/>
      <c r="D148" s="82"/>
      <c r="E148" s="82"/>
      <c r="F148" s="82"/>
      <c r="G148" s="82"/>
      <c r="H148" s="82"/>
      <c r="I148" s="82"/>
      <c r="J148" s="82"/>
      <c r="K148" s="82"/>
      <c r="L148" s="82"/>
      <c r="M148" s="82"/>
    </row>
    <row r="149" spans="1:23" ht="42.6" customHeight="1">
      <c r="A149" s="473" t="s">
        <v>407</v>
      </c>
      <c r="B149" s="473"/>
      <c r="C149" s="473"/>
      <c r="D149" s="473"/>
      <c r="E149" s="473"/>
      <c r="F149" s="473"/>
      <c r="G149" s="473"/>
      <c r="H149" s="473"/>
      <c r="I149" s="473"/>
      <c r="J149" s="473"/>
      <c r="K149" s="473"/>
      <c r="L149" s="473"/>
      <c r="M149" s="473"/>
    </row>
    <row r="150" spans="1:23">
      <c r="A150" s="474" t="s">
        <v>404</v>
      </c>
      <c r="B150" s="474"/>
      <c r="C150" s="474"/>
      <c r="D150" s="474"/>
      <c r="E150" s="474"/>
      <c r="F150" s="474"/>
      <c r="G150" s="474"/>
      <c r="H150" s="474"/>
      <c r="I150" s="474"/>
      <c r="J150" s="474"/>
      <c r="K150" s="474"/>
      <c r="L150" s="474"/>
      <c r="M150" s="474"/>
    </row>
    <row r="151" spans="1:23">
      <c r="A151" s="474" t="s">
        <v>405</v>
      </c>
      <c r="B151" s="474"/>
      <c r="C151" s="474"/>
      <c r="D151" s="474"/>
      <c r="E151" s="474"/>
      <c r="F151" s="474"/>
      <c r="G151" s="474"/>
      <c r="H151" s="474"/>
      <c r="I151" s="474"/>
      <c r="J151" s="474"/>
      <c r="K151" s="474"/>
      <c r="L151" s="474"/>
      <c r="M151" s="474"/>
    </row>
    <row r="153" spans="1:23" s="177" customFormat="1">
      <c r="B153" s="177">
        <v>12</v>
      </c>
      <c r="C153" s="177" t="s">
        <v>408</v>
      </c>
    </row>
    <row r="154" spans="1:23" s="177" customFormat="1"/>
    <row r="155" spans="1:23" ht="43.2">
      <c r="B155" s="146" t="s">
        <v>345</v>
      </c>
      <c r="C155" s="146" t="s">
        <v>391</v>
      </c>
      <c r="D155" s="146" t="s">
        <v>243</v>
      </c>
      <c r="F155" s="305" t="s">
        <v>502</v>
      </c>
      <c r="G155" s="305" t="s">
        <v>243</v>
      </c>
      <c r="I155" s="305" t="s">
        <v>503</v>
      </c>
      <c r="J155" s="305" t="s">
        <v>243</v>
      </c>
      <c r="L155" s="305" t="s">
        <v>504</v>
      </c>
      <c r="M155" s="305" t="s">
        <v>243</v>
      </c>
      <c r="O155" s="305" t="s">
        <v>505</v>
      </c>
      <c r="P155" s="305" t="s">
        <v>243</v>
      </c>
      <c r="R155" s="305" t="s">
        <v>506</v>
      </c>
    </row>
    <row r="156" spans="1:23" s="212" customFormat="1">
      <c r="A156" s="212">
        <f t="shared" ref="A156:A176" si="46">A116</f>
        <v>2026</v>
      </c>
      <c r="B156" s="4">
        <f>AVERAGE($H$102:$H$104)/2*$A$107*(1+$A$110)^(A156-2017)</f>
        <v>42399.810606060579</v>
      </c>
      <c r="C156" s="4">
        <f t="shared" ref="C156" si="47">B156*$C$105</f>
        <v>211999.05303030289</v>
      </c>
      <c r="D156" s="57">
        <f t="shared" ref="D156:D176" si="48">C156*$B$153*$A$106</f>
        <v>1271994.3181818174</v>
      </c>
      <c r="F156" s="313">
        <f t="shared" ref="F156:F176" si="49">C116*$A$107</f>
        <v>10599.952651515145</v>
      </c>
      <c r="G156" s="313">
        <f>F156*$B$153</f>
        <v>127199.43181818174</v>
      </c>
      <c r="I156" s="313">
        <f>H116*$A$107</f>
        <v>211999.05303030289</v>
      </c>
      <c r="J156" s="313">
        <f>I156*$B$153</f>
        <v>2543988.6363636348</v>
      </c>
      <c r="L156" s="313">
        <f t="shared" ref="L156:L176" si="50">M116*$A$107</f>
        <v>169599.24242424231</v>
      </c>
      <c r="M156" s="313">
        <f>L156*$B$153</f>
        <v>2035190.9090909078</v>
      </c>
      <c r="O156" s="313">
        <f t="shared" ref="O156:O176" si="51">R116*$A$107</f>
        <v>169599.24242424231</v>
      </c>
      <c r="P156" s="313">
        <f>O156*$B$153</f>
        <v>2035190.9090909078</v>
      </c>
      <c r="R156" s="313">
        <f>SUM(D156,G156,J156,M156,P156)</f>
        <v>8013564.2045454495</v>
      </c>
    </row>
    <row r="157" spans="1:23">
      <c r="A157">
        <f t="shared" si="46"/>
        <v>2027</v>
      </c>
      <c r="B157" s="4">
        <f t="shared" ref="B157:B186" si="52">AVERAGE($H$102:$H$104)/2*$A$107*(1+$A$110)^(A157-2017)</f>
        <v>43909.618611142148</v>
      </c>
      <c r="C157" s="4">
        <f t="shared" ref="C157:C176" si="53">B157*$C$105</f>
        <v>219548.09305571075</v>
      </c>
      <c r="D157" s="57">
        <f t="shared" si="48"/>
        <v>1317288.5583342644</v>
      </c>
      <c r="F157" s="313">
        <f t="shared" si="49"/>
        <v>10977.404652785535</v>
      </c>
      <c r="G157" s="313">
        <f t="shared" ref="G157:G176" si="54">F157*$B$153</f>
        <v>131728.85583342641</v>
      </c>
      <c r="I157" s="313">
        <f t="shared" ref="I157:I176" si="55">H117*$A$106</f>
        <v>219548.09305571072</v>
      </c>
      <c r="J157" s="313">
        <f t="shared" ref="J157:J176" si="56">I157*$B$153</f>
        <v>2634577.1166685289</v>
      </c>
      <c r="L157" s="313">
        <f t="shared" si="50"/>
        <v>175638.47444456856</v>
      </c>
      <c r="M157" s="313">
        <f t="shared" ref="M157:M176" si="57">L157*$B$153</f>
        <v>2107661.6933348225</v>
      </c>
      <c r="O157" s="313">
        <f t="shared" si="51"/>
        <v>175638.47444456856</v>
      </c>
      <c r="P157" s="313">
        <f t="shared" ref="P157:P176" si="58">O157*$B$153</f>
        <v>2107661.6933348225</v>
      </c>
      <c r="R157" s="313">
        <f t="shared" ref="R157:R176" si="59">SUM(D157,G157,J157,M157,P157)</f>
        <v>8298917.917505865</v>
      </c>
    </row>
    <row r="158" spans="1:23">
      <c r="A158" s="177">
        <f t="shared" si="46"/>
        <v>2028</v>
      </c>
      <c r="B158" s="4">
        <f t="shared" si="52"/>
        <v>45473.189125527992</v>
      </c>
      <c r="C158" s="4">
        <f t="shared" si="53"/>
        <v>227365.94562763994</v>
      </c>
      <c r="D158" s="57">
        <f t="shared" si="48"/>
        <v>1364195.6737658395</v>
      </c>
      <c r="F158" s="313">
        <f t="shared" si="49"/>
        <v>11368.297281381998</v>
      </c>
      <c r="G158" s="313">
        <f t="shared" si="54"/>
        <v>136419.56737658399</v>
      </c>
      <c r="I158" s="313">
        <f t="shared" si="55"/>
        <v>227365.94562763994</v>
      </c>
      <c r="J158" s="313">
        <f t="shared" si="56"/>
        <v>2728391.3475316791</v>
      </c>
      <c r="L158" s="313">
        <f t="shared" si="50"/>
        <v>181892.75650211197</v>
      </c>
      <c r="M158" s="313">
        <f t="shared" si="57"/>
        <v>2182713.0780253438</v>
      </c>
      <c r="O158" s="313">
        <f t="shared" si="51"/>
        <v>181892.75650211197</v>
      </c>
      <c r="P158" s="313">
        <f t="shared" si="58"/>
        <v>2182713.0780253438</v>
      </c>
      <c r="R158" s="313">
        <f t="shared" si="59"/>
        <v>8594432.7447247915</v>
      </c>
    </row>
    <row r="159" spans="1:23">
      <c r="A159" s="177">
        <f t="shared" si="46"/>
        <v>2029</v>
      </c>
      <c r="B159" s="4">
        <f t="shared" si="52"/>
        <v>47092.436569725221</v>
      </c>
      <c r="C159" s="4">
        <f t="shared" si="53"/>
        <v>235462.18284862611</v>
      </c>
      <c r="D159" s="57">
        <f t="shared" si="48"/>
        <v>1412773.0970917568</v>
      </c>
      <c r="F159" s="313">
        <f t="shared" si="49"/>
        <v>11773.109142431304</v>
      </c>
      <c r="G159" s="313">
        <f t="shared" si="54"/>
        <v>141277.30970917564</v>
      </c>
      <c r="I159" s="313">
        <f t="shared" si="55"/>
        <v>235462.18284862608</v>
      </c>
      <c r="J159" s="313">
        <f t="shared" si="56"/>
        <v>2825546.1941835131</v>
      </c>
      <c r="L159" s="313">
        <f t="shared" si="50"/>
        <v>188369.74627890086</v>
      </c>
      <c r="M159" s="313">
        <f t="shared" si="57"/>
        <v>2260436.9553468102</v>
      </c>
      <c r="O159" s="313">
        <f t="shared" si="51"/>
        <v>188369.74627890086</v>
      </c>
      <c r="P159" s="313">
        <f t="shared" si="58"/>
        <v>2260436.9553468102</v>
      </c>
      <c r="R159" s="313">
        <f t="shared" si="59"/>
        <v>8900470.5116780661</v>
      </c>
    </row>
    <row r="160" spans="1:23">
      <c r="A160" s="177">
        <f t="shared" si="46"/>
        <v>2030</v>
      </c>
      <c r="B160" s="4">
        <f t="shared" si="52"/>
        <v>48769.343534531428</v>
      </c>
      <c r="C160" s="4">
        <f t="shared" si="53"/>
        <v>243846.71767265713</v>
      </c>
      <c r="D160" s="57">
        <f t="shared" si="48"/>
        <v>1463080.3060359429</v>
      </c>
      <c r="F160" s="313">
        <f t="shared" si="49"/>
        <v>12192.335883632853</v>
      </c>
      <c r="G160" s="313">
        <f t="shared" si="54"/>
        <v>146308.03060359423</v>
      </c>
      <c r="I160" s="313">
        <f t="shared" si="55"/>
        <v>243846.71767265708</v>
      </c>
      <c r="J160" s="313">
        <f t="shared" si="56"/>
        <v>2926160.6120718848</v>
      </c>
      <c r="L160" s="313">
        <f t="shared" si="50"/>
        <v>195077.37413812566</v>
      </c>
      <c r="M160" s="313">
        <f t="shared" si="57"/>
        <v>2340928.4896575077</v>
      </c>
      <c r="O160" s="313">
        <f t="shared" si="51"/>
        <v>195077.37413812566</v>
      </c>
      <c r="P160" s="313">
        <f t="shared" si="58"/>
        <v>2340928.4896575077</v>
      </c>
      <c r="R160" s="313">
        <f t="shared" si="59"/>
        <v>9217405.9280264378</v>
      </c>
    </row>
    <row r="161" spans="1:18">
      <c r="A161" s="177">
        <f t="shared" si="46"/>
        <v>2031</v>
      </c>
      <c r="B161" s="4">
        <f t="shared" si="52"/>
        <v>50505.96320849959</v>
      </c>
      <c r="C161" s="4">
        <f t="shared" si="53"/>
        <v>252529.81604249796</v>
      </c>
      <c r="D161" s="57">
        <f t="shared" si="48"/>
        <v>1515178.8962549877</v>
      </c>
      <c r="F161" s="313">
        <f t="shared" si="49"/>
        <v>12626.490802124892</v>
      </c>
      <c r="G161" s="313">
        <f t="shared" si="54"/>
        <v>151517.8896254987</v>
      </c>
      <c r="I161" s="313">
        <f t="shared" si="55"/>
        <v>252529.81604249784</v>
      </c>
      <c r="J161" s="313">
        <f t="shared" si="56"/>
        <v>3030357.792509974</v>
      </c>
      <c r="L161" s="313">
        <f t="shared" si="50"/>
        <v>202023.85283399827</v>
      </c>
      <c r="M161" s="313">
        <f t="shared" si="57"/>
        <v>2424286.2340079793</v>
      </c>
      <c r="O161" s="313">
        <f t="shared" si="51"/>
        <v>202023.85283399827</v>
      </c>
      <c r="P161" s="313">
        <f t="shared" si="58"/>
        <v>2424286.2340079793</v>
      </c>
      <c r="R161" s="313">
        <f t="shared" si="59"/>
        <v>9545627.0464064181</v>
      </c>
    </row>
    <row r="162" spans="1:18">
      <c r="A162" s="177">
        <f t="shared" si="46"/>
        <v>2032</v>
      </c>
      <c r="B162" s="4">
        <f t="shared" si="52"/>
        <v>52304.421891842103</v>
      </c>
      <c r="C162" s="4">
        <f t="shared" si="53"/>
        <v>261522.10945921051</v>
      </c>
      <c r="D162" s="57">
        <f t="shared" si="48"/>
        <v>1569132.656755263</v>
      </c>
      <c r="F162" s="313">
        <f t="shared" si="49"/>
        <v>13076.10547296052</v>
      </c>
      <c r="G162" s="313">
        <f t="shared" si="54"/>
        <v>156913.26567552623</v>
      </c>
      <c r="I162" s="313">
        <f t="shared" si="55"/>
        <v>261522.10945921042</v>
      </c>
      <c r="J162" s="313">
        <f t="shared" si="56"/>
        <v>3138265.313510525</v>
      </c>
      <c r="L162" s="313">
        <f t="shared" si="50"/>
        <v>209217.68756736832</v>
      </c>
      <c r="M162" s="313">
        <f t="shared" si="57"/>
        <v>2510612.2508084197</v>
      </c>
      <c r="O162" s="313">
        <f t="shared" si="51"/>
        <v>209217.68756736832</v>
      </c>
      <c r="P162" s="313">
        <f t="shared" si="58"/>
        <v>2510612.2508084197</v>
      </c>
      <c r="R162" s="313">
        <f t="shared" si="59"/>
        <v>9885535.7375581525</v>
      </c>
    </row>
    <row r="163" spans="1:18">
      <c r="A163" s="177">
        <f t="shared" si="46"/>
        <v>2033</v>
      </c>
      <c r="B163" s="4">
        <f t="shared" si="52"/>
        <v>54166.921599852081</v>
      </c>
      <c r="C163" s="4">
        <f t="shared" si="53"/>
        <v>270834.60799926042</v>
      </c>
      <c r="D163" s="57">
        <f t="shared" si="48"/>
        <v>1625007.6479955625</v>
      </c>
      <c r="F163" s="313">
        <f t="shared" si="49"/>
        <v>13541.730399963017</v>
      </c>
      <c r="G163" s="313">
        <f t="shared" si="54"/>
        <v>162500.7647995562</v>
      </c>
      <c r="I163" s="313">
        <f t="shared" si="55"/>
        <v>270834.6079992603</v>
      </c>
      <c r="J163" s="313">
        <f t="shared" si="56"/>
        <v>3250015.2959911237</v>
      </c>
      <c r="L163" s="313">
        <f t="shared" si="50"/>
        <v>216667.68639940827</v>
      </c>
      <c r="M163" s="313">
        <f t="shared" si="57"/>
        <v>2600012.2367928992</v>
      </c>
      <c r="O163" s="313">
        <f t="shared" si="51"/>
        <v>216667.68639940827</v>
      </c>
      <c r="P163" s="313">
        <f t="shared" si="58"/>
        <v>2600012.2367928992</v>
      </c>
      <c r="R163" s="313">
        <f t="shared" si="59"/>
        <v>10237548.182372041</v>
      </c>
    </row>
    <row r="164" spans="1:18">
      <c r="A164" s="177">
        <f t="shared" si="46"/>
        <v>2034</v>
      </c>
      <c r="B164" s="4">
        <f t="shared" si="52"/>
        <v>56095.742759029439</v>
      </c>
      <c r="C164" s="4">
        <f t="shared" si="53"/>
        <v>280478.7137951472</v>
      </c>
      <c r="D164" s="57">
        <f t="shared" si="48"/>
        <v>1682872.2827708833</v>
      </c>
      <c r="F164" s="313">
        <f t="shared" si="49"/>
        <v>14023.935689757356</v>
      </c>
      <c r="G164" s="313">
        <f t="shared" si="54"/>
        <v>168287.22827708826</v>
      </c>
      <c r="I164" s="313">
        <f t="shared" si="55"/>
        <v>280478.71379514714</v>
      </c>
      <c r="J164" s="313">
        <f t="shared" si="56"/>
        <v>3365744.5655417657</v>
      </c>
      <c r="L164" s="313">
        <f t="shared" si="50"/>
        <v>224382.9710361177</v>
      </c>
      <c r="M164" s="313">
        <f t="shared" si="57"/>
        <v>2692595.6524334121</v>
      </c>
      <c r="O164" s="313">
        <f t="shared" si="51"/>
        <v>224382.9710361177</v>
      </c>
      <c r="P164" s="313">
        <f t="shared" si="58"/>
        <v>2692595.6524334121</v>
      </c>
      <c r="R164" s="313">
        <f t="shared" si="59"/>
        <v>10602095.381456561</v>
      </c>
    </row>
    <row r="165" spans="1:18">
      <c r="A165" s="177">
        <f t="shared" si="46"/>
        <v>2035</v>
      </c>
      <c r="B165" s="4">
        <f t="shared" si="52"/>
        <v>58093.246999212839</v>
      </c>
      <c r="C165" s="4">
        <f t="shared" si="53"/>
        <v>290466.23499606422</v>
      </c>
      <c r="D165" s="57">
        <f t="shared" si="48"/>
        <v>1742797.4099763853</v>
      </c>
      <c r="F165" s="313">
        <f t="shared" si="49"/>
        <v>14523.311749803204</v>
      </c>
      <c r="G165" s="313">
        <f t="shared" si="54"/>
        <v>174279.74099763844</v>
      </c>
      <c r="I165" s="313">
        <f t="shared" si="55"/>
        <v>290466.2349960641</v>
      </c>
      <c r="J165" s="313">
        <f t="shared" si="56"/>
        <v>3485594.8199527692</v>
      </c>
      <c r="L165" s="313">
        <f t="shared" si="50"/>
        <v>232372.98799685127</v>
      </c>
      <c r="M165" s="313">
        <f t="shared" si="57"/>
        <v>2788475.855962215</v>
      </c>
      <c r="O165" s="313">
        <f t="shared" si="51"/>
        <v>232372.98799685127</v>
      </c>
      <c r="P165" s="313">
        <f t="shared" si="58"/>
        <v>2788475.855962215</v>
      </c>
      <c r="R165" s="313">
        <f t="shared" si="59"/>
        <v>10979623.682851223</v>
      </c>
    </row>
    <row r="166" spans="1:18">
      <c r="A166" s="177">
        <f t="shared" si="46"/>
        <v>2036</v>
      </c>
      <c r="B166" s="4">
        <f t="shared" si="52"/>
        <v>60161.880045136269</v>
      </c>
      <c r="C166" s="4">
        <f t="shared" si="53"/>
        <v>300809.40022568137</v>
      </c>
      <c r="D166" s="57">
        <f t="shared" si="48"/>
        <v>1804856.4013540882</v>
      </c>
      <c r="F166" s="313">
        <f t="shared" si="49"/>
        <v>15040.470011284064</v>
      </c>
      <c r="G166" s="313">
        <f t="shared" si="54"/>
        <v>180485.64013540876</v>
      </c>
      <c r="I166" s="313">
        <f t="shared" si="55"/>
        <v>300809.40022568125</v>
      </c>
      <c r="J166" s="313">
        <f t="shared" si="56"/>
        <v>3609712.802708175</v>
      </c>
      <c r="L166" s="313">
        <f t="shared" si="50"/>
        <v>240647.52018054502</v>
      </c>
      <c r="M166" s="313">
        <f t="shared" si="57"/>
        <v>2887770.2421665401</v>
      </c>
      <c r="O166" s="313">
        <f t="shared" si="51"/>
        <v>240647.52018054502</v>
      </c>
      <c r="P166" s="313">
        <f t="shared" si="58"/>
        <v>2887770.2421665401</v>
      </c>
      <c r="R166" s="313">
        <f t="shared" si="59"/>
        <v>11370595.328530751</v>
      </c>
    </row>
    <row r="167" spans="1:18">
      <c r="A167" s="177">
        <f t="shared" si="46"/>
        <v>2037</v>
      </c>
      <c r="B167" s="4">
        <f t="shared" si="52"/>
        <v>62304.174710950654</v>
      </c>
      <c r="C167" s="4">
        <f t="shared" si="53"/>
        <v>311520.87355475326</v>
      </c>
      <c r="D167" s="57">
        <f t="shared" si="48"/>
        <v>1869125.2413285195</v>
      </c>
      <c r="F167" s="313">
        <f t="shared" si="49"/>
        <v>15576.043677737658</v>
      </c>
      <c r="G167" s="313">
        <f t="shared" si="54"/>
        <v>186912.52413285189</v>
      </c>
      <c r="I167" s="313">
        <f t="shared" si="55"/>
        <v>311520.87355475314</v>
      </c>
      <c r="J167" s="313">
        <f t="shared" si="56"/>
        <v>3738250.4826570377</v>
      </c>
      <c r="L167" s="313">
        <f t="shared" si="50"/>
        <v>249216.69884380253</v>
      </c>
      <c r="M167" s="313">
        <f t="shared" si="57"/>
        <v>2990600.3861256302</v>
      </c>
      <c r="O167" s="313">
        <f t="shared" si="51"/>
        <v>249216.69884380253</v>
      </c>
      <c r="P167" s="313">
        <f t="shared" si="58"/>
        <v>2990600.3861256302</v>
      </c>
      <c r="R167" s="313">
        <f t="shared" si="59"/>
        <v>11775489.020369669</v>
      </c>
    </row>
    <row r="168" spans="1:18">
      <c r="A168" s="177">
        <f t="shared" si="46"/>
        <v>2038</v>
      </c>
      <c r="B168" s="4">
        <f t="shared" si="52"/>
        <v>64522.754001376728</v>
      </c>
      <c r="C168" s="4">
        <f t="shared" si="53"/>
        <v>322613.77000688366</v>
      </c>
      <c r="D168" s="57">
        <f t="shared" si="48"/>
        <v>1935682.6200413019</v>
      </c>
      <c r="F168" s="313">
        <f t="shared" si="49"/>
        <v>16130.688500344175</v>
      </c>
      <c r="G168" s="313">
        <f t="shared" si="54"/>
        <v>193568.26200413011</v>
      </c>
      <c r="I168" s="313">
        <f t="shared" si="55"/>
        <v>322613.77000688348</v>
      </c>
      <c r="J168" s="313">
        <f t="shared" si="56"/>
        <v>3871365.240082602</v>
      </c>
      <c r="L168" s="313">
        <f t="shared" si="50"/>
        <v>258091.0160055068</v>
      </c>
      <c r="M168" s="313">
        <f t="shared" si="57"/>
        <v>3097092.1920660818</v>
      </c>
      <c r="O168" s="313">
        <f t="shared" si="51"/>
        <v>258091.0160055068</v>
      </c>
      <c r="P168" s="313">
        <f t="shared" si="58"/>
        <v>3097092.1920660818</v>
      </c>
      <c r="R168" s="313">
        <f t="shared" si="59"/>
        <v>12194800.506260198</v>
      </c>
    </row>
    <row r="169" spans="1:18">
      <c r="A169" s="177">
        <f t="shared" si="46"/>
        <v>2039</v>
      </c>
      <c r="B169" s="4">
        <f t="shared" si="52"/>
        <v>66820.33432328653</v>
      </c>
      <c r="C169" s="4">
        <f t="shared" si="53"/>
        <v>334101.67161643266</v>
      </c>
      <c r="D169" s="57">
        <f t="shared" si="48"/>
        <v>2004610.0296985959</v>
      </c>
      <c r="F169" s="313">
        <f t="shared" si="49"/>
        <v>16705.083580821625</v>
      </c>
      <c r="G169" s="313">
        <f t="shared" si="54"/>
        <v>200461.00296985952</v>
      </c>
      <c r="I169" s="313">
        <f t="shared" si="55"/>
        <v>334101.67161643249</v>
      </c>
      <c r="J169" s="313">
        <f t="shared" si="56"/>
        <v>4009220.0593971899</v>
      </c>
      <c r="L169" s="313">
        <f t="shared" si="50"/>
        <v>267281.337293146</v>
      </c>
      <c r="M169" s="313">
        <f t="shared" si="57"/>
        <v>3207376.0475177523</v>
      </c>
      <c r="O169" s="313">
        <f t="shared" si="51"/>
        <v>267281.337293146</v>
      </c>
      <c r="P169" s="313">
        <f t="shared" si="58"/>
        <v>3207376.0475177523</v>
      </c>
      <c r="R169" s="313">
        <f t="shared" si="59"/>
        <v>12629043.18710115</v>
      </c>
    </row>
    <row r="170" spans="1:18">
      <c r="A170" s="177">
        <f t="shared" si="46"/>
        <v>2040</v>
      </c>
      <c r="B170" s="4">
        <f t="shared" si="52"/>
        <v>69199.728811645487</v>
      </c>
      <c r="C170" s="4">
        <f t="shared" si="53"/>
        <v>345998.64405822742</v>
      </c>
      <c r="D170" s="57">
        <f t="shared" si="48"/>
        <v>2075991.8643493645</v>
      </c>
      <c r="F170" s="313">
        <f t="shared" si="49"/>
        <v>17299.932202911365</v>
      </c>
      <c r="G170" s="313">
        <f t="shared" si="54"/>
        <v>207599.18643493636</v>
      </c>
      <c r="I170" s="313">
        <f t="shared" si="55"/>
        <v>345998.64405822731</v>
      </c>
      <c r="J170" s="313">
        <f t="shared" si="56"/>
        <v>4151983.7286987277</v>
      </c>
      <c r="L170" s="313">
        <f t="shared" si="50"/>
        <v>276798.91524658183</v>
      </c>
      <c r="M170" s="313">
        <f t="shared" si="57"/>
        <v>3321586.9829589818</v>
      </c>
      <c r="O170" s="313">
        <f t="shared" si="51"/>
        <v>276798.91524658183</v>
      </c>
      <c r="P170" s="313">
        <f t="shared" si="58"/>
        <v>3321586.9829589818</v>
      </c>
      <c r="R170" s="313">
        <f t="shared" si="59"/>
        <v>13078748.745400993</v>
      </c>
    </row>
    <row r="171" spans="1:18">
      <c r="A171" s="177">
        <f t="shared" si="46"/>
        <v>2041</v>
      </c>
      <c r="B171" s="4">
        <f t="shared" si="52"/>
        <v>71663.850773887505</v>
      </c>
      <c r="C171" s="4">
        <f t="shared" si="53"/>
        <v>358319.2538694375</v>
      </c>
      <c r="D171" s="57">
        <f t="shared" si="48"/>
        <v>2149915.5232166247</v>
      </c>
      <c r="F171" s="313">
        <f t="shared" si="49"/>
        <v>17915.962693471865</v>
      </c>
      <c r="G171" s="313">
        <f t="shared" si="54"/>
        <v>214991.55232166237</v>
      </c>
      <c r="I171" s="313">
        <f t="shared" si="55"/>
        <v>358319.25386943732</v>
      </c>
      <c r="J171" s="313">
        <f t="shared" si="56"/>
        <v>4299831.0464332476</v>
      </c>
      <c r="L171" s="313">
        <f t="shared" si="50"/>
        <v>286655.40309554985</v>
      </c>
      <c r="M171" s="313">
        <f t="shared" si="57"/>
        <v>3439864.8371465979</v>
      </c>
      <c r="O171" s="313">
        <f t="shared" si="51"/>
        <v>286655.40309554985</v>
      </c>
      <c r="P171" s="313">
        <f t="shared" si="58"/>
        <v>3439864.8371465979</v>
      </c>
      <c r="R171" s="313">
        <f t="shared" si="59"/>
        <v>13544467.79626473</v>
      </c>
    </row>
    <row r="172" spans="1:18">
      <c r="A172" s="177">
        <f t="shared" si="46"/>
        <v>2042</v>
      </c>
      <c r="B172" s="4">
        <f t="shared" si="52"/>
        <v>74215.717256940145</v>
      </c>
      <c r="C172" s="4">
        <f t="shared" si="53"/>
        <v>371078.58628470072</v>
      </c>
      <c r="D172" s="57">
        <f t="shared" si="48"/>
        <v>2226471.5177082042</v>
      </c>
      <c r="F172" s="313">
        <f t="shared" si="49"/>
        <v>18553.929314235025</v>
      </c>
      <c r="G172" s="313">
        <f t="shared" si="54"/>
        <v>222647.15177082032</v>
      </c>
      <c r="I172" s="313">
        <f t="shared" si="55"/>
        <v>371078.58628470049</v>
      </c>
      <c r="J172" s="313">
        <f t="shared" si="56"/>
        <v>4452943.0354164056</v>
      </c>
      <c r="L172" s="313">
        <f t="shared" si="50"/>
        <v>296862.8690277604</v>
      </c>
      <c r="M172" s="313">
        <f t="shared" si="57"/>
        <v>3562354.4283331251</v>
      </c>
      <c r="O172" s="313">
        <f t="shared" si="51"/>
        <v>296862.8690277604</v>
      </c>
      <c r="P172" s="313">
        <f t="shared" si="58"/>
        <v>3562354.4283331251</v>
      </c>
      <c r="R172" s="313">
        <f t="shared" si="59"/>
        <v>14026770.561561681</v>
      </c>
    </row>
    <row r="173" spans="1:18">
      <c r="A173" s="177">
        <f t="shared" si="46"/>
        <v>2043</v>
      </c>
      <c r="B173" s="4">
        <f t="shared" si="52"/>
        <v>76858.452741267567</v>
      </c>
      <c r="C173" s="4">
        <f t="shared" si="53"/>
        <v>384292.26370633784</v>
      </c>
      <c r="D173" s="57">
        <f t="shared" si="48"/>
        <v>2305753.5822380269</v>
      </c>
      <c r="F173" s="313">
        <f t="shared" si="49"/>
        <v>19214.613185316877</v>
      </c>
      <c r="G173" s="313">
        <f t="shared" si="54"/>
        <v>230575.35822380253</v>
      </c>
      <c r="I173" s="313">
        <f t="shared" si="55"/>
        <v>384292.26370633754</v>
      </c>
      <c r="J173" s="313">
        <f t="shared" si="56"/>
        <v>4611507.1644760501</v>
      </c>
      <c r="L173" s="313">
        <f t="shared" si="50"/>
        <v>307433.81096507004</v>
      </c>
      <c r="M173" s="313">
        <f t="shared" si="57"/>
        <v>3689205.7315808404</v>
      </c>
      <c r="O173" s="313">
        <f t="shared" si="51"/>
        <v>307433.81096507004</v>
      </c>
      <c r="P173" s="313">
        <f t="shared" si="58"/>
        <v>3689205.7315808404</v>
      </c>
      <c r="R173" s="313">
        <f t="shared" si="59"/>
        <v>14526247.56809956</v>
      </c>
    </row>
    <row r="174" spans="1:18">
      <c r="A174" s="177">
        <f t="shared" si="46"/>
        <v>2044</v>
      </c>
      <c r="B174" s="4">
        <f t="shared" si="52"/>
        <v>79595.292966453897</v>
      </c>
      <c r="C174" s="4">
        <f t="shared" si="53"/>
        <v>397976.46483226947</v>
      </c>
      <c r="D174" s="57">
        <f t="shared" si="48"/>
        <v>2387858.7889936166</v>
      </c>
      <c r="F174" s="313">
        <f t="shared" si="49"/>
        <v>19898.82324161346</v>
      </c>
      <c r="G174" s="313">
        <f t="shared" si="54"/>
        <v>238785.87889936153</v>
      </c>
      <c r="I174" s="313">
        <f t="shared" si="55"/>
        <v>397976.46483226918</v>
      </c>
      <c r="J174" s="313">
        <f t="shared" si="56"/>
        <v>4775717.5779872304</v>
      </c>
      <c r="L174" s="313">
        <f t="shared" si="50"/>
        <v>318381.17186581535</v>
      </c>
      <c r="M174" s="313">
        <f t="shared" si="57"/>
        <v>3820574.0623897845</v>
      </c>
      <c r="O174" s="313">
        <f t="shared" si="51"/>
        <v>318381.17186581535</v>
      </c>
      <c r="P174" s="313">
        <f t="shared" si="58"/>
        <v>3820574.0623897845</v>
      </c>
      <c r="R174" s="313">
        <f t="shared" si="59"/>
        <v>15043510.370659776</v>
      </c>
    </row>
    <row r="175" spans="1:18">
      <c r="A175" s="177">
        <f t="shared" si="46"/>
        <v>2045</v>
      </c>
      <c r="B175" s="4">
        <f t="shared" si="52"/>
        <v>82429.588893011343</v>
      </c>
      <c r="C175" s="4">
        <f t="shared" si="53"/>
        <v>412147.9444650567</v>
      </c>
      <c r="D175" s="57">
        <f t="shared" si="48"/>
        <v>2472887.6667903401</v>
      </c>
      <c r="F175" s="313">
        <f t="shared" si="49"/>
        <v>20607.397223252818</v>
      </c>
      <c r="G175" s="313">
        <f t="shared" si="54"/>
        <v>247288.76667903381</v>
      </c>
      <c r="I175" s="313">
        <f t="shared" si="55"/>
        <v>412147.94446505635</v>
      </c>
      <c r="J175" s="313">
        <f t="shared" si="56"/>
        <v>4945775.3335806765</v>
      </c>
      <c r="L175" s="313">
        <f t="shared" si="50"/>
        <v>329718.35557204508</v>
      </c>
      <c r="M175" s="313">
        <f t="shared" si="57"/>
        <v>3956620.266864541</v>
      </c>
      <c r="O175" s="313">
        <f t="shared" si="51"/>
        <v>329718.35557204508</v>
      </c>
      <c r="P175" s="313">
        <f t="shared" si="58"/>
        <v>3956620.266864541</v>
      </c>
      <c r="R175" s="313">
        <f t="shared" si="59"/>
        <v>15579192.300779134</v>
      </c>
    </row>
    <row r="176" spans="1:18">
      <c r="A176" s="177">
        <f t="shared" si="46"/>
        <v>2046</v>
      </c>
      <c r="B176" s="4">
        <f t="shared" si="52"/>
        <v>85364.810805263507</v>
      </c>
      <c r="C176" s="4">
        <f t="shared" si="53"/>
        <v>426824.05402631755</v>
      </c>
      <c r="D176" s="57">
        <f t="shared" si="48"/>
        <v>2560944.3241579053</v>
      </c>
      <c r="F176" s="313">
        <f t="shared" si="49"/>
        <v>21341.202701315859</v>
      </c>
      <c r="G176" s="313">
        <f t="shared" si="54"/>
        <v>256094.4324157903</v>
      </c>
      <c r="I176" s="313">
        <f t="shared" si="55"/>
        <v>426824.0540263172</v>
      </c>
      <c r="J176" s="313">
        <f t="shared" si="56"/>
        <v>5121888.6483158059</v>
      </c>
      <c r="L176" s="313">
        <f t="shared" si="50"/>
        <v>341459.24322105374</v>
      </c>
      <c r="M176" s="313">
        <f t="shared" si="57"/>
        <v>4097510.9186526448</v>
      </c>
      <c r="O176" s="313">
        <f t="shared" si="51"/>
        <v>341459.24322105374</v>
      </c>
      <c r="P176" s="313">
        <f t="shared" si="58"/>
        <v>4097510.9186526448</v>
      </c>
      <c r="R176" s="313">
        <f t="shared" si="59"/>
        <v>16133949.24219479</v>
      </c>
    </row>
    <row r="177" spans="1:25" s="303" customFormat="1">
      <c r="A177" s="303">
        <f t="shared" ref="A177:A186" si="60">A137</f>
        <v>2047</v>
      </c>
      <c r="B177" s="4">
        <f t="shared" si="52"/>
        <v>88404.552560327822</v>
      </c>
      <c r="C177" s="4">
        <f t="shared" ref="C177:C186" si="61">B177*$C$105</f>
        <v>442022.7628016391</v>
      </c>
      <c r="D177" s="57">
        <f t="shared" ref="D177:D186" si="62">C177*$B$153*$A$106</f>
        <v>2652136.5768098347</v>
      </c>
      <c r="F177" s="313">
        <f t="shared" ref="F177:F186" si="63">C137*$A$107</f>
        <v>22101.13814008193</v>
      </c>
      <c r="G177" s="313">
        <f t="shared" ref="G177:G186" si="64">F177*$B$153</f>
        <v>265213.65768098319</v>
      </c>
      <c r="I177" s="313">
        <f t="shared" ref="I177:I186" si="65">H137*$A$106</f>
        <v>442022.76280163857</v>
      </c>
      <c r="J177" s="313">
        <f t="shared" ref="J177:J186" si="66">I177*$B$153</f>
        <v>5304273.1536196629</v>
      </c>
      <c r="L177" s="313">
        <f t="shared" ref="L177:L186" si="67">M137*$A$107</f>
        <v>353618.21024131088</v>
      </c>
      <c r="M177" s="313">
        <f t="shared" ref="M177:M186" si="68">L177*$B$153</f>
        <v>4243418.522895731</v>
      </c>
      <c r="O177" s="313">
        <f t="shared" ref="O177:O186" si="69">R137*$A$107</f>
        <v>353618.21024131088</v>
      </c>
      <c r="P177" s="313">
        <f t="shared" ref="P177:P186" si="70">O177*$B$153</f>
        <v>4243418.522895731</v>
      </c>
      <c r="R177" s="313">
        <f t="shared" ref="R177:R186" si="71">SUM(D177,G177,J177,M177,P177)</f>
        <v>16708460.433901943</v>
      </c>
    </row>
    <row r="178" spans="1:25" s="303" customFormat="1">
      <c r="A178" s="303">
        <f t="shared" si="60"/>
        <v>2048</v>
      </c>
      <c r="B178" s="4">
        <f t="shared" si="52"/>
        <v>91552.535988399017</v>
      </c>
      <c r="C178" s="4">
        <f t="shared" si="61"/>
        <v>457762.67994199507</v>
      </c>
      <c r="D178" s="57">
        <f t="shared" si="62"/>
        <v>2746576.0796519704</v>
      </c>
      <c r="F178" s="313">
        <f t="shared" si="63"/>
        <v>22888.133997099732</v>
      </c>
      <c r="G178" s="313">
        <f t="shared" si="64"/>
        <v>274657.60796519677</v>
      </c>
      <c r="I178" s="313">
        <f t="shared" si="65"/>
        <v>457762.67994199466</v>
      </c>
      <c r="J178" s="313">
        <f t="shared" si="66"/>
        <v>5493152.1593039362</v>
      </c>
      <c r="L178" s="313">
        <f t="shared" si="67"/>
        <v>366210.14395359572</v>
      </c>
      <c r="M178" s="313">
        <f t="shared" si="68"/>
        <v>4394521.7274431484</v>
      </c>
      <c r="O178" s="313">
        <f t="shared" si="69"/>
        <v>366210.14395359572</v>
      </c>
      <c r="P178" s="313">
        <f t="shared" si="70"/>
        <v>4394521.7274431484</v>
      </c>
      <c r="R178" s="313">
        <f t="shared" si="71"/>
        <v>17303429.3018074</v>
      </c>
    </row>
    <row r="179" spans="1:25" s="303" customFormat="1">
      <c r="A179" s="303">
        <f t="shared" si="60"/>
        <v>2049</v>
      </c>
      <c r="B179" s="4">
        <f t="shared" si="52"/>
        <v>94812.615449721998</v>
      </c>
      <c r="C179" s="4">
        <f t="shared" si="61"/>
        <v>474063.07724860997</v>
      </c>
      <c r="D179" s="57">
        <f t="shared" si="62"/>
        <v>2844378.4634916596</v>
      </c>
      <c r="F179" s="313">
        <f t="shared" si="63"/>
        <v>23703.153862430478</v>
      </c>
      <c r="G179" s="313">
        <f t="shared" si="64"/>
        <v>284437.84634916572</v>
      </c>
      <c r="I179" s="313">
        <f t="shared" si="65"/>
        <v>474063.07724860957</v>
      </c>
      <c r="J179" s="313">
        <f t="shared" si="66"/>
        <v>5688756.9269833146</v>
      </c>
      <c r="L179" s="313">
        <f t="shared" si="67"/>
        <v>379250.46179888764</v>
      </c>
      <c r="M179" s="313">
        <f t="shared" si="68"/>
        <v>4551005.5415866515</v>
      </c>
      <c r="O179" s="313">
        <f t="shared" si="69"/>
        <v>379250.46179888764</v>
      </c>
      <c r="P179" s="313">
        <f t="shared" si="70"/>
        <v>4551005.5415866515</v>
      </c>
      <c r="R179" s="313">
        <f t="shared" si="71"/>
        <v>17919584.319997445</v>
      </c>
    </row>
    <row r="180" spans="1:25" s="303" customFormat="1">
      <c r="A180" s="303">
        <f t="shared" si="60"/>
        <v>2050</v>
      </c>
      <c r="B180" s="4">
        <f t="shared" si="52"/>
        <v>98188.782553832803</v>
      </c>
      <c r="C180" s="4">
        <f t="shared" si="61"/>
        <v>490943.91276916402</v>
      </c>
      <c r="D180" s="57">
        <f t="shared" si="62"/>
        <v>2945663.4766149842</v>
      </c>
      <c r="F180" s="313">
        <f t="shared" si="63"/>
        <v>24547.195638458179</v>
      </c>
      <c r="G180" s="313">
        <f t="shared" si="64"/>
        <v>294566.34766149812</v>
      </c>
      <c r="I180" s="313">
        <f t="shared" si="65"/>
        <v>490943.91276916361</v>
      </c>
      <c r="J180" s="313">
        <f t="shared" si="66"/>
        <v>5891326.9532299638</v>
      </c>
      <c r="L180" s="313">
        <f t="shared" si="67"/>
        <v>392755.13021533086</v>
      </c>
      <c r="M180" s="313">
        <f t="shared" si="68"/>
        <v>4713061.5625839699</v>
      </c>
      <c r="O180" s="313">
        <f t="shared" si="69"/>
        <v>392755.13021533086</v>
      </c>
      <c r="P180" s="313">
        <f t="shared" si="70"/>
        <v>4713061.5625839699</v>
      </c>
      <c r="R180" s="313">
        <f t="shared" si="71"/>
        <v>18557679.902674384</v>
      </c>
    </row>
    <row r="181" spans="1:25" s="303" customFormat="1">
      <c r="A181" s="303">
        <f t="shared" si="60"/>
        <v>2051</v>
      </c>
      <c r="B181" s="4">
        <f t="shared" si="52"/>
        <v>101685.1710468465</v>
      </c>
      <c r="C181" s="4">
        <f t="shared" si="61"/>
        <v>508425.8552342325</v>
      </c>
      <c r="D181" s="57">
        <f t="shared" si="62"/>
        <v>3050555.131405395</v>
      </c>
      <c r="F181" s="313">
        <f t="shared" si="63"/>
        <v>25421.2927617116</v>
      </c>
      <c r="G181" s="313">
        <f t="shared" si="64"/>
        <v>305055.51314053917</v>
      </c>
      <c r="I181" s="313">
        <f t="shared" si="65"/>
        <v>508425.85523423203</v>
      </c>
      <c r="J181" s="313">
        <f t="shared" si="66"/>
        <v>6101110.2628107844</v>
      </c>
      <c r="L181" s="313">
        <f t="shared" si="67"/>
        <v>406740.6841873856</v>
      </c>
      <c r="M181" s="313">
        <f t="shared" si="68"/>
        <v>4880888.2102486268</v>
      </c>
      <c r="O181" s="313">
        <f t="shared" si="69"/>
        <v>406740.6841873856</v>
      </c>
      <c r="P181" s="313">
        <f t="shared" si="70"/>
        <v>4880888.2102486268</v>
      </c>
      <c r="R181" s="313">
        <f t="shared" si="71"/>
        <v>19218497.32785397</v>
      </c>
    </row>
    <row r="182" spans="1:25" s="303" customFormat="1">
      <c r="A182" s="303">
        <f t="shared" si="60"/>
        <v>2052</v>
      </c>
      <c r="B182" s="4">
        <f t="shared" si="52"/>
        <v>105306.06187277562</v>
      </c>
      <c r="C182" s="4">
        <f t="shared" si="61"/>
        <v>526530.3093638781</v>
      </c>
      <c r="D182" s="57">
        <f t="shared" si="62"/>
        <v>3159181.8561832686</v>
      </c>
      <c r="F182" s="313">
        <f t="shared" si="63"/>
        <v>26326.51546819388</v>
      </c>
      <c r="G182" s="313">
        <f t="shared" si="64"/>
        <v>315918.18561832653</v>
      </c>
      <c r="I182" s="313">
        <f t="shared" si="65"/>
        <v>526530.30936387763</v>
      </c>
      <c r="J182" s="313">
        <f t="shared" si="66"/>
        <v>6318363.7123665316</v>
      </c>
      <c r="L182" s="313">
        <f t="shared" si="67"/>
        <v>421224.24749110208</v>
      </c>
      <c r="M182" s="313">
        <f t="shared" si="68"/>
        <v>5054690.9698932245</v>
      </c>
      <c r="O182" s="313">
        <f t="shared" si="69"/>
        <v>421224.24749110208</v>
      </c>
      <c r="P182" s="313">
        <f t="shared" si="70"/>
        <v>5054690.9698932245</v>
      </c>
      <c r="R182" s="313">
        <f t="shared" si="71"/>
        <v>19902845.693954576</v>
      </c>
    </row>
    <row r="183" spans="1:25" s="303" customFormat="1">
      <c r="A183" s="303">
        <f t="shared" si="60"/>
        <v>2053</v>
      </c>
      <c r="B183" s="4">
        <f t="shared" si="52"/>
        <v>109055.88841507639</v>
      </c>
      <c r="C183" s="4">
        <f t="shared" si="61"/>
        <v>545279.44207538199</v>
      </c>
      <c r="D183" s="57">
        <f t="shared" si="62"/>
        <v>3271676.6524522919</v>
      </c>
      <c r="F183" s="313">
        <f t="shared" si="63"/>
        <v>27263.972103769069</v>
      </c>
      <c r="G183" s="313">
        <f t="shared" si="64"/>
        <v>327167.6652452288</v>
      </c>
      <c r="I183" s="313">
        <f t="shared" si="65"/>
        <v>545279.4420753814</v>
      </c>
      <c r="J183" s="313">
        <f t="shared" si="66"/>
        <v>6543353.3049045764</v>
      </c>
      <c r="L183" s="313">
        <f t="shared" si="67"/>
        <v>436223.5536603051</v>
      </c>
      <c r="M183" s="313">
        <f t="shared" si="68"/>
        <v>5234682.6439236607</v>
      </c>
      <c r="O183" s="313">
        <f t="shared" si="69"/>
        <v>436223.5536603051</v>
      </c>
      <c r="P183" s="313">
        <f t="shared" si="70"/>
        <v>5234682.6439236607</v>
      </c>
      <c r="R183" s="313">
        <f t="shared" si="71"/>
        <v>20611562.910449419</v>
      </c>
    </row>
    <row r="184" spans="1:25" s="303" customFormat="1">
      <c r="A184" s="303">
        <f t="shared" si="60"/>
        <v>2054</v>
      </c>
      <c r="B184" s="4">
        <f t="shared" si="52"/>
        <v>112939.24192484014</v>
      </c>
      <c r="C184" s="4">
        <f t="shared" si="61"/>
        <v>564696.20962420071</v>
      </c>
      <c r="D184" s="57">
        <f t="shared" si="62"/>
        <v>3388177.2577452045</v>
      </c>
      <c r="F184" s="313">
        <f t="shared" si="63"/>
        <v>28234.810481210006</v>
      </c>
      <c r="G184" s="313">
        <f t="shared" si="64"/>
        <v>338817.72577452008</v>
      </c>
      <c r="I184" s="313">
        <f t="shared" si="65"/>
        <v>564696.20962420013</v>
      </c>
      <c r="J184" s="313">
        <f t="shared" si="66"/>
        <v>6776354.5154904015</v>
      </c>
      <c r="L184" s="313">
        <f t="shared" si="67"/>
        <v>451756.9676993601</v>
      </c>
      <c r="M184" s="313">
        <f t="shared" si="68"/>
        <v>5421083.6123923212</v>
      </c>
      <c r="O184" s="313">
        <f t="shared" si="69"/>
        <v>451756.9676993601</v>
      </c>
      <c r="P184" s="313">
        <f t="shared" si="70"/>
        <v>5421083.6123923212</v>
      </c>
      <c r="R184" s="313">
        <f t="shared" si="71"/>
        <v>21345516.723794769</v>
      </c>
    </row>
    <row r="185" spans="1:25" s="303" customFormat="1">
      <c r="A185" s="303">
        <f t="shared" si="60"/>
        <v>2055</v>
      </c>
      <c r="B185" s="4">
        <f t="shared" si="52"/>
        <v>116960.87714227656</v>
      </c>
      <c r="C185" s="4">
        <f t="shared" si="61"/>
        <v>584804.38571138284</v>
      </c>
      <c r="D185" s="57">
        <f t="shared" si="62"/>
        <v>3508826.3142682971</v>
      </c>
      <c r="F185" s="313">
        <f t="shared" si="63"/>
        <v>29240.219285569106</v>
      </c>
      <c r="G185" s="313">
        <f t="shared" si="64"/>
        <v>350882.63142682926</v>
      </c>
      <c r="I185" s="313">
        <f t="shared" si="65"/>
        <v>584804.38571138214</v>
      </c>
      <c r="J185" s="313">
        <f t="shared" si="66"/>
        <v>7017652.6285365857</v>
      </c>
      <c r="L185" s="313">
        <f t="shared" si="67"/>
        <v>467843.5085691057</v>
      </c>
      <c r="M185" s="313">
        <f t="shared" si="68"/>
        <v>5614122.1028292682</v>
      </c>
      <c r="O185" s="313">
        <f t="shared" si="69"/>
        <v>467843.5085691057</v>
      </c>
      <c r="P185" s="313">
        <f t="shared" si="70"/>
        <v>5614122.1028292682</v>
      </c>
      <c r="R185" s="313">
        <f t="shared" si="71"/>
        <v>22105605.779890247</v>
      </c>
    </row>
    <row r="186" spans="1:25">
      <c r="A186" s="303">
        <f t="shared" si="60"/>
        <v>2056</v>
      </c>
      <c r="B186" s="4">
        <f t="shared" si="52"/>
        <v>121125.71811837114</v>
      </c>
      <c r="C186" s="4">
        <f t="shared" si="61"/>
        <v>605628.5905918557</v>
      </c>
      <c r="D186" s="57">
        <f t="shared" si="62"/>
        <v>3633771.5435511339</v>
      </c>
      <c r="E186" s="303"/>
      <c r="F186" s="313">
        <f t="shared" si="63"/>
        <v>30281.429529592748</v>
      </c>
      <c r="G186" s="313">
        <f t="shared" si="64"/>
        <v>363377.15435511299</v>
      </c>
      <c r="H186" s="303"/>
      <c r="I186" s="313">
        <f t="shared" si="65"/>
        <v>605628.590591855</v>
      </c>
      <c r="J186" s="313">
        <f t="shared" si="66"/>
        <v>7267543.0871022604</v>
      </c>
      <c r="K186" s="303"/>
      <c r="L186" s="313">
        <f t="shared" si="67"/>
        <v>484502.87247348396</v>
      </c>
      <c r="M186" s="313">
        <f t="shared" si="68"/>
        <v>5814034.4696818078</v>
      </c>
      <c r="N186" s="303"/>
      <c r="O186" s="313">
        <f t="shared" si="69"/>
        <v>484502.87247348396</v>
      </c>
      <c r="P186" s="313">
        <f t="shared" si="70"/>
        <v>5814034.4696818078</v>
      </c>
      <c r="Q186" s="303"/>
      <c r="R186" s="313">
        <f t="shared" si="71"/>
        <v>22892760.724372122</v>
      </c>
    </row>
    <row r="187" spans="1:25">
      <c r="A187" s="177"/>
    </row>
    <row r="188" spans="1:25" s="212" customFormat="1">
      <c r="A188" s="224" t="s">
        <v>480</v>
      </c>
      <c r="B188" s="190"/>
      <c r="C188" s="190"/>
      <c r="D188" s="190"/>
      <c r="E188" s="190"/>
      <c r="F188" s="190"/>
      <c r="G188" s="190"/>
      <c r="H188" s="190"/>
      <c r="I188" s="190"/>
      <c r="J188" s="190"/>
      <c r="K188" s="190"/>
      <c r="L188" s="190"/>
      <c r="M188" s="190"/>
      <c r="N188" s="190"/>
      <c r="O188" s="190"/>
      <c r="P188" s="190"/>
      <c r="Q188" s="190"/>
      <c r="R188" s="190"/>
      <c r="S188" s="190"/>
      <c r="T188" s="190"/>
      <c r="U188" s="190"/>
      <c r="V188" s="190"/>
      <c r="W188" s="190"/>
    </row>
    <row r="189" spans="1:25" s="212" customFormat="1">
      <c r="A189" s="234">
        <f>Inputs!B14</f>
        <v>1.5</v>
      </c>
      <c r="B189" s="190" t="s">
        <v>481</v>
      </c>
      <c r="C189" s="190"/>
      <c r="D189" s="190"/>
      <c r="E189" s="190"/>
      <c r="F189" s="190"/>
      <c r="G189" s="190"/>
      <c r="H189" s="190"/>
      <c r="I189" s="190"/>
      <c r="J189" s="190"/>
      <c r="K189" s="190"/>
      <c r="L189" s="190"/>
      <c r="M189" s="190"/>
      <c r="N189" s="190"/>
      <c r="O189" s="190"/>
      <c r="P189" s="190"/>
      <c r="Q189" s="190"/>
      <c r="R189" s="190"/>
      <c r="S189" s="190"/>
      <c r="T189" s="190"/>
      <c r="U189" s="190"/>
      <c r="V189" s="190"/>
      <c r="W189" s="190"/>
    </row>
    <row r="190" spans="1:25" s="212" customFormat="1">
      <c r="B190" s="426" t="s">
        <v>377</v>
      </c>
      <c r="C190" s="426"/>
      <c r="D190" s="426"/>
      <c r="E190" s="426"/>
      <c r="F190" s="209"/>
      <c r="G190" s="426" t="s">
        <v>396</v>
      </c>
      <c r="H190" s="426"/>
      <c r="I190" s="426"/>
      <c r="J190" s="426"/>
      <c r="K190" s="178"/>
      <c r="L190" s="426" t="s">
        <v>392</v>
      </c>
      <c r="M190" s="426"/>
      <c r="N190" s="426"/>
      <c r="O190" s="426"/>
      <c r="P190" s="178"/>
      <c r="Q190" s="426" t="s">
        <v>393</v>
      </c>
      <c r="R190" s="426"/>
      <c r="S190" s="426"/>
      <c r="T190" s="426"/>
      <c r="V190" s="426" t="s">
        <v>397</v>
      </c>
      <c r="W190" s="426"/>
      <c r="X190" s="209"/>
      <c r="Y190" s="209"/>
    </row>
    <row r="191" spans="1:25" s="146" customFormat="1" ht="43.2">
      <c r="B191" s="146" t="s">
        <v>345</v>
      </c>
      <c r="C191" s="146" t="s">
        <v>391</v>
      </c>
      <c r="D191" s="146" t="s">
        <v>242</v>
      </c>
      <c r="E191" s="146" t="s">
        <v>243</v>
      </c>
      <c r="G191" s="146" t="s">
        <v>345</v>
      </c>
      <c r="H191" s="146" t="s">
        <v>391</v>
      </c>
      <c r="I191" s="146" t="s">
        <v>242</v>
      </c>
      <c r="J191" s="146" t="s">
        <v>243</v>
      </c>
      <c r="K191" s="212"/>
      <c r="L191" s="146" t="s">
        <v>345</v>
      </c>
      <c r="M191" s="146" t="s">
        <v>391</v>
      </c>
      <c r="N191" s="146" t="s">
        <v>242</v>
      </c>
      <c r="O191" s="146" t="s">
        <v>243</v>
      </c>
      <c r="Q191" s="146" t="s">
        <v>345</v>
      </c>
      <c r="R191" s="146" t="s">
        <v>391</v>
      </c>
      <c r="S191" s="146" t="s">
        <v>242</v>
      </c>
      <c r="T191" s="146" t="s">
        <v>243</v>
      </c>
      <c r="V191" s="146" t="s">
        <v>242</v>
      </c>
      <c r="W191" s="146" t="s">
        <v>243</v>
      </c>
    </row>
    <row r="192" spans="1:25" s="146" customFormat="1">
      <c r="A192" s="212">
        <f>A116</f>
        <v>2026</v>
      </c>
      <c r="B192" s="4">
        <f>AVERAGE($H$102:$H$104)*(1+$A$110)^(A192-2017)</f>
        <v>169599.24242424231</v>
      </c>
      <c r="C192" s="4">
        <f t="shared" ref="C192:C212" si="72">B192*$B$105*$A$189</f>
        <v>31799.857954545434</v>
      </c>
      <c r="D192" s="4">
        <f t="shared" ref="D192" si="73">C192*$B$104*$A$106</f>
        <v>635997.15909090871</v>
      </c>
      <c r="E192" s="57">
        <f t="shared" ref="E192" si="74">C192*$B$103*$A$106</f>
        <v>11924.946732954537</v>
      </c>
      <c r="F192" s="131"/>
      <c r="G192" s="4">
        <f>AVERAGE($H$102:$H$104)/2*(1+$A$110)^(A192-2017)</f>
        <v>84799.621212121157</v>
      </c>
      <c r="H192" s="4">
        <f t="shared" ref="H192:H212" si="75">G192*$C$105*$A$189</f>
        <v>635997.15909090871</v>
      </c>
      <c r="I192" s="4">
        <f t="shared" ref="I192" si="76">H192*$C$104*$A$106</f>
        <v>69005691.761363596</v>
      </c>
      <c r="J192" s="57">
        <f t="shared" ref="J192" si="77">H192*$C$103*$A$106</f>
        <v>1049395.3124999995</v>
      </c>
      <c r="K192" s="212"/>
      <c r="L192" s="4">
        <f>AVERAGE($H$102:$H$104)*(1+$A$110)^(A192-2017)</f>
        <v>169599.24242424231</v>
      </c>
      <c r="M192" s="4">
        <f t="shared" ref="M192:M212" si="78">L192*$D$105*$A$189</f>
        <v>508797.72727272694</v>
      </c>
      <c r="N192" s="4">
        <f t="shared" ref="N192" si="79">M192*$D$104*$A$106</f>
        <v>105321129.54545447</v>
      </c>
      <c r="O192" s="57">
        <f t="shared" ref="O192" si="80">M192*$D$103*$A$106</f>
        <v>1653592.6136363626</v>
      </c>
      <c r="P192" s="212"/>
      <c r="Q192" s="4">
        <f>AVERAGE($H$102:$H$104)*(1+$A$110)^(A192-2017)</f>
        <v>169599.24242424231</v>
      </c>
      <c r="R192" s="4">
        <f t="shared" ref="R192:R212" si="81">Q192*$E$105*$A$189</f>
        <v>508797.72727272694</v>
      </c>
      <c r="S192" s="4">
        <f t="shared" ref="S192" si="82">R192*$E$104*$A$106</f>
        <v>10175954.545454539</v>
      </c>
      <c r="T192" s="57">
        <f t="shared" ref="T192" si="83">R192*$E$103*$A$106</f>
        <v>190799.14772727259</v>
      </c>
      <c r="U192" s="212"/>
      <c r="V192" s="4">
        <f t="shared" ref="V192" si="84">D192+I192+N192+S192</f>
        <v>185138773.01136351</v>
      </c>
      <c r="W192" s="4">
        <f t="shared" ref="W192" si="85">E192+J192+O192+T192</f>
        <v>2905712.020596589</v>
      </c>
    </row>
    <row r="193" spans="1:23" s="212" customFormat="1">
      <c r="A193" s="212">
        <f>A192+1</f>
        <v>2027</v>
      </c>
      <c r="B193" s="4">
        <f t="shared" ref="B193:B222" si="86">B192*(1+$A$110)</f>
        <v>175638.47444456856</v>
      </c>
      <c r="C193" s="4">
        <f t="shared" si="72"/>
        <v>32932.213958356602</v>
      </c>
      <c r="D193" s="4">
        <f t="shared" ref="D193:D212" si="87">C193*$B$104*$A$106</f>
        <v>658644.27916713199</v>
      </c>
      <c r="E193" s="57">
        <f t="shared" ref="E193:E212" si="88">C193*$B$103*$A$106</f>
        <v>12349.580234383726</v>
      </c>
      <c r="F193" s="131"/>
      <c r="G193" s="4">
        <f>AVERAGE($H$102:$H$104)/2*(1+$A$110)^(A193-2017)</f>
        <v>87819.237222284297</v>
      </c>
      <c r="H193" s="4">
        <f t="shared" si="75"/>
        <v>658644.27916713222</v>
      </c>
      <c r="I193" s="4">
        <f t="shared" ref="I193:I212" si="89">H193*$C$104*$A$106</f>
        <v>71462904.28963384</v>
      </c>
      <c r="J193" s="57">
        <f t="shared" ref="J193:J212" si="90">H193*$C$103*$A$106</f>
        <v>1086763.0606257685</v>
      </c>
      <c r="L193" s="4">
        <f>AVERAGE($H$102:$H$104)*(1+$A$110)^(A193-2017)</f>
        <v>175638.47444456859</v>
      </c>
      <c r="M193" s="4">
        <f t="shared" si="78"/>
        <v>526915.42333370575</v>
      </c>
      <c r="N193" s="4">
        <f t="shared" ref="N193:N212" si="91">M193*$D$104*$A$106</f>
        <v>109071492.63007709</v>
      </c>
      <c r="O193" s="57">
        <f t="shared" ref="O193:O212" si="92">M193*$D$103*$A$106</f>
        <v>1712475.1258345437</v>
      </c>
      <c r="Q193" s="4">
        <f>AVERAGE($H$102:$H$104)*(1+$A$110)^(A193-2017)</f>
        <v>175638.47444456859</v>
      </c>
      <c r="R193" s="4">
        <f t="shared" si="81"/>
        <v>526915.42333370575</v>
      </c>
      <c r="S193" s="4">
        <f t="shared" ref="S193:S212" si="93">R193*$E$104*$A$106</f>
        <v>10538308.466674116</v>
      </c>
      <c r="T193" s="57">
        <f t="shared" ref="T193:T212" si="94">R193*$E$103*$A$106</f>
        <v>197593.28375013964</v>
      </c>
      <c r="V193" s="4">
        <f t="shared" ref="V193:V212" si="95">D193+I193+N193+S193</f>
        <v>191731349.66555217</v>
      </c>
      <c r="W193" s="4">
        <f t="shared" ref="W193:W212" si="96">E193+J193+O193+T193</f>
        <v>3009181.0504448353</v>
      </c>
    </row>
    <row r="194" spans="1:23" s="212" customFormat="1">
      <c r="A194" s="212">
        <f t="shared" ref="A194:A222" si="97">A193+1</f>
        <v>2028</v>
      </c>
      <c r="B194" s="4">
        <f t="shared" si="86"/>
        <v>181892.75650211197</v>
      </c>
      <c r="C194" s="4">
        <f t="shared" si="72"/>
        <v>34104.891844145997</v>
      </c>
      <c r="D194" s="4">
        <f t="shared" si="87"/>
        <v>682097.83688292</v>
      </c>
      <c r="E194" s="57">
        <f t="shared" si="88"/>
        <v>12789.334441554749</v>
      </c>
      <c r="F194" s="131"/>
      <c r="G194" s="4">
        <f>G193*(1+$A$110)</f>
        <v>90946.378251055998</v>
      </c>
      <c r="H194" s="4">
        <f t="shared" si="75"/>
        <v>682097.83688292</v>
      </c>
      <c r="I194" s="4">
        <f t="shared" si="89"/>
        <v>74007615.301796824</v>
      </c>
      <c r="J194" s="57">
        <f t="shared" si="90"/>
        <v>1125461.4308568183</v>
      </c>
      <c r="L194" s="4">
        <f>L193*(1+$A$110)</f>
        <v>181892.756502112</v>
      </c>
      <c r="M194" s="4">
        <f t="shared" si="78"/>
        <v>545678.26950633596</v>
      </c>
      <c r="N194" s="4">
        <f t="shared" si="91"/>
        <v>112955401.78781155</v>
      </c>
      <c r="O194" s="57">
        <f t="shared" si="92"/>
        <v>1773454.3758955919</v>
      </c>
      <c r="Q194" s="4">
        <f>Q193*(1+$A$110)</f>
        <v>181892.756502112</v>
      </c>
      <c r="R194" s="4">
        <f t="shared" si="81"/>
        <v>545678.26950633596</v>
      </c>
      <c r="S194" s="4">
        <f t="shared" si="93"/>
        <v>10913565.39012672</v>
      </c>
      <c r="T194" s="57">
        <f t="shared" si="94"/>
        <v>204629.35106487598</v>
      </c>
      <c r="V194" s="4">
        <f t="shared" si="95"/>
        <v>198558680.31661803</v>
      </c>
      <c r="W194" s="4">
        <f t="shared" si="96"/>
        <v>3116334.4922588412</v>
      </c>
    </row>
    <row r="195" spans="1:23" s="212" customFormat="1">
      <c r="A195" s="212">
        <f t="shared" si="97"/>
        <v>2029</v>
      </c>
      <c r="B195" s="4">
        <f t="shared" si="86"/>
        <v>188369.74627890086</v>
      </c>
      <c r="C195" s="4">
        <f t="shared" si="72"/>
        <v>35319.327427293909</v>
      </c>
      <c r="D195" s="4">
        <f t="shared" si="87"/>
        <v>706386.54854587815</v>
      </c>
      <c r="E195" s="57">
        <f t="shared" si="88"/>
        <v>13244.747785235217</v>
      </c>
      <c r="F195" s="131"/>
      <c r="G195" s="4">
        <f t="shared" ref="G195:G222" si="98">G194*(1+$A$110)</f>
        <v>94184.873139450458</v>
      </c>
      <c r="H195" s="4">
        <f t="shared" si="75"/>
        <v>706386.54854587838</v>
      </c>
      <c r="I195" s="4">
        <f t="shared" si="89"/>
        <v>76642940.517227799</v>
      </c>
      <c r="J195" s="57">
        <f t="shared" si="90"/>
        <v>1165537.8051006997</v>
      </c>
      <c r="L195" s="4">
        <f t="shared" ref="L195:L222" si="99">L194*(1+$A$110)</f>
        <v>188369.74627890092</v>
      </c>
      <c r="M195" s="4">
        <f t="shared" si="78"/>
        <v>565109.23883670277</v>
      </c>
      <c r="N195" s="4">
        <f t="shared" si="91"/>
        <v>116977612.43919748</v>
      </c>
      <c r="O195" s="57">
        <f t="shared" si="92"/>
        <v>1836605.0262192839</v>
      </c>
      <c r="Q195" s="4">
        <f t="shared" ref="Q195:Q222" si="100">Q194*(1+$A$110)</f>
        <v>188369.74627890092</v>
      </c>
      <c r="R195" s="4">
        <f t="shared" si="81"/>
        <v>565109.23883670277</v>
      </c>
      <c r="S195" s="4">
        <f t="shared" si="93"/>
        <v>11302184.776734056</v>
      </c>
      <c r="T195" s="57">
        <f t="shared" si="94"/>
        <v>211915.96456376353</v>
      </c>
      <c r="V195" s="4">
        <f t="shared" si="95"/>
        <v>205629124.2817052</v>
      </c>
      <c r="W195" s="4">
        <f t="shared" si="96"/>
        <v>3227303.5436689826</v>
      </c>
    </row>
    <row r="196" spans="1:23" s="212" customFormat="1">
      <c r="A196" s="212">
        <f t="shared" si="97"/>
        <v>2030</v>
      </c>
      <c r="B196" s="4">
        <f t="shared" si="86"/>
        <v>195077.37413812566</v>
      </c>
      <c r="C196" s="4">
        <f t="shared" si="72"/>
        <v>36577.007650898558</v>
      </c>
      <c r="D196" s="4">
        <f t="shared" si="87"/>
        <v>731540.1530179712</v>
      </c>
      <c r="E196" s="57">
        <f t="shared" si="88"/>
        <v>13716.377869086959</v>
      </c>
      <c r="F196" s="131"/>
      <c r="G196" s="4">
        <f t="shared" si="98"/>
        <v>97538.687069062857</v>
      </c>
      <c r="H196" s="4">
        <f t="shared" si="75"/>
        <v>731540.15301797143</v>
      </c>
      <c r="I196" s="4">
        <f t="shared" si="89"/>
        <v>79372106.602449894</v>
      </c>
      <c r="J196" s="57">
        <f t="shared" si="90"/>
        <v>1207041.2524796531</v>
      </c>
      <c r="L196" s="4">
        <f t="shared" si="99"/>
        <v>195077.37413812571</v>
      </c>
      <c r="M196" s="4">
        <f t="shared" si="78"/>
        <v>585232.12241437717</v>
      </c>
      <c r="N196" s="4">
        <f t="shared" si="91"/>
        <v>121143049.33977607</v>
      </c>
      <c r="O196" s="57">
        <f t="shared" si="92"/>
        <v>1902004.3978467258</v>
      </c>
      <c r="Q196" s="4">
        <f t="shared" si="100"/>
        <v>195077.37413812571</v>
      </c>
      <c r="R196" s="4">
        <f t="shared" si="81"/>
        <v>585232.12241437717</v>
      </c>
      <c r="S196" s="4">
        <f t="shared" si="93"/>
        <v>11704642.448287543</v>
      </c>
      <c r="T196" s="57">
        <f t="shared" si="94"/>
        <v>219462.04590539145</v>
      </c>
      <c r="V196" s="4">
        <f t="shared" si="95"/>
        <v>212951338.54353148</v>
      </c>
      <c r="W196" s="4">
        <f t="shared" si="96"/>
        <v>3342224.0741008576</v>
      </c>
    </row>
    <row r="197" spans="1:23" s="212" customFormat="1">
      <c r="A197" s="212">
        <f t="shared" si="97"/>
        <v>2031</v>
      </c>
      <c r="B197" s="4">
        <f t="shared" si="86"/>
        <v>202023.85283399827</v>
      </c>
      <c r="C197" s="4">
        <f t="shared" si="72"/>
        <v>37879.472406374676</v>
      </c>
      <c r="D197" s="4">
        <f t="shared" si="87"/>
        <v>757589.4481274935</v>
      </c>
      <c r="E197" s="57">
        <f t="shared" si="88"/>
        <v>14204.802152390504</v>
      </c>
      <c r="F197" s="131"/>
      <c r="G197" s="4">
        <f t="shared" si="98"/>
        <v>101011.92641699917</v>
      </c>
      <c r="H197" s="4">
        <f t="shared" si="75"/>
        <v>757589.44812749373</v>
      </c>
      <c r="I197" s="4">
        <f t="shared" si="89"/>
        <v>82198455.121833071</v>
      </c>
      <c r="J197" s="57">
        <f t="shared" si="90"/>
        <v>1250022.5894103649</v>
      </c>
      <c r="L197" s="4">
        <f t="shared" si="99"/>
        <v>202023.85283399833</v>
      </c>
      <c r="M197" s="4">
        <f t="shared" si="78"/>
        <v>606071.55850199494</v>
      </c>
      <c r="N197" s="4">
        <f t="shared" si="91"/>
        <v>125456812.60991295</v>
      </c>
      <c r="O197" s="57">
        <f t="shared" si="92"/>
        <v>1969732.5651314836</v>
      </c>
      <c r="Q197" s="4">
        <f t="shared" si="100"/>
        <v>202023.85283399833</v>
      </c>
      <c r="R197" s="4">
        <f t="shared" si="81"/>
        <v>606071.55850199494</v>
      </c>
      <c r="S197" s="4">
        <f t="shared" si="93"/>
        <v>12121431.1700399</v>
      </c>
      <c r="T197" s="57">
        <f t="shared" si="94"/>
        <v>227276.8344382481</v>
      </c>
      <c r="V197" s="4">
        <f t="shared" si="95"/>
        <v>220534288.34991342</v>
      </c>
      <c r="W197" s="4">
        <f t="shared" si="96"/>
        <v>3461236.7911324869</v>
      </c>
    </row>
    <row r="198" spans="1:23" s="212" customFormat="1">
      <c r="A198" s="212">
        <f t="shared" si="97"/>
        <v>2032</v>
      </c>
      <c r="B198" s="4">
        <f t="shared" si="86"/>
        <v>209217.68756736832</v>
      </c>
      <c r="C198" s="4">
        <f t="shared" si="72"/>
        <v>39228.316418881557</v>
      </c>
      <c r="D198" s="4">
        <f t="shared" si="87"/>
        <v>784566.32837763114</v>
      </c>
      <c r="E198" s="57">
        <f t="shared" si="88"/>
        <v>14710.618657080584</v>
      </c>
      <c r="F198" s="131"/>
      <c r="G198" s="4">
        <f t="shared" si="98"/>
        <v>104608.84378368419</v>
      </c>
      <c r="H198" s="4">
        <f t="shared" si="75"/>
        <v>784566.32837763149</v>
      </c>
      <c r="I198" s="4">
        <f t="shared" si="89"/>
        <v>85125446.628973022</v>
      </c>
      <c r="J198" s="57">
        <f t="shared" si="90"/>
        <v>1294534.4418230923</v>
      </c>
      <c r="L198" s="4">
        <f t="shared" si="99"/>
        <v>209217.68756736838</v>
      </c>
      <c r="M198" s="4">
        <f t="shared" si="78"/>
        <v>627653.06270210515</v>
      </c>
      <c r="N198" s="4">
        <f t="shared" si="91"/>
        <v>129924183.97933577</v>
      </c>
      <c r="O198" s="57">
        <f t="shared" si="92"/>
        <v>2039872.4537818418</v>
      </c>
      <c r="Q198" s="4">
        <f t="shared" si="100"/>
        <v>209217.68756736838</v>
      </c>
      <c r="R198" s="4">
        <f t="shared" si="81"/>
        <v>627653.06270210515</v>
      </c>
      <c r="S198" s="4">
        <f t="shared" si="93"/>
        <v>12553061.254042104</v>
      </c>
      <c r="T198" s="57">
        <f t="shared" si="94"/>
        <v>235369.89851328943</v>
      </c>
      <c r="V198" s="4">
        <f t="shared" si="95"/>
        <v>228387258.19072855</v>
      </c>
      <c r="W198" s="4">
        <f t="shared" si="96"/>
        <v>3584487.4127753046</v>
      </c>
    </row>
    <row r="199" spans="1:23" s="212" customFormat="1">
      <c r="A199" s="212">
        <f t="shared" si="97"/>
        <v>2033</v>
      </c>
      <c r="B199" s="4">
        <f t="shared" si="86"/>
        <v>216667.68639940827</v>
      </c>
      <c r="C199" s="4">
        <f t="shared" si="72"/>
        <v>40625.19119988905</v>
      </c>
      <c r="D199" s="4">
        <f t="shared" si="87"/>
        <v>812503.82399778103</v>
      </c>
      <c r="E199" s="57">
        <f t="shared" si="88"/>
        <v>15234.446699958393</v>
      </c>
      <c r="F199" s="131"/>
      <c r="G199" s="4">
        <f t="shared" si="98"/>
        <v>108333.84319970416</v>
      </c>
      <c r="H199" s="4">
        <f t="shared" si="75"/>
        <v>812503.82399778126</v>
      </c>
      <c r="I199" s="4">
        <f t="shared" si="89"/>
        <v>88156664.903759271</v>
      </c>
      <c r="J199" s="57">
        <f t="shared" si="90"/>
        <v>1340631.3095963395</v>
      </c>
      <c r="L199" s="4">
        <f t="shared" si="99"/>
        <v>216667.68639940833</v>
      </c>
      <c r="M199" s="4">
        <f t="shared" si="78"/>
        <v>650003.05919822492</v>
      </c>
      <c r="N199" s="4">
        <f t="shared" si="91"/>
        <v>134550633.25403255</v>
      </c>
      <c r="O199" s="57">
        <f t="shared" si="92"/>
        <v>2112509.942394231</v>
      </c>
      <c r="Q199" s="4">
        <f t="shared" si="100"/>
        <v>216667.68639940833</v>
      </c>
      <c r="R199" s="4">
        <f t="shared" si="81"/>
        <v>650003.05919822492</v>
      </c>
      <c r="S199" s="4">
        <f t="shared" si="93"/>
        <v>13000061.183964498</v>
      </c>
      <c r="T199" s="57">
        <f t="shared" si="94"/>
        <v>243751.14719933434</v>
      </c>
      <c r="V199" s="4">
        <f t="shared" si="95"/>
        <v>236519863.16575408</v>
      </c>
      <c r="W199" s="4">
        <f t="shared" si="96"/>
        <v>3712126.8458898636</v>
      </c>
    </row>
    <row r="200" spans="1:23" s="212" customFormat="1">
      <c r="A200" s="212">
        <f t="shared" si="97"/>
        <v>2034</v>
      </c>
      <c r="B200" s="4">
        <f t="shared" si="86"/>
        <v>224382.9710361177</v>
      </c>
      <c r="C200" s="4">
        <f t="shared" si="72"/>
        <v>42071.807069272065</v>
      </c>
      <c r="D200" s="4">
        <f t="shared" si="87"/>
        <v>841436.1413854413</v>
      </c>
      <c r="E200" s="57">
        <f t="shared" si="88"/>
        <v>15776.927650977024</v>
      </c>
      <c r="F200" s="131"/>
      <c r="G200" s="4">
        <f t="shared" si="98"/>
        <v>112191.48551805888</v>
      </c>
      <c r="H200" s="4">
        <f t="shared" si="75"/>
        <v>841436.14138544165</v>
      </c>
      <c r="I200" s="4">
        <f t="shared" si="89"/>
        <v>91295821.340320423</v>
      </c>
      <c r="J200" s="57">
        <f t="shared" si="90"/>
        <v>1388369.633285979</v>
      </c>
      <c r="L200" s="4">
        <f t="shared" si="99"/>
        <v>224382.97103611776</v>
      </c>
      <c r="M200" s="4">
        <f t="shared" si="78"/>
        <v>673148.91310835327</v>
      </c>
      <c r="N200" s="4">
        <f t="shared" si="91"/>
        <v>139341825.01342914</v>
      </c>
      <c r="O200" s="57">
        <f t="shared" si="92"/>
        <v>2187733.9676021482</v>
      </c>
      <c r="Q200" s="4">
        <f t="shared" si="100"/>
        <v>224382.97103611776</v>
      </c>
      <c r="R200" s="4">
        <f t="shared" si="81"/>
        <v>673148.91310835327</v>
      </c>
      <c r="S200" s="4">
        <f t="shared" si="93"/>
        <v>13462978.262167066</v>
      </c>
      <c r="T200" s="57">
        <f t="shared" si="94"/>
        <v>252430.84241563248</v>
      </c>
      <c r="V200" s="4">
        <f t="shared" si="95"/>
        <v>244942060.75730208</v>
      </c>
      <c r="W200" s="4">
        <f t="shared" si="96"/>
        <v>3844311.3709547371</v>
      </c>
    </row>
    <row r="201" spans="1:23" s="212" customFormat="1">
      <c r="A201" s="212">
        <f t="shared" si="97"/>
        <v>2035</v>
      </c>
      <c r="B201" s="4">
        <f t="shared" si="86"/>
        <v>232372.98799685127</v>
      </c>
      <c r="C201" s="4">
        <f t="shared" si="72"/>
        <v>43569.935249409609</v>
      </c>
      <c r="D201" s="4">
        <f t="shared" si="87"/>
        <v>871398.70498819218</v>
      </c>
      <c r="E201" s="57">
        <f t="shared" si="88"/>
        <v>16338.725718528603</v>
      </c>
      <c r="F201" s="131"/>
      <c r="G201" s="4">
        <f t="shared" si="98"/>
        <v>116186.49399842566</v>
      </c>
      <c r="H201" s="4">
        <f t="shared" si="75"/>
        <v>871398.70498819253</v>
      </c>
      <c r="I201" s="4">
        <f t="shared" si="89"/>
        <v>94546759.491218895</v>
      </c>
      <c r="J201" s="57">
        <f t="shared" si="90"/>
        <v>1437807.8632305181</v>
      </c>
      <c r="L201" s="4">
        <f t="shared" si="99"/>
        <v>232372.98799685133</v>
      </c>
      <c r="M201" s="4">
        <f t="shared" si="78"/>
        <v>697118.96399055398</v>
      </c>
      <c r="N201" s="4">
        <f t="shared" si="91"/>
        <v>144303625.54604468</v>
      </c>
      <c r="O201" s="57">
        <f t="shared" si="92"/>
        <v>2265636.6329693003</v>
      </c>
      <c r="Q201" s="4">
        <f t="shared" si="100"/>
        <v>232372.98799685133</v>
      </c>
      <c r="R201" s="4">
        <f t="shared" si="81"/>
        <v>697118.96399055398</v>
      </c>
      <c r="S201" s="4">
        <f t="shared" si="93"/>
        <v>13942379.279811081</v>
      </c>
      <c r="T201" s="57">
        <f t="shared" si="94"/>
        <v>261419.61149645774</v>
      </c>
      <c r="V201" s="4">
        <f t="shared" si="95"/>
        <v>253664163.02206284</v>
      </c>
      <c r="W201" s="4">
        <f t="shared" si="96"/>
        <v>3981202.8334148047</v>
      </c>
    </row>
    <row r="202" spans="1:23" s="212" customFormat="1">
      <c r="A202" s="212">
        <f t="shared" si="97"/>
        <v>2036</v>
      </c>
      <c r="B202" s="4">
        <f t="shared" si="86"/>
        <v>240647.52018054502</v>
      </c>
      <c r="C202" s="4">
        <f t="shared" si="72"/>
        <v>45121.410033852189</v>
      </c>
      <c r="D202" s="4">
        <f t="shared" si="87"/>
        <v>902428.20067704376</v>
      </c>
      <c r="E202" s="57">
        <f t="shared" si="88"/>
        <v>16920.528762694572</v>
      </c>
      <c r="F202" s="131"/>
      <c r="G202" s="4">
        <f t="shared" si="98"/>
        <v>120323.76009027254</v>
      </c>
      <c r="H202" s="4">
        <f t="shared" si="75"/>
        <v>902428.20067704411</v>
      </c>
      <c r="I202" s="4">
        <f t="shared" si="89"/>
        <v>97913459.773459285</v>
      </c>
      <c r="J202" s="57">
        <f t="shared" si="90"/>
        <v>1489006.5311171231</v>
      </c>
      <c r="L202" s="4">
        <f t="shared" si="99"/>
        <v>240647.52018054508</v>
      </c>
      <c r="M202" s="4">
        <f t="shared" si="78"/>
        <v>721942.56054163526</v>
      </c>
      <c r="N202" s="4">
        <f t="shared" si="91"/>
        <v>149442110.0321185</v>
      </c>
      <c r="O202" s="57">
        <f t="shared" si="92"/>
        <v>2346313.3217603145</v>
      </c>
      <c r="Q202" s="4">
        <f t="shared" si="100"/>
        <v>240647.52018054508</v>
      </c>
      <c r="R202" s="4">
        <f t="shared" si="81"/>
        <v>721942.56054163526</v>
      </c>
      <c r="S202" s="4">
        <f t="shared" si="93"/>
        <v>14438851.210832706</v>
      </c>
      <c r="T202" s="57">
        <f t="shared" si="94"/>
        <v>270728.46020311321</v>
      </c>
      <c r="V202" s="4">
        <f t="shared" si="95"/>
        <v>262696849.21708754</v>
      </c>
      <c r="W202" s="4">
        <f t="shared" si="96"/>
        <v>4122968.8418432456</v>
      </c>
    </row>
    <row r="203" spans="1:23" s="212" customFormat="1">
      <c r="A203" s="212">
        <f t="shared" si="97"/>
        <v>2037</v>
      </c>
      <c r="B203" s="4">
        <f t="shared" si="86"/>
        <v>249216.69884380253</v>
      </c>
      <c r="C203" s="4">
        <f t="shared" si="72"/>
        <v>46728.131033212972</v>
      </c>
      <c r="D203" s="4">
        <f t="shared" si="87"/>
        <v>934562.62066425942</v>
      </c>
      <c r="E203" s="57">
        <f t="shared" si="88"/>
        <v>17523.049137454866</v>
      </c>
      <c r="F203" s="131"/>
      <c r="G203" s="4">
        <f t="shared" si="98"/>
        <v>124608.34942190129</v>
      </c>
      <c r="H203" s="4">
        <f t="shared" si="75"/>
        <v>934562.62066425977</v>
      </c>
      <c r="I203" s="4">
        <f t="shared" si="89"/>
        <v>101400044.34207219</v>
      </c>
      <c r="J203" s="57">
        <f t="shared" si="90"/>
        <v>1542028.3240960289</v>
      </c>
      <c r="L203" s="4">
        <f t="shared" si="99"/>
        <v>249216.69884380259</v>
      </c>
      <c r="M203" s="4">
        <f t="shared" si="78"/>
        <v>747650.09653140779</v>
      </c>
      <c r="N203" s="4">
        <f t="shared" si="91"/>
        <v>154763569.98200142</v>
      </c>
      <c r="O203" s="57">
        <f t="shared" si="92"/>
        <v>2429862.8137270752</v>
      </c>
      <c r="Q203" s="4">
        <f t="shared" si="100"/>
        <v>249216.69884380259</v>
      </c>
      <c r="R203" s="4">
        <f t="shared" si="81"/>
        <v>747650.09653140779</v>
      </c>
      <c r="S203" s="4">
        <f t="shared" si="93"/>
        <v>14953001.930628156</v>
      </c>
      <c r="T203" s="57">
        <f t="shared" si="94"/>
        <v>280368.78619927791</v>
      </c>
      <c r="V203" s="4">
        <f t="shared" si="95"/>
        <v>272051178.87536603</v>
      </c>
      <c r="W203" s="4">
        <f t="shared" si="96"/>
        <v>4269782.9731598375</v>
      </c>
    </row>
    <row r="204" spans="1:23" s="212" customFormat="1">
      <c r="A204" s="212">
        <f t="shared" si="97"/>
        <v>2038</v>
      </c>
      <c r="B204" s="4">
        <f t="shared" si="86"/>
        <v>258091.0160055068</v>
      </c>
      <c r="C204" s="4">
        <f t="shared" si="72"/>
        <v>48392.065501032528</v>
      </c>
      <c r="D204" s="4">
        <f t="shared" si="87"/>
        <v>967841.3100206505</v>
      </c>
      <c r="E204" s="57">
        <f t="shared" si="88"/>
        <v>18147.0245628872</v>
      </c>
      <c r="F204" s="131"/>
      <c r="G204" s="4">
        <f t="shared" si="98"/>
        <v>129045.50800275343</v>
      </c>
      <c r="H204" s="4">
        <f t="shared" si="75"/>
        <v>967841.31002065062</v>
      </c>
      <c r="I204" s="4">
        <f t="shared" si="89"/>
        <v>105010782.13724059</v>
      </c>
      <c r="J204" s="57">
        <f t="shared" si="90"/>
        <v>1596938.1615340738</v>
      </c>
      <c r="L204" s="4">
        <f t="shared" si="99"/>
        <v>258091.01600550686</v>
      </c>
      <c r="M204" s="4">
        <f t="shared" si="78"/>
        <v>774273.04801652057</v>
      </c>
      <c r="N204" s="4">
        <f t="shared" si="91"/>
        <v>160274520.93941975</v>
      </c>
      <c r="O204" s="57">
        <f t="shared" si="92"/>
        <v>2516387.4060536916</v>
      </c>
      <c r="Q204" s="4">
        <f t="shared" si="100"/>
        <v>258091.01600550686</v>
      </c>
      <c r="R204" s="4">
        <f t="shared" si="81"/>
        <v>774273.04801652057</v>
      </c>
      <c r="S204" s="4">
        <f t="shared" si="93"/>
        <v>15485460.960330412</v>
      </c>
      <c r="T204" s="57">
        <f t="shared" si="94"/>
        <v>290352.3930061952</v>
      </c>
      <c r="V204" s="4">
        <f t="shared" si="95"/>
        <v>281738605.34701139</v>
      </c>
      <c r="W204" s="4">
        <f t="shared" si="96"/>
        <v>4421824.9851568481</v>
      </c>
    </row>
    <row r="205" spans="1:23" s="212" customFormat="1">
      <c r="A205" s="212">
        <f t="shared" si="97"/>
        <v>2039</v>
      </c>
      <c r="B205" s="4">
        <f t="shared" si="86"/>
        <v>267281.337293146</v>
      </c>
      <c r="C205" s="4">
        <f t="shared" si="72"/>
        <v>50115.250742464879</v>
      </c>
      <c r="D205" s="4">
        <f t="shared" si="87"/>
        <v>1002305.0148492976</v>
      </c>
      <c r="E205" s="57">
        <f t="shared" si="88"/>
        <v>18793.21902842433</v>
      </c>
      <c r="F205" s="131"/>
      <c r="G205" s="4">
        <f t="shared" si="98"/>
        <v>133640.66864657303</v>
      </c>
      <c r="H205" s="4">
        <f t="shared" si="75"/>
        <v>1002305.0148492978</v>
      </c>
      <c r="I205" s="4">
        <f t="shared" si="89"/>
        <v>108750094.11114882</v>
      </c>
      <c r="J205" s="57">
        <f t="shared" si="90"/>
        <v>1653803.2745013419</v>
      </c>
      <c r="L205" s="4">
        <f t="shared" si="99"/>
        <v>267281.33729314606</v>
      </c>
      <c r="M205" s="4">
        <f t="shared" si="78"/>
        <v>801844.01187943819</v>
      </c>
      <c r="N205" s="4">
        <f t="shared" si="91"/>
        <v>165981710.45904371</v>
      </c>
      <c r="O205" s="57">
        <f t="shared" si="92"/>
        <v>2605993.0386081743</v>
      </c>
      <c r="Q205" s="4">
        <f t="shared" si="100"/>
        <v>267281.33729314606</v>
      </c>
      <c r="R205" s="4">
        <f t="shared" si="81"/>
        <v>801844.01187943819</v>
      </c>
      <c r="S205" s="4">
        <f t="shared" si="93"/>
        <v>16036880.237588763</v>
      </c>
      <c r="T205" s="57">
        <f t="shared" si="94"/>
        <v>300691.50445478933</v>
      </c>
      <c r="V205" s="4">
        <f t="shared" si="95"/>
        <v>291770989.82263058</v>
      </c>
      <c r="W205" s="4">
        <f t="shared" si="96"/>
        <v>4579281.0365927303</v>
      </c>
    </row>
    <row r="206" spans="1:23" s="212" customFormat="1">
      <c r="A206" s="212">
        <f t="shared" si="97"/>
        <v>2040</v>
      </c>
      <c r="B206" s="4">
        <f t="shared" si="86"/>
        <v>276798.91524658183</v>
      </c>
      <c r="C206" s="4">
        <f t="shared" si="72"/>
        <v>51899.79660873409</v>
      </c>
      <c r="D206" s="4">
        <f t="shared" si="87"/>
        <v>1037995.9321746818</v>
      </c>
      <c r="E206" s="57">
        <f t="shared" si="88"/>
        <v>19462.423728275284</v>
      </c>
      <c r="F206" s="131"/>
      <c r="G206" s="4">
        <f t="shared" si="98"/>
        <v>138399.45762329095</v>
      </c>
      <c r="H206" s="4">
        <f t="shared" si="75"/>
        <v>1037995.9321746822</v>
      </c>
      <c r="I206" s="4">
        <f t="shared" si="89"/>
        <v>112622558.64095302</v>
      </c>
      <c r="J206" s="57">
        <f t="shared" si="90"/>
        <v>1712693.288088226</v>
      </c>
      <c r="L206" s="4">
        <f t="shared" si="99"/>
        <v>276798.91524658189</v>
      </c>
      <c r="M206" s="4">
        <f t="shared" si="78"/>
        <v>830396.74573974567</v>
      </c>
      <c r="N206" s="4">
        <f t="shared" si="91"/>
        <v>171892126.36812735</v>
      </c>
      <c r="O206" s="57">
        <f t="shared" si="92"/>
        <v>2698789.4236541735</v>
      </c>
      <c r="Q206" s="4">
        <f t="shared" si="100"/>
        <v>276798.91524658189</v>
      </c>
      <c r="R206" s="4">
        <f t="shared" si="81"/>
        <v>830396.74573974567</v>
      </c>
      <c r="S206" s="4">
        <f t="shared" si="93"/>
        <v>16607934.914794914</v>
      </c>
      <c r="T206" s="57">
        <f t="shared" si="94"/>
        <v>311398.7796524046</v>
      </c>
      <c r="V206" s="4">
        <f t="shared" si="95"/>
        <v>302160615.85604995</v>
      </c>
      <c r="W206" s="4">
        <f t="shared" si="96"/>
        <v>4742343.9151230799</v>
      </c>
    </row>
    <row r="207" spans="1:23" s="212" customFormat="1">
      <c r="A207" s="212">
        <f t="shared" si="97"/>
        <v>2041</v>
      </c>
      <c r="B207" s="4">
        <f t="shared" si="86"/>
        <v>286655.40309554985</v>
      </c>
      <c r="C207" s="4">
        <f t="shared" si="72"/>
        <v>53747.888080415592</v>
      </c>
      <c r="D207" s="4">
        <f t="shared" si="87"/>
        <v>1074957.7616083119</v>
      </c>
      <c r="E207" s="57">
        <f t="shared" si="88"/>
        <v>20155.458030155845</v>
      </c>
      <c r="F207" s="131"/>
      <c r="G207" s="4">
        <f t="shared" si="98"/>
        <v>143327.70154777498</v>
      </c>
      <c r="H207" s="4">
        <f t="shared" si="75"/>
        <v>1074957.7616083124</v>
      </c>
      <c r="I207" s="4">
        <f t="shared" si="89"/>
        <v>116632917.13450189</v>
      </c>
      <c r="J207" s="57">
        <f t="shared" si="90"/>
        <v>1773680.3066537159</v>
      </c>
      <c r="L207" s="4">
        <f t="shared" si="99"/>
        <v>286655.40309554996</v>
      </c>
      <c r="M207" s="4">
        <f t="shared" si="78"/>
        <v>859966.20928664994</v>
      </c>
      <c r="N207" s="4">
        <f t="shared" si="91"/>
        <v>178013005.32233652</v>
      </c>
      <c r="O207" s="57">
        <f t="shared" si="92"/>
        <v>2794890.1801816123</v>
      </c>
      <c r="Q207" s="4">
        <f t="shared" si="100"/>
        <v>286655.40309554996</v>
      </c>
      <c r="R207" s="4">
        <f t="shared" si="81"/>
        <v>859966.20928664994</v>
      </c>
      <c r="S207" s="4">
        <f t="shared" si="93"/>
        <v>17199324.185732998</v>
      </c>
      <c r="T207" s="57">
        <f t="shared" si="94"/>
        <v>322487.32848249376</v>
      </c>
      <c r="V207" s="4">
        <f t="shared" si="95"/>
        <v>312920204.40417975</v>
      </c>
      <c r="W207" s="4">
        <f t="shared" si="96"/>
        <v>4911213.2733479775</v>
      </c>
    </row>
    <row r="208" spans="1:23" s="212" customFormat="1">
      <c r="A208" s="212">
        <f t="shared" si="97"/>
        <v>2042</v>
      </c>
      <c r="B208" s="4">
        <f t="shared" si="86"/>
        <v>296862.8690277604</v>
      </c>
      <c r="C208" s="4">
        <f t="shared" si="72"/>
        <v>55661.787942705079</v>
      </c>
      <c r="D208" s="4">
        <f t="shared" si="87"/>
        <v>1113235.7588541016</v>
      </c>
      <c r="E208" s="57">
        <f t="shared" si="88"/>
        <v>20873.170478514403</v>
      </c>
      <c r="F208" s="131"/>
      <c r="G208" s="4">
        <f t="shared" si="98"/>
        <v>148431.43451388026</v>
      </c>
      <c r="H208" s="4">
        <f t="shared" si="75"/>
        <v>1113235.7588541019</v>
      </c>
      <c r="I208" s="4">
        <f t="shared" si="89"/>
        <v>120786079.83567005</v>
      </c>
      <c r="J208" s="57">
        <f t="shared" si="90"/>
        <v>1836839.0021092684</v>
      </c>
      <c r="L208" s="4">
        <f t="shared" si="99"/>
        <v>296862.86902776052</v>
      </c>
      <c r="M208" s="4">
        <f t="shared" si="78"/>
        <v>890588.6070832815</v>
      </c>
      <c r="N208" s="4">
        <f t="shared" si="91"/>
        <v>184351841.66623926</v>
      </c>
      <c r="O208" s="57">
        <f t="shared" si="92"/>
        <v>2894412.9730206649</v>
      </c>
      <c r="Q208" s="4">
        <f t="shared" si="100"/>
        <v>296862.86902776052</v>
      </c>
      <c r="R208" s="4">
        <f t="shared" si="81"/>
        <v>890588.6070832815</v>
      </c>
      <c r="S208" s="4">
        <f t="shared" si="93"/>
        <v>17811772.14166563</v>
      </c>
      <c r="T208" s="57">
        <f t="shared" si="94"/>
        <v>333970.72765623056</v>
      </c>
      <c r="V208" s="4">
        <f t="shared" si="95"/>
        <v>324062929.40242904</v>
      </c>
      <c r="W208" s="4">
        <f t="shared" si="96"/>
        <v>5086095.8732646778</v>
      </c>
    </row>
    <row r="209" spans="1:23" s="212" customFormat="1">
      <c r="A209" s="212">
        <f t="shared" si="97"/>
        <v>2043</v>
      </c>
      <c r="B209" s="4">
        <f t="shared" si="86"/>
        <v>307433.81096507004</v>
      </c>
      <c r="C209" s="4">
        <f t="shared" si="72"/>
        <v>57643.839555950632</v>
      </c>
      <c r="D209" s="4">
        <f t="shared" si="87"/>
        <v>1152876.7911190125</v>
      </c>
      <c r="E209" s="57">
        <f t="shared" si="88"/>
        <v>21616.439833481487</v>
      </c>
      <c r="F209" s="131"/>
      <c r="G209" s="4">
        <f t="shared" si="98"/>
        <v>153716.90548253508</v>
      </c>
      <c r="H209" s="4">
        <f t="shared" si="75"/>
        <v>1152876.791119013</v>
      </c>
      <c r="I209" s="4">
        <f t="shared" si="89"/>
        <v>125087131.83641291</v>
      </c>
      <c r="J209" s="57">
        <f t="shared" si="90"/>
        <v>1902246.7053463717</v>
      </c>
      <c r="L209" s="4">
        <f t="shared" si="99"/>
        <v>307433.81096507015</v>
      </c>
      <c r="M209" s="4">
        <f t="shared" si="78"/>
        <v>922301.43289521046</v>
      </c>
      <c r="N209" s="4">
        <f t="shared" si="91"/>
        <v>190916396.60930857</v>
      </c>
      <c r="O209" s="57">
        <f t="shared" si="92"/>
        <v>2997479.6569094341</v>
      </c>
      <c r="Q209" s="4">
        <f t="shared" si="100"/>
        <v>307433.81096507015</v>
      </c>
      <c r="R209" s="4">
        <f t="shared" si="81"/>
        <v>922301.43289521046</v>
      </c>
      <c r="S209" s="4">
        <f t="shared" si="93"/>
        <v>18446028.657904208</v>
      </c>
      <c r="T209" s="57">
        <f t="shared" si="94"/>
        <v>345863.03733570391</v>
      </c>
      <c r="V209" s="4">
        <f t="shared" si="95"/>
        <v>335602433.89474469</v>
      </c>
      <c r="W209" s="4">
        <f t="shared" si="96"/>
        <v>5267205.839424991</v>
      </c>
    </row>
    <row r="210" spans="1:23" s="212" customFormat="1">
      <c r="A210" s="212">
        <f t="shared" si="97"/>
        <v>2044</v>
      </c>
      <c r="B210" s="4">
        <f t="shared" si="86"/>
        <v>318381.17186581535</v>
      </c>
      <c r="C210" s="4">
        <f t="shared" si="72"/>
        <v>59696.469724840383</v>
      </c>
      <c r="D210" s="4">
        <f t="shared" si="87"/>
        <v>1193929.3944968076</v>
      </c>
      <c r="E210" s="57">
        <f t="shared" si="88"/>
        <v>22386.176146815145</v>
      </c>
      <c r="F210" s="131"/>
      <c r="G210" s="4">
        <f t="shared" si="98"/>
        <v>159190.58593290774</v>
      </c>
      <c r="H210" s="4">
        <f t="shared" si="75"/>
        <v>1193929.3944968081</v>
      </c>
      <c r="I210" s="4">
        <f t="shared" si="89"/>
        <v>129541339.30290368</v>
      </c>
      <c r="J210" s="57">
        <f t="shared" si="90"/>
        <v>1969983.5009197337</v>
      </c>
      <c r="L210" s="4">
        <f t="shared" si="99"/>
        <v>318381.17186581547</v>
      </c>
      <c r="M210" s="4">
        <f t="shared" si="78"/>
        <v>955143.51559744636</v>
      </c>
      <c r="N210" s="4">
        <f t="shared" si="91"/>
        <v>197714707.7286714</v>
      </c>
      <c r="O210" s="57">
        <f t="shared" si="92"/>
        <v>3104216.4256917005</v>
      </c>
      <c r="Q210" s="4">
        <f t="shared" si="100"/>
        <v>318381.17186581547</v>
      </c>
      <c r="R210" s="4">
        <f t="shared" si="81"/>
        <v>955143.51559744636</v>
      </c>
      <c r="S210" s="4">
        <f t="shared" si="93"/>
        <v>19102870.311948925</v>
      </c>
      <c r="T210" s="57">
        <f t="shared" si="94"/>
        <v>358178.81834904238</v>
      </c>
      <c r="V210" s="4">
        <f t="shared" si="95"/>
        <v>347552846.73802078</v>
      </c>
      <c r="W210" s="4">
        <f t="shared" si="96"/>
        <v>5454764.9211072912</v>
      </c>
    </row>
    <row r="211" spans="1:23" s="212" customFormat="1">
      <c r="A211" s="212">
        <f t="shared" si="97"/>
        <v>2045</v>
      </c>
      <c r="B211" s="4">
        <f t="shared" si="86"/>
        <v>329718.35557204508</v>
      </c>
      <c r="C211" s="4">
        <f t="shared" si="72"/>
        <v>61822.191669758453</v>
      </c>
      <c r="D211" s="4">
        <f t="shared" si="87"/>
        <v>1236443.8333951691</v>
      </c>
      <c r="E211" s="57">
        <f t="shared" si="88"/>
        <v>23183.321876159418</v>
      </c>
      <c r="F211" s="131"/>
      <c r="G211" s="4">
        <f t="shared" si="98"/>
        <v>164859.1777860226</v>
      </c>
      <c r="H211" s="4">
        <f t="shared" si="75"/>
        <v>1236443.8333951696</v>
      </c>
      <c r="I211" s="4">
        <f t="shared" si="89"/>
        <v>134154155.9233759</v>
      </c>
      <c r="J211" s="57">
        <f t="shared" si="90"/>
        <v>2040132.3251020303</v>
      </c>
      <c r="L211" s="4">
        <f t="shared" si="99"/>
        <v>329718.3555720452</v>
      </c>
      <c r="M211" s="4">
        <f t="shared" si="78"/>
        <v>989155.0667161356</v>
      </c>
      <c r="N211" s="4">
        <f t="shared" si="91"/>
        <v>204755098.81024006</v>
      </c>
      <c r="O211" s="57">
        <f t="shared" si="92"/>
        <v>3214753.9668274405</v>
      </c>
      <c r="Q211" s="4">
        <f t="shared" si="100"/>
        <v>329718.3555720452</v>
      </c>
      <c r="R211" s="4">
        <f t="shared" si="81"/>
        <v>989155.0667161356</v>
      </c>
      <c r="S211" s="4">
        <f t="shared" si="93"/>
        <v>19783101.334322713</v>
      </c>
      <c r="T211" s="57">
        <f t="shared" si="94"/>
        <v>370933.15001855086</v>
      </c>
      <c r="V211" s="4">
        <f t="shared" si="95"/>
        <v>359928799.90133381</v>
      </c>
      <c r="W211" s="4">
        <f t="shared" si="96"/>
        <v>5649002.7638241807</v>
      </c>
    </row>
    <row r="212" spans="1:23" s="212" customFormat="1">
      <c r="A212" s="212">
        <f t="shared" si="97"/>
        <v>2046</v>
      </c>
      <c r="B212" s="4">
        <f t="shared" si="86"/>
        <v>341459.24322105374</v>
      </c>
      <c r="C212" s="4">
        <f t="shared" si="72"/>
        <v>64023.608103947576</v>
      </c>
      <c r="D212" s="4">
        <f t="shared" si="87"/>
        <v>1280472.1620789515</v>
      </c>
      <c r="E212" s="57">
        <f t="shared" si="88"/>
        <v>24008.853038980342</v>
      </c>
      <c r="F212" s="131"/>
      <c r="G212" s="4">
        <f t="shared" si="98"/>
        <v>170729.62161052693</v>
      </c>
      <c r="H212" s="4">
        <f t="shared" si="75"/>
        <v>1280472.162078952</v>
      </c>
      <c r="I212" s="4">
        <f t="shared" si="89"/>
        <v>138931229.58556628</v>
      </c>
      <c r="J212" s="57">
        <f t="shared" si="90"/>
        <v>2112779.0674302713</v>
      </c>
      <c r="L212" s="4">
        <f t="shared" si="99"/>
        <v>341459.24322105385</v>
      </c>
      <c r="M212" s="4">
        <f t="shared" si="78"/>
        <v>1024377.7296631616</v>
      </c>
      <c r="N212" s="4">
        <f t="shared" si="91"/>
        <v>212046190.04027444</v>
      </c>
      <c r="O212" s="57">
        <f t="shared" si="92"/>
        <v>3329227.6214052751</v>
      </c>
      <c r="Q212" s="4">
        <f t="shared" si="100"/>
        <v>341459.24322105385</v>
      </c>
      <c r="R212" s="4">
        <f t="shared" si="81"/>
        <v>1024377.7296631616</v>
      </c>
      <c r="S212" s="4">
        <f t="shared" si="93"/>
        <v>20487554.593263231</v>
      </c>
      <c r="T212" s="57">
        <f t="shared" si="94"/>
        <v>384141.64862368559</v>
      </c>
      <c r="V212" s="4">
        <f t="shared" si="95"/>
        <v>372745446.38118285</v>
      </c>
      <c r="W212" s="4">
        <f t="shared" si="96"/>
        <v>5850157.1904982114</v>
      </c>
    </row>
    <row r="213" spans="1:23" s="303" customFormat="1">
      <c r="A213" s="303">
        <f t="shared" si="97"/>
        <v>2047</v>
      </c>
      <c r="B213" s="4">
        <f t="shared" si="86"/>
        <v>353618.21024131088</v>
      </c>
      <c r="C213" s="4">
        <f t="shared" ref="C213:C222" si="101">B213*$B$105*$A$189</f>
        <v>66303.414420245797</v>
      </c>
      <c r="D213" s="4">
        <f t="shared" ref="D213:D222" si="102">C213*$B$104*$A$106</f>
        <v>1326068.2884049159</v>
      </c>
      <c r="E213" s="57">
        <f t="shared" ref="E213:E222" si="103">C213*$B$103*$A$106</f>
        <v>24863.780407592174</v>
      </c>
      <c r="F213" s="313"/>
      <c r="G213" s="4">
        <f t="shared" si="98"/>
        <v>176809.1051206555</v>
      </c>
      <c r="H213" s="4">
        <f t="shared" ref="H213:H222" si="104">G213*$C$105*$A$189</f>
        <v>1326068.2884049162</v>
      </c>
      <c r="I213" s="4">
        <f t="shared" ref="I213:I222" si="105">H213*$C$104*$A$106</f>
        <v>143878409.29193342</v>
      </c>
      <c r="J213" s="57">
        <f t="shared" ref="J213:J222" si="106">H213*$C$103*$A$106</f>
        <v>2188012.6758681121</v>
      </c>
      <c r="L213" s="4">
        <f t="shared" si="99"/>
        <v>353618.210241311</v>
      </c>
      <c r="M213" s="4">
        <f t="shared" ref="M213:M222" si="107">L213*$D$105*$A$189</f>
        <v>1060854.630723933</v>
      </c>
      <c r="N213" s="4">
        <f t="shared" ref="N213:N222" si="108">M213*$D$104*$A$106</f>
        <v>219596908.55985412</v>
      </c>
      <c r="O213" s="57">
        <f t="shared" ref="O213:O222" si="109">M213*$D$103*$A$106</f>
        <v>3447777.5498527824</v>
      </c>
      <c r="Q213" s="4">
        <f t="shared" si="100"/>
        <v>353618.210241311</v>
      </c>
      <c r="R213" s="4">
        <f t="shared" ref="R213:R222" si="110">Q213*$E$105*$A$189</f>
        <v>1060854.630723933</v>
      </c>
      <c r="S213" s="4">
        <f t="shared" ref="S213:S222" si="111">R213*$E$104*$A$106</f>
        <v>21217092.614478659</v>
      </c>
      <c r="T213" s="57">
        <f t="shared" ref="T213:T222" si="112">R213*$E$103*$A$106</f>
        <v>397820.4865214749</v>
      </c>
      <c r="V213" s="4">
        <f t="shared" ref="V213:V222" si="113">D213+I213+N213+S213</f>
        <v>386018478.7546711</v>
      </c>
      <c r="W213" s="4">
        <f t="shared" ref="W213:W222" si="114">E213+J213+O213+T213</f>
        <v>6058474.4926499613</v>
      </c>
    </row>
    <row r="214" spans="1:23" s="303" customFormat="1">
      <c r="A214" s="303">
        <f t="shared" si="97"/>
        <v>2048</v>
      </c>
      <c r="B214" s="4">
        <f t="shared" si="86"/>
        <v>366210.14395359572</v>
      </c>
      <c r="C214" s="4">
        <f t="shared" si="101"/>
        <v>68664.401991299193</v>
      </c>
      <c r="D214" s="4">
        <f t="shared" si="102"/>
        <v>1373288.0398259838</v>
      </c>
      <c r="E214" s="57">
        <f t="shared" si="103"/>
        <v>25749.150746737199</v>
      </c>
      <c r="F214" s="313"/>
      <c r="G214" s="4">
        <f t="shared" si="98"/>
        <v>183105.07197679792</v>
      </c>
      <c r="H214" s="4">
        <f t="shared" si="104"/>
        <v>1373288.0398259843</v>
      </c>
      <c r="I214" s="4">
        <f t="shared" si="105"/>
        <v>149001752.32111931</v>
      </c>
      <c r="J214" s="57">
        <f t="shared" si="106"/>
        <v>2265925.2657128745</v>
      </c>
      <c r="L214" s="4">
        <f t="shared" si="99"/>
        <v>366210.14395359583</v>
      </c>
      <c r="M214" s="4">
        <f t="shared" si="107"/>
        <v>1098630.4318607876</v>
      </c>
      <c r="N214" s="4">
        <f t="shared" si="108"/>
        <v>227416499.39518303</v>
      </c>
      <c r="O214" s="57">
        <f t="shared" si="109"/>
        <v>3570548.9035475594</v>
      </c>
      <c r="Q214" s="4">
        <f t="shared" si="100"/>
        <v>366210.14395359583</v>
      </c>
      <c r="R214" s="4">
        <f t="shared" si="110"/>
        <v>1098630.4318607876</v>
      </c>
      <c r="S214" s="4">
        <f t="shared" si="111"/>
        <v>21972608.637215752</v>
      </c>
      <c r="T214" s="57">
        <f t="shared" si="112"/>
        <v>411986.41194779531</v>
      </c>
      <c r="V214" s="4">
        <f t="shared" si="113"/>
        <v>399764148.39334404</v>
      </c>
      <c r="W214" s="4">
        <f t="shared" si="114"/>
        <v>6274209.7319549667</v>
      </c>
    </row>
    <row r="215" spans="1:23" s="303" customFormat="1">
      <c r="A215" s="303">
        <f t="shared" si="97"/>
        <v>2049</v>
      </c>
      <c r="B215" s="4">
        <f t="shared" si="86"/>
        <v>379250.46179888764</v>
      </c>
      <c r="C215" s="4">
        <f t="shared" si="101"/>
        <v>71109.461587291429</v>
      </c>
      <c r="D215" s="4">
        <f t="shared" si="102"/>
        <v>1422189.2317458286</v>
      </c>
      <c r="E215" s="57">
        <f t="shared" si="103"/>
        <v>26666.048095234284</v>
      </c>
      <c r="F215" s="313"/>
      <c r="G215" s="4">
        <f t="shared" si="98"/>
        <v>189625.23089944388</v>
      </c>
      <c r="H215" s="4">
        <f t="shared" si="104"/>
        <v>1422189.2317458291</v>
      </c>
      <c r="I215" s="4">
        <f t="shared" si="105"/>
        <v>154307531.64442247</v>
      </c>
      <c r="J215" s="57">
        <f t="shared" si="106"/>
        <v>2346612.2323806183</v>
      </c>
      <c r="L215" s="4">
        <f t="shared" si="99"/>
        <v>379250.46179888776</v>
      </c>
      <c r="M215" s="4">
        <f t="shared" si="107"/>
        <v>1137751.3853966633</v>
      </c>
      <c r="N215" s="4">
        <f t="shared" si="108"/>
        <v>235514536.7771093</v>
      </c>
      <c r="O215" s="57">
        <f t="shared" si="109"/>
        <v>3697692.002539156</v>
      </c>
      <c r="Q215" s="4">
        <f t="shared" si="100"/>
        <v>379250.46179888776</v>
      </c>
      <c r="R215" s="4">
        <f t="shared" si="110"/>
        <v>1137751.3853966633</v>
      </c>
      <c r="S215" s="4">
        <f t="shared" si="111"/>
        <v>22755027.707933266</v>
      </c>
      <c r="T215" s="57">
        <f t="shared" si="112"/>
        <v>426656.76952374878</v>
      </c>
      <c r="V215" s="4">
        <f t="shared" si="113"/>
        <v>413999285.36121088</v>
      </c>
      <c r="W215" s="4">
        <f t="shared" si="114"/>
        <v>6497627.0525387581</v>
      </c>
    </row>
    <row r="216" spans="1:23" s="303" customFormat="1">
      <c r="A216" s="303">
        <f t="shared" si="97"/>
        <v>2050</v>
      </c>
      <c r="B216" s="4">
        <f t="shared" si="86"/>
        <v>392755.13021533086</v>
      </c>
      <c r="C216" s="4">
        <f t="shared" si="101"/>
        <v>73641.58691537453</v>
      </c>
      <c r="D216" s="4">
        <f t="shared" si="102"/>
        <v>1472831.7383074905</v>
      </c>
      <c r="E216" s="57">
        <f t="shared" si="103"/>
        <v>27615.595093265449</v>
      </c>
      <c r="F216" s="313"/>
      <c r="G216" s="4">
        <f t="shared" si="98"/>
        <v>196377.56510766549</v>
      </c>
      <c r="H216" s="4">
        <f t="shared" si="104"/>
        <v>1472831.7383074912</v>
      </c>
      <c r="I216" s="4">
        <f t="shared" si="105"/>
        <v>159802243.60636279</v>
      </c>
      <c r="J216" s="57">
        <f t="shared" si="106"/>
        <v>2430172.3682073611</v>
      </c>
      <c r="L216" s="4">
        <f t="shared" si="99"/>
        <v>392755.13021533098</v>
      </c>
      <c r="M216" s="4">
        <f t="shared" si="107"/>
        <v>1178265.3906459929</v>
      </c>
      <c r="N216" s="4">
        <f t="shared" si="108"/>
        <v>243900935.86372054</v>
      </c>
      <c r="O216" s="57">
        <f t="shared" si="109"/>
        <v>3829362.5195994768</v>
      </c>
      <c r="Q216" s="4">
        <f t="shared" si="100"/>
        <v>392755.13021533098</v>
      </c>
      <c r="R216" s="4">
        <f t="shared" si="110"/>
        <v>1178265.3906459929</v>
      </c>
      <c r="S216" s="4">
        <f t="shared" si="111"/>
        <v>23565307.812919859</v>
      </c>
      <c r="T216" s="57">
        <f t="shared" si="112"/>
        <v>441849.52149224735</v>
      </c>
      <c r="V216" s="4">
        <f t="shared" si="113"/>
        <v>428741319.02131069</v>
      </c>
      <c r="W216" s="4">
        <f t="shared" si="114"/>
        <v>6729000.004392351</v>
      </c>
    </row>
    <row r="217" spans="1:23" s="303" customFormat="1">
      <c r="A217" s="303">
        <f t="shared" si="97"/>
        <v>2051</v>
      </c>
      <c r="B217" s="4">
        <f t="shared" si="86"/>
        <v>406740.6841873856</v>
      </c>
      <c r="C217" s="4">
        <f t="shared" si="101"/>
        <v>76263.878285134793</v>
      </c>
      <c r="D217" s="4">
        <f t="shared" si="102"/>
        <v>1525277.5657026959</v>
      </c>
      <c r="E217" s="57">
        <f t="shared" si="103"/>
        <v>28598.954356925547</v>
      </c>
      <c r="F217" s="313"/>
      <c r="G217" s="4">
        <f t="shared" si="98"/>
        <v>203370.34209369286</v>
      </c>
      <c r="H217" s="4">
        <f t="shared" si="104"/>
        <v>1525277.5657026963</v>
      </c>
      <c r="I217" s="4">
        <f t="shared" si="105"/>
        <v>165492615.87874255</v>
      </c>
      <c r="J217" s="57">
        <f t="shared" si="106"/>
        <v>2516707.9834094495</v>
      </c>
      <c r="L217" s="4">
        <f t="shared" si="99"/>
        <v>406740.68418738572</v>
      </c>
      <c r="M217" s="4">
        <f t="shared" si="107"/>
        <v>1220222.0525621572</v>
      </c>
      <c r="N217" s="4">
        <f t="shared" si="108"/>
        <v>252585964.88036653</v>
      </c>
      <c r="O217" s="57">
        <f t="shared" si="109"/>
        <v>3965721.6708270106</v>
      </c>
      <c r="Q217" s="4">
        <f t="shared" si="100"/>
        <v>406740.68418738572</v>
      </c>
      <c r="R217" s="4">
        <f t="shared" si="110"/>
        <v>1220222.0525621572</v>
      </c>
      <c r="S217" s="4">
        <f t="shared" si="111"/>
        <v>24404441.051243141</v>
      </c>
      <c r="T217" s="57">
        <f t="shared" si="112"/>
        <v>457583.26971080893</v>
      </c>
      <c r="V217" s="4">
        <f t="shared" si="113"/>
        <v>444008299.37605494</v>
      </c>
      <c r="W217" s="4">
        <f t="shared" si="114"/>
        <v>6968611.8783041947</v>
      </c>
    </row>
    <row r="218" spans="1:23" s="303" customFormat="1">
      <c r="A218" s="303">
        <f t="shared" si="97"/>
        <v>2052</v>
      </c>
      <c r="B218" s="4">
        <f t="shared" si="86"/>
        <v>421224.24749110208</v>
      </c>
      <c r="C218" s="4">
        <f t="shared" si="101"/>
        <v>78979.546404581633</v>
      </c>
      <c r="D218" s="4">
        <f t="shared" si="102"/>
        <v>1579590.9280916327</v>
      </c>
      <c r="E218" s="57">
        <f t="shared" si="103"/>
        <v>29617.329901718113</v>
      </c>
      <c r="F218" s="313"/>
      <c r="G218" s="4">
        <f t="shared" si="98"/>
        <v>210612.1237455511</v>
      </c>
      <c r="H218" s="4">
        <f t="shared" si="104"/>
        <v>1579590.9280916331</v>
      </c>
      <c r="I218" s="4">
        <f t="shared" si="105"/>
        <v>171385615.6979422</v>
      </c>
      <c r="J218" s="57">
        <f t="shared" si="106"/>
        <v>2606325.0313511952</v>
      </c>
      <c r="L218" s="4">
        <f t="shared" si="99"/>
        <v>421224.2474911022</v>
      </c>
      <c r="M218" s="4">
        <f t="shared" si="107"/>
        <v>1263672.7424733066</v>
      </c>
      <c r="N218" s="4">
        <f t="shared" si="108"/>
        <v>261580257.69197446</v>
      </c>
      <c r="O218" s="57">
        <f t="shared" si="109"/>
        <v>4106936.4130382463</v>
      </c>
      <c r="Q218" s="4">
        <f t="shared" si="100"/>
        <v>421224.2474911022</v>
      </c>
      <c r="R218" s="4">
        <f t="shared" si="110"/>
        <v>1263672.7424733066</v>
      </c>
      <c r="S218" s="4">
        <f t="shared" si="111"/>
        <v>25273454.84946613</v>
      </c>
      <c r="T218" s="57">
        <f t="shared" si="112"/>
        <v>473877.27842748998</v>
      </c>
      <c r="V218" s="4">
        <f t="shared" si="113"/>
        <v>459818919.16747445</v>
      </c>
      <c r="W218" s="4">
        <f t="shared" si="114"/>
        <v>7216756.0527186496</v>
      </c>
    </row>
    <row r="219" spans="1:23" s="303" customFormat="1">
      <c r="A219" s="303">
        <f t="shared" si="97"/>
        <v>2053</v>
      </c>
      <c r="B219" s="4">
        <f t="shared" si="86"/>
        <v>436223.5536603051</v>
      </c>
      <c r="C219" s="4">
        <f t="shared" si="101"/>
        <v>81791.916311307199</v>
      </c>
      <c r="D219" s="4">
        <f t="shared" si="102"/>
        <v>1635838.3262261441</v>
      </c>
      <c r="E219" s="57">
        <f t="shared" si="103"/>
        <v>30671.9686167402</v>
      </c>
      <c r="F219" s="313"/>
      <c r="G219" s="4">
        <f t="shared" si="98"/>
        <v>218111.77683015261</v>
      </c>
      <c r="H219" s="4">
        <f t="shared" si="104"/>
        <v>1635838.3262261446</v>
      </c>
      <c r="I219" s="4">
        <f t="shared" si="105"/>
        <v>177488458.39553669</v>
      </c>
      <c r="J219" s="57">
        <f t="shared" si="106"/>
        <v>2699133.2382731391</v>
      </c>
      <c r="L219" s="4">
        <f t="shared" si="99"/>
        <v>436223.55366030522</v>
      </c>
      <c r="M219" s="4">
        <f t="shared" si="107"/>
        <v>1308670.6609809157</v>
      </c>
      <c r="N219" s="4">
        <f t="shared" si="108"/>
        <v>270894826.82304955</v>
      </c>
      <c r="O219" s="57">
        <f t="shared" si="109"/>
        <v>4253179.6481879763</v>
      </c>
      <c r="Q219" s="4">
        <f t="shared" si="100"/>
        <v>436223.55366030522</v>
      </c>
      <c r="R219" s="4">
        <f t="shared" si="110"/>
        <v>1308670.6609809157</v>
      </c>
      <c r="S219" s="4">
        <f t="shared" si="111"/>
        <v>26173413.219618313</v>
      </c>
      <c r="T219" s="57">
        <f t="shared" si="112"/>
        <v>490751.49786784337</v>
      </c>
      <c r="V219" s="4">
        <f t="shared" si="113"/>
        <v>476192536.7644307</v>
      </c>
      <c r="W219" s="4">
        <f t="shared" si="114"/>
        <v>7473736.3529456984</v>
      </c>
    </row>
    <row r="220" spans="1:23" s="303" customFormat="1">
      <c r="A220" s="303">
        <f t="shared" si="97"/>
        <v>2054</v>
      </c>
      <c r="B220" s="4">
        <f t="shared" si="86"/>
        <v>451756.9676993601</v>
      </c>
      <c r="C220" s="4">
        <f t="shared" si="101"/>
        <v>84704.431443630019</v>
      </c>
      <c r="D220" s="4">
        <f t="shared" si="102"/>
        <v>1694088.6288726004</v>
      </c>
      <c r="E220" s="57">
        <f t="shared" si="103"/>
        <v>31764.161791361257</v>
      </c>
      <c r="F220" s="313"/>
      <c r="G220" s="4">
        <f t="shared" si="98"/>
        <v>225878.48384968011</v>
      </c>
      <c r="H220" s="4">
        <f t="shared" si="104"/>
        <v>1694088.6288726008</v>
      </c>
      <c r="I220" s="4">
        <f t="shared" si="105"/>
        <v>183808616.23267719</v>
      </c>
      <c r="J220" s="57">
        <f t="shared" si="106"/>
        <v>2795246.2376397918</v>
      </c>
      <c r="L220" s="4">
        <f t="shared" si="99"/>
        <v>451756.96769936022</v>
      </c>
      <c r="M220" s="4">
        <f t="shared" si="107"/>
        <v>1355270.9030980808</v>
      </c>
      <c r="N220" s="4">
        <f t="shared" si="108"/>
        <v>280541076.94130272</v>
      </c>
      <c r="O220" s="57">
        <f t="shared" si="109"/>
        <v>4404630.4350687629</v>
      </c>
      <c r="Q220" s="4">
        <f t="shared" si="100"/>
        <v>451756.96769936022</v>
      </c>
      <c r="R220" s="4">
        <f t="shared" si="110"/>
        <v>1355270.9030980808</v>
      </c>
      <c r="S220" s="4">
        <f t="shared" si="111"/>
        <v>27105418.061961614</v>
      </c>
      <c r="T220" s="57">
        <f t="shared" si="112"/>
        <v>508226.58866178029</v>
      </c>
      <c r="V220" s="4">
        <f t="shared" si="113"/>
        <v>493149199.8648141</v>
      </c>
      <c r="W220" s="4">
        <f t="shared" si="114"/>
        <v>7739867.4231616966</v>
      </c>
    </row>
    <row r="221" spans="1:23" s="212" customFormat="1">
      <c r="A221" s="303">
        <f t="shared" si="97"/>
        <v>2055</v>
      </c>
      <c r="B221" s="4">
        <f t="shared" si="86"/>
        <v>467843.5085691057</v>
      </c>
      <c r="C221" s="4">
        <f t="shared" si="101"/>
        <v>87720.657856707316</v>
      </c>
      <c r="D221" s="4">
        <f t="shared" si="102"/>
        <v>1754413.1571341464</v>
      </c>
      <c r="E221" s="57">
        <f t="shared" si="103"/>
        <v>32895.24669626524</v>
      </c>
      <c r="F221" s="313"/>
      <c r="G221" s="4">
        <f t="shared" si="98"/>
        <v>233921.75428455291</v>
      </c>
      <c r="H221" s="4">
        <f t="shared" si="104"/>
        <v>1754413.1571341469</v>
      </c>
      <c r="I221" s="4">
        <f t="shared" si="105"/>
        <v>190353827.54905495</v>
      </c>
      <c r="J221" s="57">
        <f t="shared" si="106"/>
        <v>2894781.709271343</v>
      </c>
      <c r="K221" s="303"/>
      <c r="L221" s="4">
        <f t="shared" si="99"/>
        <v>467843.50856910582</v>
      </c>
      <c r="M221" s="4">
        <f t="shared" si="107"/>
        <v>1403530.5257073175</v>
      </c>
      <c r="N221" s="4">
        <f t="shared" si="108"/>
        <v>290530818.82141471</v>
      </c>
      <c r="O221" s="57">
        <f t="shared" si="109"/>
        <v>4561474.2085487824</v>
      </c>
      <c r="P221" s="303"/>
      <c r="Q221" s="4">
        <f t="shared" si="100"/>
        <v>467843.50856910582</v>
      </c>
      <c r="R221" s="4">
        <f t="shared" si="110"/>
        <v>1403530.5257073175</v>
      </c>
      <c r="S221" s="4">
        <f t="shared" si="111"/>
        <v>28070610.51414635</v>
      </c>
      <c r="T221" s="57">
        <f t="shared" si="112"/>
        <v>526323.94714024407</v>
      </c>
      <c r="U221" s="303"/>
      <c r="V221" s="4">
        <f t="shared" si="113"/>
        <v>510709670.04175013</v>
      </c>
      <c r="W221" s="4">
        <f t="shared" si="114"/>
        <v>8015475.1116566351</v>
      </c>
    </row>
    <row r="222" spans="1:23" s="212" customFormat="1">
      <c r="A222" s="303">
        <f t="shared" si="97"/>
        <v>2056</v>
      </c>
      <c r="B222" s="4">
        <f t="shared" si="86"/>
        <v>484502.87247348396</v>
      </c>
      <c r="C222" s="4">
        <f t="shared" si="101"/>
        <v>90844.288588778247</v>
      </c>
      <c r="D222" s="4">
        <f t="shared" si="102"/>
        <v>1816885.7717755649</v>
      </c>
      <c r="E222" s="57">
        <f t="shared" si="103"/>
        <v>34066.608220791844</v>
      </c>
      <c r="F222" s="313"/>
      <c r="G222" s="4">
        <f t="shared" si="98"/>
        <v>242251.43623674204</v>
      </c>
      <c r="H222" s="4">
        <f t="shared" si="104"/>
        <v>1816885.7717755653</v>
      </c>
      <c r="I222" s="4">
        <f t="shared" si="105"/>
        <v>197132106.23764884</v>
      </c>
      <c r="J222" s="57">
        <f t="shared" si="106"/>
        <v>2997861.5234296834</v>
      </c>
      <c r="K222" s="303"/>
      <c r="L222" s="4">
        <f t="shared" si="99"/>
        <v>484502.87247348408</v>
      </c>
      <c r="M222" s="4">
        <f t="shared" si="107"/>
        <v>1453508.6174204522</v>
      </c>
      <c r="N222" s="4">
        <f t="shared" si="108"/>
        <v>300876283.80603361</v>
      </c>
      <c r="O222" s="57">
        <f t="shared" si="109"/>
        <v>4723903.0066164695</v>
      </c>
      <c r="P222" s="303"/>
      <c r="Q222" s="4">
        <f t="shared" si="100"/>
        <v>484502.87247348408</v>
      </c>
      <c r="R222" s="4">
        <f t="shared" si="110"/>
        <v>1453508.6174204522</v>
      </c>
      <c r="S222" s="4">
        <f t="shared" si="111"/>
        <v>29070172.348409042</v>
      </c>
      <c r="T222" s="57">
        <f t="shared" si="112"/>
        <v>545065.73153266963</v>
      </c>
      <c r="U222" s="303"/>
      <c r="V222" s="4">
        <f t="shared" si="113"/>
        <v>528895448.16386712</v>
      </c>
      <c r="W222" s="4">
        <f t="shared" si="114"/>
        <v>8300896.8697996149</v>
      </c>
    </row>
    <row r="223" spans="1:23" s="212" customFormat="1">
      <c r="A223" s="82"/>
      <c r="B223" s="82"/>
      <c r="C223" s="82"/>
      <c r="D223" s="82"/>
      <c r="E223" s="82"/>
      <c r="F223" s="82"/>
      <c r="G223" s="82"/>
      <c r="H223" s="82"/>
      <c r="I223" s="82"/>
      <c r="J223" s="82"/>
      <c r="K223" s="82"/>
      <c r="L223" s="82"/>
      <c r="M223" s="82"/>
    </row>
    <row r="224" spans="1:23" s="212" customFormat="1">
      <c r="A224" s="225" t="s">
        <v>406</v>
      </c>
      <c r="B224" s="82"/>
      <c r="C224" s="82"/>
      <c r="D224" s="82"/>
      <c r="E224" s="82"/>
      <c r="F224" s="82"/>
      <c r="G224" s="82"/>
      <c r="H224" s="82"/>
      <c r="I224" s="82"/>
      <c r="J224" s="82"/>
      <c r="K224" s="82"/>
      <c r="L224" s="82"/>
      <c r="M224" s="82"/>
    </row>
    <row r="225" spans="1:18" s="212" customFormat="1" ht="42.6" customHeight="1">
      <c r="A225" s="473" t="s">
        <v>407</v>
      </c>
      <c r="B225" s="473"/>
      <c r="C225" s="473"/>
      <c r="D225" s="473"/>
      <c r="E225" s="473"/>
      <c r="F225" s="473"/>
      <c r="G225" s="473"/>
      <c r="H225" s="473"/>
      <c r="I225" s="473"/>
      <c r="J225" s="473"/>
      <c r="K225" s="473"/>
      <c r="L225" s="473"/>
      <c r="M225" s="473"/>
    </row>
    <row r="226" spans="1:18" s="212" customFormat="1">
      <c r="A226" s="474" t="s">
        <v>404</v>
      </c>
      <c r="B226" s="474"/>
      <c r="C226" s="474"/>
      <c r="D226" s="474"/>
      <c r="E226" s="474"/>
      <c r="F226" s="474"/>
      <c r="G226" s="474"/>
      <c r="H226" s="474"/>
      <c r="I226" s="474"/>
      <c r="J226" s="474"/>
      <c r="K226" s="474"/>
      <c r="L226" s="474"/>
      <c r="M226" s="474"/>
    </row>
    <row r="227" spans="1:18" s="212" customFormat="1">
      <c r="A227" s="474" t="s">
        <v>405</v>
      </c>
      <c r="B227" s="474"/>
      <c r="C227" s="474"/>
      <c r="D227" s="474"/>
      <c r="E227" s="474"/>
      <c r="F227" s="474"/>
      <c r="G227" s="474"/>
      <c r="H227" s="474"/>
      <c r="I227" s="474"/>
      <c r="J227" s="474"/>
      <c r="K227" s="474"/>
      <c r="L227" s="474"/>
      <c r="M227" s="474"/>
    </row>
    <row r="228" spans="1:18" s="212" customFormat="1"/>
    <row r="229" spans="1:18" s="212" customFormat="1">
      <c r="B229" s="212">
        <f>B153</f>
        <v>12</v>
      </c>
      <c r="C229" s="212" t="s">
        <v>408</v>
      </c>
    </row>
    <row r="230" spans="1:18" s="212" customFormat="1"/>
    <row r="231" spans="1:18" s="212" customFormat="1" ht="43.2">
      <c r="B231" s="146" t="s">
        <v>345</v>
      </c>
      <c r="C231" s="146" t="s">
        <v>391</v>
      </c>
      <c r="D231" s="146" t="s">
        <v>243</v>
      </c>
      <c r="F231" s="305" t="s">
        <v>502</v>
      </c>
      <c r="G231" s="305" t="s">
        <v>243</v>
      </c>
      <c r="H231" s="303"/>
      <c r="I231" s="305" t="s">
        <v>503</v>
      </c>
      <c r="J231" s="305" t="s">
        <v>243</v>
      </c>
      <c r="K231" s="303"/>
      <c r="L231" s="305" t="s">
        <v>504</v>
      </c>
      <c r="M231" s="305" t="s">
        <v>243</v>
      </c>
      <c r="N231" s="303"/>
      <c r="O231" s="305" t="s">
        <v>505</v>
      </c>
      <c r="P231" s="305" t="s">
        <v>243</v>
      </c>
      <c r="Q231" s="303"/>
      <c r="R231" s="305" t="s">
        <v>506</v>
      </c>
    </row>
    <row r="232" spans="1:18" s="212" customFormat="1">
      <c r="A232" s="212">
        <f t="shared" ref="A232:A252" si="115">A192</f>
        <v>2026</v>
      </c>
      <c r="B232" s="4">
        <f>AVERAGE($H$102:$H$104)/2*$A$107*(1+$A$110)^(A232-2017)</f>
        <v>42399.810606060579</v>
      </c>
      <c r="C232" s="4">
        <f t="shared" ref="C232:C252" si="116">B232*$C$105*$A$189</f>
        <v>317998.57954545435</v>
      </c>
      <c r="D232" s="57">
        <f>C232*$B$229*$A$106</f>
        <v>1907991.4772727261</v>
      </c>
      <c r="F232" s="313">
        <f>C192*$A$107</f>
        <v>15899.928977272717</v>
      </c>
      <c r="G232" s="313">
        <f>F232*$B$229</f>
        <v>190799.14772727259</v>
      </c>
      <c r="H232" s="303"/>
      <c r="I232" s="313">
        <f>H192*$A$107</f>
        <v>317998.57954545435</v>
      </c>
      <c r="J232" s="313">
        <f>I232*$B$229</f>
        <v>3815982.9545454523</v>
      </c>
      <c r="K232" s="303"/>
      <c r="L232" s="313">
        <f>M192*$A$107</f>
        <v>254398.86363636347</v>
      </c>
      <c r="M232" s="313">
        <f>L232*$B$229</f>
        <v>3052786.3636363614</v>
      </c>
      <c r="N232" s="303"/>
      <c r="O232" s="313">
        <f>R192*$A$107</f>
        <v>254398.86363636347</v>
      </c>
      <c r="P232" s="313">
        <f>O232*$B$229</f>
        <v>3052786.3636363614</v>
      </c>
      <c r="Q232" s="303"/>
      <c r="R232" s="313">
        <f>SUM(D232,G232,J232,M232,P232)</f>
        <v>12020346.306818174</v>
      </c>
    </row>
    <row r="233" spans="1:18" s="212" customFormat="1">
      <c r="A233" s="212">
        <f t="shared" si="115"/>
        <v>2027</v>
      </c>
      <c r="B233" s="4">
        <f t="shared" ref="B233:B262" si="117">AVERAGE($H$102:$H$104)/2*$A$107*(1+$A$110)^(A233-2017)</f>
        <v>43909.618611142148</v>
      </c>
      <c r="C233" s="4">
        <f t="shared" si="116"/>
        <v>329322.13958356611</v>
      </c>
      <c r="D233" s="57">
        <f t="shared" ref="D233:D252" si="118">C233*$B$153*$A$106</f>
        <v>1975932.8375013967</v>
      </c>
      <c r="F233" s="313">
        <f t="shared" ref="F233:F252" si="119">C193*$A$107</f>
        <v>16466.106979178301</v>
      </c>
      <c r="G233" s="313">
        <f t="shared" ref="G233:G252" si="120">F233*$B$229</f>
        <v>197593.28375013961</v>
      </c>
      <c r="H233" s="303"/>
      <c r="I233" s="313">
        <f t="shared" ref="I233:I262" si="121">H193*$A$107</f>
        <v>329322.13958356611</v>
      </c>
      <c r="J233" s="313">
        <f t="shared" ref="J233:J252" si="122">I233*$B$229</f>
        <v>3951865.6750027933</v>
      </c>
      <c r="K233" s="303"/>
      <c r="L233" s="313">
        <f t="shared" ref="L233:L262" si="123">M193*$A$107</f>
        <v>263457.71166685288</v>
      </c>
      <c r="M233" s="313">
        <f t="shared" ref="M233:M252" si="124">L233*$B$229</f>
        <v>3161492.5400022343</v>
      </c>
      <c r="N233" s="303"/>
      <c r="O233" s="313">
        <f t="shared" ref="O233:O252" si="125">R193*$A$107</f>
        <v>263457.71166685288</v>
      </c>
      <c r="P233" s="313">
        <f t="shared" ref="P233:P252" si="126">O233*$B$229</f>
        <v>3161492.5400022343</v>
      </c>
      <c r="Q233" s="303"/>
      <c r="R233" s="313">
        <f t="shared" ref="R233:R252" si="127">SUM(D233,G233,J233,M233,P233)</f>
        <v>12448376.876258798</v>
      </c>
    </row>
    <row r="234" spans="1:18" s="212" customFormat="1">
      <c r="A234" s="212">
        <f t="shared" si="115"/>
        <v>2028</v>
      </c>
      <c r="B234" s="4">
        <f t="shared" si="117"/>
        <v>45473.189125527992</v>
      </c>
      <c r="C234" s="4">
        <f t="shared" si="116"/>
        <v>341048.91844145989</v>
      </c>
      <c r="D234" s="57">
        <f t="shared" si="118"/>
        <v>2046293.5106487593</v>
      </c>
      <c r="F234" s="313">
        <f t="shared" si="119"/>
        <v>17052.445922072999</v>
      </c>
      <c r="G234" s="313">
        <f t="shared" si="120"/>
        <v>204629.35106487598</v>
      </c>
      <c r="H234" s="303"/>
      <c r="I234" s="313">
        <f t="shared" si="121"/>
        <v>341048.91844146</v>
      </c>
      <c r="J234" s="313">
        <f t="shared" si="122"/>
        <v>4092587.02129752</v>
      </c>
      <c r="K234" s="303"/>
      <c r="L234" s="313">
        <f t="shared" si="123"/>
        <v>272839.13475316798</v>
      </c>
      <c r="M234" s="313">
        <f t="shared" si="124"/>
        <v>3274069.6170380157</v>
      </c>
      <c r="N234" s="303"/>
      <c r="O234" s="313">
        <f t="shared" si="125"/>
        <v>272839.13475316798</v>
      </c>
      <c r="P234" s="313">
        <f t="shared" si="126"/>
        <v>3274069.6170380157</v>
      </c>
      <c r="Q234" s="303"/>
      <c r="R234" s="313">
        <f t="shared" si="127"/>
        <v>12891649.117087185</v>
      </c>
    </row>
    <row r="235" spans="1:18" s="212" customFormat="1">
      <c r="A235" s="212">
        <f t="shared" si="115"/>
        <v>2029</v>
      </c>
      <c r="B235" s="4">
        <f t="shared" si="117"/>
        <v>47092.436569725221</v>
      </c>
      <c r="C235" s="4">
        <f t="shared" si="116"/>
        <v>353193.27427293919</v>
      </c>
      <c r="D235" s="57">
        <f t="shared" si="118"/>
        <v>2119159.6456376351</v>
      </c>
      <c r="F235" s="313">
        <f t="shared" si="119"/>
        <v>17659.663713646954</v>
      </c>
      <c r="G235" s="313">
        <f t="shared" si="120"/>
        <v>211915.96456376347</v>
      </c>
      <c r="H235" s="303"/>
      <c r="I235" s="313">
        <f t="shared" si="121"/>
        <v>353193.27427293919</v>
      </c>
      <c r="J235" s="313">
        <f t="shared" si="122"/>
        <v>4238319.2912752703</v>
      </c>
      <c r="K235" s="303"/>
      <c r="L235" s="313">
        <f t="shared" si="123"/>
        <v>282554.61941835139</v>
      </c>
      <c r="M235" s="313">
        <f t="shared" si="124"/>
        <v>3390655.4330202164</v>
      </c>
      <c r="N235" s="303"/>
      <c r="O235" s="313">
        <f t="shared" si="125"/>
        <v>282554.61941835139</v>
      </c>
      <c r="P235" s="313">
        <f t="shared" si="126"/>
        <v>3390655.4330202164</v>
      </c>
      <c r="Q235" s="303"/>
      <c r="R235" s="313">
        <f t="shared" si="127"/>
        <v>13350705.767517101</v>
      </c>
    </row>
    <row r="236" spans="1:18" s="212" customFormat="1">
      <c r="A236" s="212">
        <f t="shared" si="115"/>
        <v>2030</v>
      </c>
      <c r="B236" s="4">
        <f t="shared" si="117"/>
        <v>48769.343534531428</v>
      </c>
      <c r="C236" s="4">
        <f t="shared" si="116"/>
        <v>365770.07650898572</v>
      </c>
      <c r="D236" s="57">
        <f t="shared" si="118"/>
        <v>2194620.4590539141</v>
      </c>
      <c r="F236" s="313">
        <f t="shared" si="119"/>
        <v>18288.503825449279</v>
      </c>
      <c r="G236" s="313">
        <f t="shared" si="120"/>
        <v>219462.04590539134</v>
      </c>
      <c r="H236" s="303"/>
      <c r="I236" s="313">
        <f t="shared" si="121"/>
        <v>365770.07650898572</v>
      </c>
      <c r="J236" s="313">
        <f t="shared" si="122"/>
        <v>4389240.9181078281</v>
      </c>
      <c r="K236" s="303"/>
      <c r="L236" s="313">
        <f t="shared" si="123"/>
        <v>292616.06120718858</v>
      </c>
      <c r="M236" s="313">
        <f t="shared" si="124"/>
        <v>3511392.7344862632</v>
      </c>
      <c r="N236" s="303"/>
      <c r="O236" s="313">
        <f t="shared" si="125"/>
        <v>292616.06120718858</v>
      </c>
      <c r="P236" s="313">
        <f t="shared" si="126"/>
        <v>3511392.7344862632</v>
      </c>
      <c r="Q236" s="303"/>
      <c r="R236" s="313">
        <f t="shared" si="127"/>
        <v>13826108.89203966</v>
      </c>
    </row>
    <row r="237" spans="1:18" s="212" customFormat="1">
      <c r="A237" s="212">
        <f t="shared" si="115"/>
        <v>2031</v>
      </c>
      <c r="B237" s="4">
        <f t="shared" si="117"/>
        <v>50505.96320849959</v>
      </c>
      <c r="C237" s="4">
        <f t="shared" si="116"/>
        <v>378794.72406374692</v>
      </c>
      <c r="D237" s="57">
        <f t="shared" si="118"/>
        <v>2272768.3443824816</v>
      </c>
      <c r="F237" s="313">
        <f t="shared" si="119"/>
        <v>18939.736203187338</v>
      </c>
      <c r="G237" s="313">
        <f t="shared" si="120"/>
        <v>227276.83443824807</v>
      </c>
      <c r="H237" s="303"/>
      <c r="I237" s="313">
        <f t="shared" si="121"/>
        <v>378794.72406374686</v>
      </c>
      <c r="J237" s="313">
        <f t="shared" si="122"/>
        <v>4545536.6887649624</v>
      </c>
      <c r="K237" s="303"/>
      <c r="L237" s="313">
        <f t="shared" si="123"/>
        <v>303035.77925099747</v>
      </c>
      <c r="M237" s="313">
        <f t="shared" si="124"/>
        <v>3636429.3510119696</v>
      </c>
      <c r="N237" s="303"/>
      <c r="O237" s="313">
        <f t="shared" si="125"/>
        <v>303035.77925099747</v>
      </c>
      <c r="P237" s="313">
        <f t="shared" si="126"/>
        <v>3636429.3510119696</v>
      </c>
      <c r="Q237" s="303"/>
      <c r="R237" s="313">
        <f t="shared" si="127"/>
        <v>14318440.569609631</v>
      </c>
    </row>
    <row r="238" spans="1:18" s="212" customFormat="1">
      <c r="A238" s="212">
        <f t="shared" si="115"/>
        <v>2032</v>
      </c>
      <c r="B238" s="4">
        <f t="shared" si="117"/>
        <v>52304.421891842103</v>
      </c>
      <c r="C238" s="4">
        <f t="shared" si="116"/>
        <v>392283.16418881575</v>
      </c>
      <c r="D238" s="57">
        <f t="shared" si="118"/>
        <v>2353698.9851328945</v>
      </c>
      <c r="F238" s="313">
        <f t="shared" si="119"/>
        <v>19614.158209440779</v>
      </c>
      <c r="G238" s="313">
        <f t="shared" si="120"/>
        <v>235369.89851328934</v>
      </c>
      <c r="H238" s="303"/>
      <c r="I238" s="313">
        <f t="shared" si="121"/>
        <v>392283.16418881575</v>
      </c>
      <c r="J238" s="313">
        <f t="shared" si="122"/>
        <v>4707397.970265789</v>
      </c>
      <c r="K238" s="303"/>
      <c r="L238" s="313">
        <f t="shared" si="123"/>
        <v>313826.53135105257</v>
      </c>
      <c r="M238" s="313">
        <f t="shared" si="124"/>
        <v>3765918.3762126309</v>
      </c>
      <c r="N238" s="303"/>
      <c r="O238" s="313">
        <f t="shared" si="125"/>
        <v>313826.53135105257</v>
      </c>
      <c r="P238" s="313">
        <f t="shared" si="126"/>
        <v>3765918.3762126309</v>
      </c>
      <c r="Q238" s="303"/>
      <c r="R238" s="313">
        <f t="shared" si="127"/>
        <v>14828303.606337234</v>
      </c>
    </row>
    <row r="239" spans="1:18" s="212" customFormat="1">
      <c r="A239" s="212">
        <f t="shared" si="115"/>
        <v>2033</v>
      </c>
      <c r="B239" s="4">
        <f t="shared" si="117"/>
        <v>54166.921599852081</v>
      </c>
      <c r="C239" s="4">
        <f t="shared" si="116"/>
        <v>406251.91199889063</v>
      </c>
      <c r="D239" s="57">
        <f t="shared" si="118"/>
        <v>2437511.4719933439</v>
      </c>
      <c r="F239" s="313">
        <f t="shared" si="119"/>
        <v>20312.595599944525</v>
      </c>
      <c r="G239" s="313">
        <f t="shared" si="120"/>
        <v>243751.14719933429</v>
      </c>
      <c r="H239" s="303"/>
      <c r="I239" s="313">
        <f t="shared" si="121"/>
        <v>406251.91199889063</v>
      </c>
      <c r="J239" s="313">
        <f t="shared" si="122"/>
        <v>4875022.9439866878</v>
      </c>
      <c r="K239" s="303"/>
      <c r="L239" s="313">
        <f t="shared" si="123"/>
        <v>325001.52959911246</v>
      </c>
      <c r="M239" s="313">
        <f t="shared" si="124"/>
        <v>3900018.3551893495</v>
      </c>
      <c r="N239" s="303"/>
      <c r="O239" s="313">
        <f t="shared" si="125"/>
        <v>325001.52959911246</v>
      </c>
      <c r="P239" s="313">
        <f t="shared" si="126"/>
        <v>3900018.3551893495</v>
      </c>
      <c r="Q239" s="303"/>
      <c r="R239" s="313">
        <f t="shared" si="127"/>
        <v>15356322.273558065</v>
      </c>
    </row>
    <row r="240" spans="1:18" s="212" customFormat="1">
      <c r="A240" s="212">
        <f t="shared" si="115"/>
        <v>2034</v>
      </c>
      <c r="B240" s="4">
        <f t="shared" si="117"/>
        <v>56095.742759029439</v>
      </c>
      <c r="C240" s="4">
        <f t="shared" si="116"/>
        <v>420718.07069272082</v>
      </c>
      <c r="D240" s="57">
        <f t="shared" si="118"/>
        <v>2524308.4241563249</v>
      </c>
      <c r="F240" s="313">
        <f t="shared" si="119"/>
        <v>21035.903534636032</v>
      </c>
      <c r="G240" s="313">
        <f t="shared" si="120"/>
        <v>252430.84241563239</v>
      </c>
      <c r="H240" s="303"/>
      <c r="I240" s="313">
        <f t="shared" si="121"/>
        <v>420718.07069272082</v>
      </c>
      <c r="J240" s="313">
        <f t="shared" si="122"/>
        <v>5048616.8483126499</v>
      </c>
      <c r="K240" s="303"/>
      <c r="L240" s="313">
        <f t="shared" si="123"/>
        <v>336574.45655417664</v>
      </c>
      <c r="M240" s="313">
        <f t="shared" si="124"/>
        <v>4038893.4786501196</v>
      </c>
      <c r="N240" s="303"/>
      <c r="O240" s="313">
        <f t="shared" si="125"/>
        <v>336574.45655417664</v>
      </c>
      <c r="P240" s="313">
        <f t="shared" si="126"/>
        <v>4038893.4786501196</v>
      </c>
      <c r="Q240" s="303"/>
      <c r="R240" s="313">
        <f t="shared" si="127"/>
        <v>15903143.072184846</v>
      </c>
    </row>
    <row r="241" spans="1:18" s="212" customFormat="1">
      <c r="A241" s="212">
        <f t="shared" si="115"/>
        <v>2035</v>
      </c>
      <c r="B241" s="4">
        <f t="shared" si="117"/>
        <v>58093.246999212839</v>
      </c>
      <c r="C241" s="4">
        <f t="shared" si="116"/>
        <v>435699.35249409633</v>
      </c>
      <c r="D241" s="57">
        <f t="shared" si="118"/>
        <v>2614196.1149645778</v>
      </c>
      <c r="F241" s="313">
        <f t="shared" si="119"/>
        <v>21784.967624704805</v>
      </c>
      <c r="G241" s="313">
        <f t="shared" si="120"/>
        <v>261419.61149645766</v>
      </c>
      <c r="H241" s="303"/>
      <c r="I241" s="313">
        <f t="shared" si="121"/>
        <v>435699.35249409627</v>
      </c>
      <c r="J241" s="313">
        <f t="shared" si="122"/>
        <v>5228392.2299291547</v>
      </c>
      <c r="K241" s="303"/>
      <c r="L241" s="313">
        <f t="shared" si="123"/>
        <v>348559.48199527699</v>
      </c>
      <c r="M241" s="313">
        <f t="shared" si="124"/>
        <v>4182713.7839433239</v>
      </c>
      <c r="N241" s="303"/>
      <c r="O241" s="313">
        <f t="shared" si="125"/>
        <v>348559.48199527699</v>
      </c>
      <c r="P241" s="313">
        <f t="shared" si="126"/>
        <v>4182713.7839433239</v>
      </c>
      <c r="Q241" s="303"/>
      <c r="R241" s="313">
        <f t="shared" si="127"/>
        <v>16469435.524276838</v>
      </c>
    </row>
    <row r="242" spans="1:18" s="212" customFormat="1">
      <c r="A242" s="212">
        <f t="shared" si="115"/>
        <v>2036</v>
      </c>
      <c r="B242" s="4">
        <f t="shared" si="117"/>
        <v>60161.880045136269</v>
      </c>
      <c r="C242" s="4">
        <f t="shared" si="116"/>
        <v>451214.10033852205</v>
      </c>
      <c r="D242" s="57">
        <f t="shared" si="118"/>
        <v>2707284.6020311322</v>
      </c>
      <c r="F242" s="313">
        <f t="shared" si="119"/>
        <v>22560.705016926095</v>
      </c>
      <c r="G242" s="313">
        <f t="shared" si="120"/>
        <v>270728.46020311315</v>
      </c>
      <c r="H242" s="303"/>
      <c r="I242" s="313">
        <f t="shared" si="121"/>
        <v>451214.10033852205</v>
      </c>
      <c r="J242" s="313">
        <f t="shared" si="122"/>
        <v>5414569.2040622644</v>
      </c>
      <c r="K242" s="303"/>
      <c r="L242" s="313">
        <f t="shared" si="123"/>
        <v>360971.28027081763</v>
      </c>
      <c r="M242" s="313">
        <f t="shared" si="124"/>
        <v>4331655.3632498113</v>
      </c>
      <c r="N242" s="303"/>
      <c r="O242" s="313">
        <f t="shared" si="125"/>
        <v>360971.28027081763</v>
      </c>
      <c r="P242" s="313">
        <f t="shared" si="126"/>
        <v>4331655.3632498113</v>
      </c>
      <c r="Q242" s="303"/>
      <c r="R242" s="313">
        <f t="shared" si="127"/>
        <v>17055892.992796134</v>
      </c>
    </row>
    <row r="243" spans="1:18" s="212" customFormat="1">
      <c r="A243" s="212">
        <f t="shared" si="115"/>
        <v>2037</v>
      </c>
      <c r="B243" s="4">
        <f t="shared" si="117"/>
        <v>62304.174710950654</v>
      </c>
      <c r="C243" s="4">
        <f t="shared" si="116"/>
        <v>467281.31033212988</v>
      </c>
      <c r="D243" s="57">
        <f t="shared" si="118"/>
        <v>2803687.8619927792</v>
      </c>
      <c r="F243" s="313">
        <f t="shared" si="119"/>
        <v>23364.065516606486</v>
      </c>
      <c r="G243" s="313">
        <f t="shared" si="120"/>
        <v>280368.78619927785</v>
      </c>
      <c r="H243" s="303"/>
      <c r="I243" s="313">
        <f t="shared" si="121"/>
        <v>467281.31033212988</v>
      </c>
      <c r="J243" s="313">
        <f t="shared" si="122"/>
        <v>5607375.7239855584</v>
      </c>
      <c r="K243" s="303"/>
      <c r="L243" s="313">
        <f t="shared" si="123"/>
        <v>373825.0482657039</v>
      </c>
      <c r="M243" s="313">
        <f t="shared" si="124"/>
        <v>4485900.5791884465</v>
      </c>
      <c r="N243" s="303"/>
      <c r="O243" s="313">
        <f t="shared" si="125"/>
        <v>373825.0482657039</v>
      </c>
      <c r="P243" s="313">
        <f t="shared" si="126"/>
        <v>4485900.5791884465</v>
      </c>
      <c r="Q243" s="303"/>
      <c r="R243" s="313">
        <f t="shared" si="127"/>
        <v>17663233.530554511</v>
      </c>
    </row>
    <row r="244" spans="1:18" s="212" customFormat="1">
      <c r="A244" s="212">
        <f t="shared" si="115"/>
        <v>2038</v>
      </c>
      <c r="B244" s="4">
        <f t="shared" si="117"/>
        <v>64522.754001376728</v>
      </c>
      <c r="C244" s="4">
        <f t="shared" si="116"/>
        <v>483920.65501032548</v>
      </c>
      <c r="D244" s="57">
        <f t="shared" si="118"/>
        <v>2903523.9300619531</v>
      </c>
      <c r="F244" s="313">
        <f t="shared" si="119"/>
        <v>24196.032750516264</v>
      </c>
      <c r="G244" s="313">
        <f t="shared" si="120"/>
        <v>290352.3930061952</v>
      </c>
      <c r="H244" s="303"/>
      <c r="I244" s="313">
        <f t="shared" si="121"/>
        <v>483920.65501032531</v>
      </c>
      <c r="J244" s="313">
        <f t="shared" si="122"/>
        <v>5807047.8601239035</v>
      </c>
      <c r="K244" s="303"/>
      <c r="L244" s="313">
        <f t="shared" si="123"/>
        <v>387136.52400826028</v>
      </c>
      <c r="M244" s="313">
        <f t="shared" si="124"/>
        <v>4645638.2880991232</v>
      </c>
      <c r="N244" s="303"/>
      <c r="O244" s="313">
        <f t="shared" si="125"/>
        <v>387136.52400826028</v>
      </c>
      <c r="P244" s="313">
        <f t="shared" si="126"/>
        <v>4645638.2880991232</v>
      </c>
      <c r="Q244" s="303"/>
      <c r="R244" s="313">
        <f t="shared" si="127"/>
        <v>18292200.759390298</v>
      </c>
    </row>
    <row r="245" spans="1:18" s="212" customFormat="1">
      <c r="A245" s="212">
        <f t="shared" si="115"/>
        <v>2039</v>
      </c>
      <c r="B245" s="4">
        <f t="shared" si="117"/>
        <v>66820.33432328653</v>
      </c>
      <c r="C245" s="4">
        <f t="shared" si="116"/>
        <v>501152.50742464897</v>
      </c>
      <c r="D245" s="57">
        <f t="shared" si="118"/>
        <v>3006915.044547894</v>
      </c>
      <c r="F245" s="313">
        <f t="shared" si="119"/>
        <v>25057.62537123244</v>
      </c>
      <c r="G245" s="313">
        <f t="shared" si="120"/>
        <v>300691.50445478928</v>
      </c>
      <c r="H245" s="303"/>
      <c r="I245" s="313">
        <f t="shared" si="121"/>
        <v>501152.50742464891</v>
      </c>
      <c r="J245" s="313">
        <f t="shared" si="122"/>
        <v>6013830.0890957871</v>
      </c>
      <c r="K245" s="303"/>
      <c r="L245" s="313">
        <f t="shared" si="123"/>
        <v>400922.00593971909</v>
      </c>
      <c r="M245" s="313">
        <f t="shared" si="124"/>
        <v>4811064.0712766293</v>
      </c>
      <c r="N245" s="303"/>
      <c r="O245" s="313">
        <f t="shared" si="125"/>
        <v>400922.00593971909</v>
      </c>
      <c r="P245" s="313">
        <f t="shared" si="126"/>
        <v>4811064.0712766293</v>
      </c>
      <c r="Q245" s="303"/>
      <c r="R245" s="313">
        <f t="shared" si="127"/>
        <v>18943564.78065173</v>
      </c>
    </row>
    <row r="246" spans="1:18" s="212" customFormat="1">
      <c r="A246" s="212">
        <f t="shared" si="115"/>
        <v>2040</v>
      </c>
      <c r="B246" s="4">
        <f t="shared" si="117"/>
        <v>69199.728811645487</v>
      </c>
      <c r="C246" s="4">
        <f t="shared" si="116"/>
        <v>518997.96608734113</v>
      </c>
      <c r="D246" s="57">
        <f t="shared" si="118"/>
        <v>3113987.7965240469</v>
      </c>
      <c r="F246" s="313">
        <f t="shared" si="119"/>
        <v>25949.898304367045</v>
      </c>
      <c r="G246" s="313">
        <f t="shared" si="120"/>
        <v>311398.77965240454</v>
      </c>
      <c r="H246" s="303"/>
      <c r="I246" s="313">
        <f t="shared" si="121"/>
        <v>518997.96608734108</v>
      </c>
      <c r="J246" s="313">
        <f t="shared" si="122"/>
        <v>6227975.5930480929</v>
      </c>
      <c r="K246" s="303"/>
      <c r="L246" s="313">
        <f t="shared" si="123"/>
        <v>415198.37286987284</v>
      </c>
      <c r="M246" s="313">
        <f t="shared" si="124"/>
        <v>4982380.4744384736</v>
      </c>
      <c r="N246" s="303"/>
      <c r="O246" s="313">
        <f t="shared" si="125"/>
        <v>415198.37286987284</v>
      </c>
      <c r="P246" s="313">
        <f t="shared" si="126"/>
        <v>4982380.4744384736</v>
      </c>
      <c r="Q246" s="303"/>
      <c r="R246" s="313">
        <f t="shared" si="127"/>
        <v>19618123.118101493</v>
      </c>
    </row>
    <row r="247" spans="1:18" s="212" customFormat="1">
      <c r="A247" s="212">
        <f t="shared" si="115"/>
        <v>2041</v>
      </c>
      <c r="B247" s="4">
        <f t="shared" si="117"/>
        <v>71663.850773887505</v>
      </c>
      <c r="C247" s="4">
        <f t="shared" si="116"/>
        <v>537478.88080415619</v>
      </c>
      <c r="D247" s="57">
        <f t="shared" si="118"/>
        <v>3224873.2848249371</v>
      </c>
      <c r="F247" s="313">
        <f t="shared" si="119"/>
        <v>26873.944040207796</v>
      </c>
      <c r="G247" s="313">
        <f t="shared" si="120"/>
        <v>322487.32848249353</v>
      </c>
      <c r="H247" s="303"/>
      <c r="I247" s="313">
        <f t="shared" si="121"/>
        <v>537478.88080415619</v>
      </c>
      <c r="J247" s="313">
        <f t="shared" si="122"/>
        <v>6449746.5696498742</v>
      </c>
      <c r="K247" s="303"/>
      <c r="L247" s="313">
        <f t="shared" si="123"/>
        <v>429983.10464332497</v>
      </c>
      <c r="M247" s="313">
        <f t="shared" si="124"/>
        <v>5159797.2557199001</v>
      </c>
      <c r="N247" s="303"/>
      <c r="O247" s="313">
        <f t="shared" si="125"/>
        <v>429983.10464332497</v>
      </c>
      <c r="P247" s="313">
        <f t="shared" si="126"/>
        <v>5159797.2557199001</v>
      </c>
      <c r="Q247" s="303"/>
      <c r="R247" s="313">
        <f t="shared" si="127"/>
        <v>20316701.694397107</v>
      </c>
    </row>
    <row r="248" spans="1:18" s="212" customFormat="1">
      <c r="A248" s="212">
        <f t="shared" si="115"/>
        <v>2042</v>
      </c>
      <c r="B248" s="4">
        <f t="shared" si="117"/>
        <v>74215.717256940145</v>
      </c>
      <c r="C248" s="4">
        <f t="shared" si="116"/>
        <v>556617.87942705106</v>
      </c>
      <c r="D248" s="57">
        <f t="shared" si="118"/>
        <v>3339707.2765623061</v>
      </c>
      <c r="F248" s="313">
        <f t="shared" si="119"/>
        <v>27830.89397135254</v>
      </c>
      <c r="G248" s="313">
        <f t="shared" si="120"/>
        <v>333970.72765623045</v>
      </c>
      <c r="H248" s="303"/>
      <c r="I248" s="313">
        <f t="shared" si="121"/>
        <v>556617.87942705094</v>
      </c>
      <c r="J248" s="313">
        <f t="shared" si="122"/>
        <v>6679414.5531246113</v>
      </c>
      <c r="K248" s="303"/>
      <c r="L248" s="313">
        <f t="shared" si="123"/>
        <v>445294.30354164075</v>
      </c>
      <c r="M248" s="313">
        <f t="shared" si="124"/>
        <v>5343531.642499689</v>
      </c>
      <c r="N248" s="303"/>
      <c r="O248" s="313">
        <f t="shared" si="125"/>
        <v>445294.30354164075</v>
      </c>
      <c r="P248" s="313">
        <f t="shared" si="126"/>
        <v>5343531.642499689</v>
      </c>
      <c r="Q248" s="303"/>
      <c r="R248" s="313">
        <f t="shared" si="127"/>
        <v>21040155.842342526</v>
      </c>
    </row>
    <row r="249" spans="1:18" s="212" customFormat="1">
      <c r="A249" s="212">
        <f t="shared" si="115"/>
        <v>2043</v>
      </c>
      <c r="B249" s="4">
        <f t="shared" si="117"/>
        <v>76858.452741267567</v>
      </c>
      <c r="C249" s="4">
        <f t="shared" si="116"/>
        <v>576438.39555950672</v>
      </c>
      <c r="D249" s="57">
        <f t="shared" si="118"/>
        <v>3458630.3733570403</v>
      </c>
      <c r="F249" s="313">
        <f t="shared" si="119"/>
        <v>28821.919777975316</v>
      </c>
      <c r="G249" s="313">
        <f t="shared" si="120"/>
        <v>345863.03733570379</v>
      </c>
      <c r="H249" s="303"/>
      <c r="I249" s="313">
        <f t="shared" si="121"/>
        <v>576438.39555950649</v>
      </c>
      <c r="J249" s="313">
        <f t="shared" si="122"/>
        <v>6917260.7467140779</v>
      </c>
      <c r="K249" s="303"/>
      <c r="L249" s="313">
        <f t="shared" si="123"/>
        <v>461150.71644760523</v>
      </c>
      <c r="M249" s="313">
        <f t="shared" si="124"/>
        <v>5533808.5973712625</v>
      </c>
      <c r="N249" s="303"/>
      <c r="O249" s="313">
        <f t="shared" si="125"/>
        <v>461150.71644760523</v>
      </c>
      <c r="P249" s="313">
        <f t="shared" si="126"/>
        <v>5533808.5973712625</v>
      </c>
      <c r="Q249" s="303"/>
      <c r="R249" s="313">
        <f t="shared" si="127"/>
        <v>21789371.352149345</v>
      </c>
    </row>
    <row r="250" spans="1:18" s="212" customFormat="1">
      <c r="A250" s="212">
        <f t="shared" si="115"/>
        <v>2044</v>
      </c>
      <c r="B250" s="4">
        <f t="shared" si="117"/>
        <v>79595.292966453897</v>
      </c>
      <c r="C250" s="4">
        <f t="shared" si="116"/>
        <v>596964.69724840415</v>
      </c>
      <c r="D250" s="57">
        <f t="shared" si="118"/>
        <v>3581788.1834904249</v>
      </c>
      <c r="F250" s="313">
        <f t="shared" si="119"/>
        <v>29848.234862420191</v>
      </c>
      <c r="G250" s="313">
        <f t="shared" si="120"/>
        <v>358178.81834904233</v>
      </c>
      <c r="H250" s="303"/>
      <c r="I250" s="313">
        <f t="shared" si="121"/>
        <v>596964.69724840403</v>
      </c>
      <c r="J250" s="313">
        <f t="shared" si="122"/>
        <v>7163576.3669808488</v>
      </c>
      <c r="K250" s="303"/>
      <c r="L250" s="313">
        <f t="shared" si="123"/>
        <v>477571.75779872318</v>
      </c>
      <c r="M250" s="313">
        <f t="shared" si="124"/>
        <v>5730861.0935846781</v>
      </c>
      <c r="N250" s="303"/>
      <c r="O250" s="313">
        <f t="shared" si="125"/>
        <v>477571.75779872318</v>
      </c>
      <c r="P250" s="313">
        <f t="shared" si="126"/>
        <v>5730861.0935846781</v>
      </c>
      <c r="Q250" s="303"/>
      <c r="R250" s="313">
        <f t="shared" si="127"/>
        <v>22565265.555989675</v>
      </c>
    </row>
    <row r="251" spans="1:18" s="212" customFormat="1">
      <c r="A251" s="212">
        <f t="shared" si="115"/>
        <v>2045</v>
      </c>
      <c r="B251" s="4">
        <f t="shared" si="117"/>
        <v>82429.588893011343</v>
      </c>
      <c r="C251" s="4">
        <f t="shared" si="116"/>
        <v>618221.91669758502</v>
      </c>
      <c r="D251" s="57">
        <f t="shared" si="118"/>
        <v>3709331.5001855101</v>
      </c>
      <c r="F251" s="313">
        <f t="shared" si="119"/>
        <v>30911.095834879226</v>
      </c>
      <c r="G251" s="313">
        <f t="shared" si="120"/>
        <v>370933.15001855069</v>
      </c>
      <c r="H251" s="303"/>
      <c r="I251" s="313">
        <f t="shared" si="121"/>
        <v>618221.91669758479</v>
      </c>
      <c r="J251" s="313">
        <f t="shared" si="122"/>
        <v>7418663.0003710175</v>
      </c>
      <c r="K251" s="303"/>
      <c r="L251" s="313">
        <f t="shared" si="123"/>
        <v>494577.5333580678</v>
      </c>
      <c r="M251" s="313">
        <f t="shared" si="124"/>
        <v>5934930.4002968138</v>
      </c>
      <c r="N251" s="303"/>
      <c r="O251" s="313">
        <f t="shared" si="125"/>
        <v>494577.5333580678</v>
      </c>
      <c r="P251" s="313">
        <f t="shared" si="126"/>
        <v>5934930.4002968138</v>
      </c>
      <c r="Q251" s="303"/>
      <c r="R251" s="313">
        <f t="shared" si="127"/>
        <v>23368788.451168709</v>
      </c>
    </row>
    <row r="252" spans="1:18" s="212" customFormat="1">
      <c r="A252" s="212">
        <f t="shared" si="115"/>
        <v>2046</v>
      </c>
      <c r="B252" s="4">
        <f t="shared" si="117"/>
        <v>85364.810805263507</v>
      </c>
      <c r="C252" s="4">
        <f t="shared" si="116"/>
        <v>640236.08103947632</v>
      </c>
      <c r="D252" s="57">
        <f t="shared" si="118"/>
        <v>3841416.4862368582</v>
      </c>
      <c r="F252" s="313">
        <f t="shared" si="119"/>
        <v>32011.804051973788</v>
      </c>
      <c r="G252" s="313">
        <f t="shared" si="120"/>
        <v>384141.64862368547</v>
      </c>
      <c r="H252" s="303"/>
      <c r="I252" s="313">
        <f t="shared" si="121"/>
        <v>640236.08103947598</v>
      </c>
      <c r="J252" s="313">
        <f t="shared" si="122"/>
        <v>7682832.9724737117</v>
      </c>
      <c r="K252" s="303"/>
      <c r="L252" s="313">
        <f t="shared" si="123"/>
        <v>512188.86483158078</v>
      </c>
      <c r="M252" s="313">
        <f t="shared" si="124"/>
        <v>6146266.3779789694</v>
      </c>
      <c r="N252" s="303"/>
      <c r="O252" s="313">
        <f t="shared" si="125"/>
        <v>512188.86483158078</v>
      </c>
      <c r="P252" s="313">
        <f t="shared" si="126"/>
        <v>6146266.3779789694</v>
      </c>
      <c r="Q252" s="303"/>
      <c r="R252" s="313">
        <f t="shared" si="127"/>
        <v>24200923.863292195</v>
      </c>
    </row>
    <row r="253" spans="1:18">
      <c r="A253" s="303">
        <f t="shared" ref="A253:A262" si="128">A213</f>
        <v>2047</v>
      </c>
      <c r="B253" s="4">
        <f t="shared" si="117"/>
        <v>88404.552560327822</v>
      </c>
      <c r="C253" s="4">
        <f t="shared" ref="C253:C262" si="129">B253*$C$105*$A$189</f>
        <v>663034.14420245867</v>
      </c>
      <c r="D253" s="57">
        <f t="shared" ref="D253:D262" si="130">C253*$B$153*$A$106</f>
        <v>3978204.865214752</v>
      </c>
      <c r="E253" s="303"/>
      <c r="F253" s="313">
        <f t="shared" ref="F253:F262" si="131">C213*$A$107</f>
        <v>33151.707210122899</v>
      </c>
      <c r="G253" s="313">
        <f t="shared" ref="G253:G262" si="132">F253*$B$229</f>
        <v>397820.48652147478</v>
      </c>
      <c r="H253" s="303"/>
      <c r="I253" s="313">
        <f t="shared" si="121"/>
        <v>663034.14420245809</v>
      </c>
      <c r="J253" s="313">
        <f t="shared" ref="J253:J262" si="133">I253*$B$229</f>
        <v>7956409.7304294966</v>
      </c>
      <c r="K253" s="303"/>
      <c r="L253" s="313">
        <f t="shared" si="123"/>
        <v>530427.3153619665</v>
      </c>
      <c r="M253" s="313">
        <f t="shared" ref="M253:M262" si="134">L253*$B$229</f>
        <v>6365127.7843435984</v>
      </c>
      <c r="N253" s="303"/>
      <c r="O253" s="313">
        <f t="shared" ref="O253:O262" si="135">R213*$A$107</f>
        <v>530427.3153619665</v>
      </c>
      <c r="P253" s="313">
        <f t="shared" ref="P253:P262" si="136">O253*$B$229</f>
        <v>6365127.7843435984</v>
      </c>
      <c r="Q253" s="303"/>
      <c r="R253" s="313">
        <f t="shared" ref="R253:R262" si="137">SUM(D253,G253,J253,M253,P253)</f>
        <v>25062690.650852919</v>
      </c>
    </row>
    <row r="254" spans="1:18">
      <c r="A254" s="303">
        <f t="shared" si="128"/>
        <v>2048</v>
      </c>
      <c r="B254" s="4">
        <f t="shared" si="117"/>
        <v>91552.535988399017</v>
      </c>
      <c r="C254" s="4">
        <f t="shared" si="129"/>
        <v>686644.0199129926</v>
      </c>
      <c r="D254" s="57">
        <f t="shared" si="130"/>
        <v>4119864.1194779556</v>
      </c>
      <c r="E254" s="303"/>
      <c r="F254" s="313">
        <f t="shared" si="131"/>
        <v>34332.200995649597</v>
      </c>
      <c r="G254" s="313">
        <f t="shared" si="132"/>
        <v>411986.41194779519</v>
      </c>
      <c r="H254" s="303"/>
      <c r="I254" s="313">
        <f t="shared" si="121"/>
        <v>686644.01991299214</v>
      </c>
      <c r="J254" s="313">
        <f t="shared" si="133"/>
        <v>8239728.2389559057</v>
      </c>
      <c r="K254" s="303"/>
      <c r="L254" s="313">
        <f t="shared" si="123"/>
        <v>549315.21593039378</v>
      </c>
      <c r="M254" s="313">
        <f t="shared" si="134"/>
        <v>6591782.5911647249</v>
      </c>
      <c r="N254" s="303"/>
      <c r="O254" s="313">
        <f t="shared" si="135"/>
        <v>549315.21593039378</v>
      </c>
      <c r="P254" s="313">
        <f t="shared" si="136"/>
        <v>6591782.5911647249</v>
      </c>
      <c r="Q254" s="303"/>
      <c r="R254" s="313">
        <f t="shared" si="137"/>
        <v>25955143.952711105</v>
      </c>
    </row>
    <row r="255" spans="1:18">
      <c r="A255" s="303">
        <f t="shared" si="128"/>
        <v>2049</v>
      </c>
      <c r="B255" s="4">
        <f t="shared" si="117"/>
        <v>94812.615449721998</v>
      </c>
      <c r="C255" s="4">
        <f t="shared" si="129"/>
        <v>711094.6158729149</v>
      </c>
      <c r="D255" s="57">
        <f t="shared" si="130"/>
        <v>4266567.6952374894</v>
      </c>
      <c r="E255" s="303"/>
      <c r="F255" s="313">
        <f t="shared" si="131"/>
        <v>35554.730793645715</v>
      </c>
      <c r="G255" s="313">
        <f t="shared" si="132"/>
        <v>426656.76952374855</v>
      </c>
      <c r="H255" s="303"/>
      <c r="I255" s="313">
        <f t="shared" si="121"/>
        <v>711094.61587291455</v>
      </c>
      <c r="J255" s="313">
        <f t="shared" si="133"/>
        <v>8533135.3904749751</v>
      </c>
      <c r="K255" s="303"/>
      <c r="L255" s="313">
        <f t="shared" si="123"/>
        <v>568875.69269833167</v>
      </c>
      <c r="M255" s="313">
        <f t="shared" si="134"/>
        <v>6826508.3123799805</v>
      </c>
      <c r="N255" s="303"/>
      <c r="O255" s="313">
        <f t="shared" si="135"/>
        <v>568875.69269833167</v>
      </c>
      <c r="P255" s="313">
        <f t="shared" si="136"/>
        <v>6826508.3123799805</v>
      </c>
      <c r="Q255" s="303"/>
      <c r="R255" s="313">
        <f t="shared" si="137"/>
        <v>26879376.479996175</v>
      </c>
    </row>
    <row r="256" spans="1:18">
      <c r="A256" s="303">
        <f t="shared" si="128"/>
        <v>2050</v>
      </c>
      <c r="B256" s="4">
        <f t="shared" si="117"/>
        <v>98188.782553832803</v>
      </c>
      <c r="C256" s="4">
        <f t="shared" si="129"/>
        <v>736415.86915374605</v>
      </c>
      <c r="D256" s="57">
        <f t="shared" si="130"/>
        <v>4418495.2149224766</v>
      </c>
      <c r="E256" s="303"/>
      <c r="F256" s="313">
        <f t="shared" si="131"/>
        <v>36820.793457687265</v>
      </c>
      <c r="G256" s="313">
        <f t="shared" si="132"/>
        <v>441849.52149224718</v>
      </c>
      <c r="H256" s="303"/>
      <c r="I256" s="313">
        <f t="shared" si="121"/>
        <v>736415.86915374559</v>
      </c>
      <c r="J256" s="313">
        <f t="shared" si="133"/>
        <v>8836990.4298449475</v>
      </c>
      <c r="K256" s="303"/>
      <c r="L256" s="313">
        <f t="shared" si="123"/>
        <v>589132.69532299647</v>
      </c>
      <c r="M256" s="313">
        <f t="shared" si="134"/>
        <v>7069592.3438759577</v>
      </c>
      <c r="N256" s="303"/>
      <c r="O256" s="313">
        <f t="shared" si="135"/>
        <v>589132.69532299647</v>
      </c>
      <c r="P256" s="313">
        <f t="shared" si="136"/>
        <v>7069592.3438759577</v>
      </c>
      <c r="Q256" s="303"/>
      <c r="R256" s="313">
        <f t="shared" si="137"/>
        <v>27836519.854011588</v>
      </c>
    </row>
    <row r="257" spans="1:18">
      <c r="A257" s="303">
        <f t="shared" si="128"/>
        <v>2051</v>
      </c>
      <c r="B257" s="4">
        <f t="shared" si="117"/>
        <v>101685.1710468465</v>
      </c>
      <c r="C257" s="4">
        <f t="shared" si="129"/>
        <v>762638.78285134875</v>
      </c>
      <c r="D257" s="57">
        <f t="shared" si="130"/>
        <v>4575832.6971080927</v>
      </c>
      <c r="E257" s="303"/>
      <c r="F257" s="313">
        <f t="shared" si="131"/>
        <v>38131.939142567397</v>
      </c>
      <c r="G257" s="313">
        <f t="shared" si="132"/>
        <v>457583.26971080876</v>
      </c>
      <c r="H257" s="303"/>
      <c r="I257" s="313">
        <f t="shared" si="121"/>
        <v>762638.78285134817</v>
      </c>
      <c r="J257" s="313">
        <f t="shared" si="133"/>
        <v>9151665.394216178</v>
      </c>
      <c r="K257" s="303"/>
      <c r="L257" s="313">
        <f t="shared" si="123"/>
        <v>610111.02628107858</v>
      </c>
      <c r="M257" s="313">
        <f t="shared" si="134"/>
        <v>7321332.3153729429</v>
      </c>
      <c r="N257" s="303"/>
      <c r="O257" s="313">
        <f t="shared" si="135"/>
        <v>610111.02628107858</v>
      </c>
      <c r="P257" s="313">
        <f t="shared" si="136"/>
        <v>7321332.3153729429</v>
      </c>
      <c r="Q257" s="303"/>
      <c r="R257" s="313">
        <f t="shared" si="137"/>
        <v>28827745.991780967</v>
      </c>
    </row>
    <row r="258" spans="1:18">
      <c r="A258" s="303">
        <f t="shared" si="128"/>
        <v>2052</v>
      </c>
      <c r="B258" s="4">
        <f t="shared" si="117"/>
        <v>105306.06187277562</v>
      </c>
      <c r="C258" s="4">
        <f t="shared" si="129"/>
        <v>789795.46404581715</v>
      </c>
      <c r="D258" s="57">
        <f t="shared" si="130"/>
        <v>4738772.7842749031</v>
      </c>
      <c r="E258" s="303"/>
      <c r="F258" s="313">
        <f t="shared" si="131"/>
        <v>39489.773202290817</v>
      </c>
      <c r="G258" s="313">
        <f t="shared" si="132"/>
        <v>473877.2784274898</v>
      </c>
      <c r="H258" s="303"/>
      <c r="I258" s="313">
        <f t="shared" si="121"/>
        <v>789795.46404581657</v>
      </c>
      <c r="J258" s="313">
        <f t="shared" si="133"/>
        <v>9477545.5685497988</v>
      </c>
      <c r="K258" s="303"/>
      <c r="L258" s="313">
        <f t="shared" si="123"/>
        <v>631836.3712366533</v>
      </c>
      <c r="M258" s="313">
        <f t="shared" si="134"/>
        <v>7582036.4548398396</v>
      </c>
      <c r="N258" s="303"/>
      <c r="O258" s="313">
        <f t="shared" si="135"/>
        <v>631836.3712366533</v>
      </c>
      <c r="P258" s="313">
        <f t="shared" si="136"/>
        <v>7582036.4548398396</v>
      </c>
      <c r="Q258" s="303"/>
      <c r="R258" s="313">
        <f t="shared" si="137"/>
        <v>29854268.540931873</v>
      </c>
    </row>
    <row r="259" spans="1:18">
      <c r="A259" s="303">
        <f t="shared" si="128"/>
        <v>2053</v>
      </c>
      <c r="B259" s="4">
        <f t="shared" si="117"/>
        <v>109055.88841507639</v>
      </c>
      <c r="C259" s="4">
        <f t="shared" si="129"/>
        <v>817919.16311307298</v>
      </c>
      <c r="D259" s="57">
        <f t="shared" si="130"/>
        <v>4907514.9786784379</v>
      </c>
      <c r="E259" s="303"/>
      <c r="F259" s="313">
        <f t="shared" si="131"/>
        <v>40895.9581556536</v>
      </c>
      <c r="G259" s="313">
        <f t="shared" si="132"/>
        <v>490751.49786784319</v>
      </c>
      <c r="H259" s="303"/>
      <c r="I259" s="313">
        <f t="shared" si="121"/>
        <v>817919.16311307228</v>
      </c>
      <c r="J259" s="313">
        <f t="shared" si="133"/>
        <v>9815029.9573568664</v>
      </c>
      <c r="K259" s="303"/>
      <c r="L259" s="313">
        <f t="shared" si="123"/>
        <v>654335.33049045783</v>
      </c>
      <c r="M259" s="313">
        <f t="shared" si="134"/>
        <v>7852023.9658854939</v>
      </c>
      <c r="N259" s="303"/>
      <c r="O259" s="313">
        <f t="shared" si="135"/>
        <v>654335.33049045783</v>
      </c>
      <c r="P259" s="313">
        <f t="shared" si="136"/>
        <v>7852023.9658854939</v>
      </c>
      <c r="Q259" s="303"/>
      <c r="R259" s="313">
        <f t="shared" si="137"/>
        <v>30917344.365674134</v>
      </c>
    </row>
    <row r="260" spans="1:18">
      <c r="A260" s="303">
        <f t="shared" si="128"/>
        <v>2054</v>
      </c>
      <c r="B260" s="4">
        <f t="shared" si="117"/>
        <v>112939.24192484014</v>
      </c>
      <c r="C260" s="4">
        <f t="shared" si="129"/>
        <v>847044.31443630112</v>
      </c>
      <c r="D260" s="57">
        <f t="shared" si="130"/>
        <v>5082265.8866178067</v>
      </c>
      <c r="E260" s="303"/>
      <c r="F260" s="313">
        <f t="shared" si="131"/>
        <v>42352.21572181501</v>
      </c>
      <c r="G260" s="313">
        <f t="shared" si="132"/>
        <v>508226.58866178012</v>
      </c>
      <c r="H260" s="303"/>
      <c r="I260" s="313">
        <f t="shared" si="121"/>
        <v>847044.31443630042</v>
      </c>
      <c r="J260" s="313">
        <f t="shared" si="133"/>
        <v>10164531.773235604</v>
      </c>
      <c r="K260" s="303"/>
      <c r="L260" s="313">
        <f t="shared" si="123"/>
        <v>677635.45154904039</v>
      </c>
      <c r="M260" s="313">
        <f t="shared" si="134"/>
        <v>8131625.4185884846</v>
      </c>
      <c r="N260" s="303"/>
      <c r="O260" s="313">
        <f t="shared" si="135"/>
        <v>677635.45154904039</v>
      </c>
      <c r="P260" s="313">
        <f t="shared" si="136"/>
        <v>8131625.4185884846</v>
      </c>
      <c r="Q260" s="303"/>
      <c r="R260" s="313">
        <f t="shared" si="137"/>
        <v>32018275.08569216</v>
      </c>
    </row>
    <row r="261" spans="1:18">
      <c r="A261" s="303">
        <f t="shared" si="128"/>
        <v>2055</v>
      </c>
      <c r="B261" s="4">
        <f t="shared" si="117"/>
        <v>116960.87714227656</v>
      </c>
      <c r="C261" s="4">
        <f t="shared" si="129"/>
        <v>877206.57856707426</v>
      </c>
      <c r="D261" s="57">
        <f t="shared" si="130"/>
        <v>5263239.4714024458</v>
      </c>
      <c r="E261" s="303"/>
      <c r="F261" s="313">
        <f t="shared" si="131"/>
        <v>43860.328928353658</v>
      </c>
      <c r="G261" s="313">
        <f t="shared" si="132"/>
        <v>526323.94714024384</v>
      </c>
      <c r="H261" s="303"/>
      <c r="I261" s="313">
        <f t="shared" si="121"/>
        <v>877206.57856707345</v>
      </c>
      <c r="J261" s="313">
        <f t="shared" si="133"/>
        <v>10526478.94280488</v>
      </c>
      <c r="K261" s="303"/>
      <c r="L261" s="313">
        <f t="shared" si="123"/>
        <v>701765.26285365876</v>
      </c>
      <c r="M261" s="313">
        <f t="shared" si="134"/>
        <v>8421183.1542439051</v>
      </c>
      <c r="N261" s="303"/>
      <c r="O261" s="313">
        <f t="shared" si="135"/>
        <v>701765.26285365876</v>
      </c>
      <c r="P261" s="313">
        <f t="shared" si="136"/>
        <v>8421183.1542439051</v>
      </c>
      <c r="Q261" s="303"/>
      <c r="R261" s="313">
        <f t="shared" si="137"/>
        <v>33158408.669835381</v>
      </c>
    </row>
    <row r="262" spans="1:18">
      <c r="A262" s="303">
        <f t="shared" si="128"/>
        <v>2056</v>
      </c>
      <c r="B262" s="4">
        <f t="shared" si="117"/>
        <v>121125.71811837114</v>
      </c>
      <c r="C262" s="4">
        <f t="shared" si="129"/>
        <v>908442.88588778349</v>
      </c>
      <c r="D262" s="57">
        <f t="shared" si="130"/>
        <v>5450657.3153267009</v>
      </c>
      <c r="E262" s="303"/>
      <c r="F262" s="313">
        <f t="shared" si="131"/>
        <v>45422.144294389123</v>
      </c>
      <c r="G262" s="313">
        <f t="shared" si="132"/>
        <v>545065.73153266951</v>
      </c>
      <c r="H262" s="303"/>
      <c r="I262" s="313">
        <f t="shared" si="121"/>
        <v>908442.88588778267</v>
      </c>
      <c r="J262" s="313">
        <f t="shared" si="133"/>
        <v>10901314.630653393</v>
      </c>
      <c r="K262" s="303"/>
      <c r="L262" s="313">
        <f t="shared" si="123"/>
        <v>726754.30871022609</v>
      </c>
      <c r="M262" s="313">
        <f t="shared" si="134"/>
        <v>8721051.704522714</v>
      </c>
      <c r="N262" s="303"/>
      <c r="O262" s="313">
        <f t="shared" si="135"/>
        <v>726754.30871022609</v>
      </c>
      <c r="P262" s="313">
        <f t="shared" si="136"/>
        <v>8721051.704522714</v>
      </c>
      <c r="Q262" s="303"/>
      <c r="R262" s="313">
        <f t="shared" si="137"/>
        <v>34339141.086558193</v>
      </c>
    </row>
  </sheetData>
  <sheetProtection password="90DC" sheet="1" objects="1" scenarios="1"/>
  <mergeCells count="21">
    <mergeCell ref="Q190:T190"/>
    <mergeCell ref="V190:W190"/>
    <mergeCell ref="A225:M225"/>
    <mergeCell ref="A226:M226"/>
    <mergeCell ref="A227:M227"/>
    <mergeCell ref="A149:M149"/>
    <mergeCell ref="A150:M150"/>
    <mergeCell ref="A151:M151"/>
    <mergeCell ref="B190:E190"/>
    <mergeCell ref="G190:J190"/>
    <mergeCell ref="L190:O190"/>
    <mergeCell ref="A7:S8"/>
    <mergeCell ref="A9:S10"/>
    <mergeCell ref="AK70:AO85"/>
    <mergeCell ref="B114:E114"/>
    <mergeCell ref="G114:J114"/>
    <mergeCell ref="L114:O114"/>
    <mergeCell ref="Q114:T114"/>
    <mergeCell ref="V114:W114"/>
    <mergeCell ref="Q15:W21"/>
    <mergeCell ref="Q26:W30"/>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A59"/>
  <sheetViews>
    <sheetView topLeftCell="B1" zoomScale="85" zoomScaleNormal="85" workbookViewId="0">
      <selection activeCell="C10" sqref="C10"/>
    </sheetView>
  </sheetViews>
  <sheetFormatPr defaultColWidth="8.88671875" defaultRowHeight="14.4"/>
  <cols>
    <col min="1" max="1" width="13.77734375" style="303" customWidth="1"/>
    <col min="2" max="2" width="10" style="303" customWidth="1"/>
    <col min="3" max="3" width="12.6640625" style="303" customWidth="1"/>
    <col min="4" max="4" width="14.44140625" style="303" customWidth="1"/>
    <col min="5" max="5" width="16.6640625" style="303" customWidth="1"/>
    <col min="6" max="6" width="14" style="303" customWidth="1"/>
    <col min="7" max="7" width="28.6640625" style="303" customWidth="1"/>
    <col min="8" max="8" width="17.109375" style="113" customWidth="1"/>
    <col min="9" max="9" width="14.33203125" style="303" customWidth="1"/>
    <col min="10" max="11" width="12" style="303" customWidth="1"/>
    <col min="12" max="12" width="13.33203125" style="303" customWidth="1"/>
    <col min="13" max="13" width="11.6640625" style="303" customWidth="1"/>
    <col min="14" max="15" width="13" style="303" customWidth="1"/>
    <col min="16" max="16" width="12" style="303" customWidth="1"/>
    <col min="17" max="17" width="13.44140625" style="303" customWidth="1"/>
    <col min="18" max="18" width="14.88671875" style="303" customWidth="1"/>
    <col min="19" max="19" width="19.44140625" style="132" bestFit="1" customWidth="1"/>
    <col min="20" max="20" width="21.88671875" style="151" customWidth="1"/>
    <col min="21" max="21" width="8.88671875" style="303"/>
    <col min="22" max="22" width="13.44140625" style="303" customWidth="1"/>
    <col min="23" max="23" width="12.109375" style="303" customWidth="1"/>
    <col min="24" max="24" width="13.44140625" style="303" customWidth="1"/>
    <col min="25" max="26" width="8.88671875" style="303"/>
    <col min="27" max="27" width="11.6640625" style="303" customWidth="1"/>
    <col min="28" max="16384" width="8.88671875" style="303"/>
  </cols>
  <sheetData>
    <row r="1" spans="1:27">
      <c r="A1" s="178"/>
      <c r="B1" s="178"/>
      <c r="C1" s="178"/>
      <c r="D1" s="156"/>
      <c r="E1" s="156"/>
      <c r="F1" s="150" t="s">
        <v>23</v>
      </c>
      <c r="G1" s="178"/>
      <c r="I1" s="178"/>
      <c r="K1" s="178"/>
      <c r="S1" s="133"/>
      <c r="T1" s="155"/>
    </row>
    <row r="2" spans="1:27" ht="15" thickBot="1">
      <c r="A2" s="150" t="s">
        <v>175</v>
      </c>
      <c r="B2" s="150"/>
      <c r="C2" s="178"/>
      <c r="D2" s="475" t="s">
        <v>321</v>
      </c>
      <c r="E2" s="475"/>
      <c r="F2" s="475"/>
      <c r="G2" s="178"/>
      <c r="I2" s="13"/>
      <c r="K2" s="178"/>
      <c r="N2" s="476" t="s">
        <v>279</v>
      </c>
      <c r="O2" s="476"/>
      <c r="P2" s="476"/>
      <c r="S2" s="133"/>
      <c r="T2" s="155" t="s">
        <v>320</v>
      </c>
    </row>
    <row r="3" spans="1:27" ht="36.6" thickBot="1">
      <c r="A3" s="134" t="s">
        <v>255</v>
      </c>
      <c r="B3" s="153" t="s">
        <v>280</v>
      </c>
      <c r="C3" s="157" t="s">
        <v>256</v>
      </c>
      <c r="D3" s="153" t="s">
        <v>281</v>
      </c>
      <c r="E3" s="153" t="s">
        <v>282</v>
      </c>
      <c r="F3" s="153" t="s">
        <v>283</v>
      </c>
      <c r="G3" s="154" t="s">
        <v>257</v>
      </c>
      <c r="H3" s="135" t="s">
        <v>284</v>
      </c>
      <c r="I3" s="153" t="s">
        <v>285</v>
      </c>
      <c r="J3" s="154" t="s">
        <v>259</v>
      </c>
      <c r="K3" s="154" t="s">
        <v>258</v>
      </c>
      <c r="L3" s="154" t="s">
        <v>260</v>
      </c>
      <c r="M3" s="136" t="s">
        <v>286</v>
      </c>
      <c r="N3" s="136" t="s">
        <v>261</v>
      </c>
      <c r="O3" s="136" t="s">
        <v>171</v>
      </c>
      <c r="P3" s="136" t="s">
        <v>172</v>
      </c>
      <c r="Q3" s="136" t="s">
        <v>287</v>
      </c>
      <c r="R3" s="158" t="s">
        <v>273</v>
      </c>
      <c r="S3" s="152" t="s">
        <v>292</v>
      </c>
      <c r="T3" s="152" t="s">
        <v>288</v>
      </c>
      <c r="V3" s="305"/>
      <c r="W3" s="305"/>
      <c r="X3" s="305"/>
      <c r="Y3" s="305"/>
      <c r="Z3" s="305"/>
      <c r="AA3" s="305"/>
    </row>
    <row r="4" spans="1:27" ht="36.6">
      <c r="A4" s="137" t="s">
        <v>253</v>
      </c>
      <c r="B4" s="159" t="s">
        <v>289</v>
      </c>
      <c r="C4" s="138" t="s">
        <v>262</v>
      </c>
      <c r="D4" s="139">
        <v>0</v>
      </c>
      <c r="E4" s="139">
        <f>I4</f>
        <v>375000000</v>
      </c>
      <c r="F4" s="139">
        <v>0</v>
      </c>
      <c r="G4" s="140" t="s">
        <v>263</v>
      </c>
      <c r="H4" s="148">
        <f>SUM(E4:F4)</f>
        <v>375000000</v>
      </c>
      <c r="I4" s="160">
        <f>SUM(J4:M4)</f>
        <v>375000000</v>
      </c>
      <c r="J4" s="141">
        <f>10667000+10667000+10666000</f>
        <v>32000000</v>
      </c>
      <c r="K4" s="141">
        <v>1000000</v>
      </c>
      <c r="L4" s="161">
        <v>342000000</v>
      </c>
      <c r="M4" s="162">
        <v>0</v>
      </c>
      <c r="N4" s="163" t="s">
        <v>294</v>
      </c>
      <c r="O4" s="163" t="s">
        <v>293</v>
      </c>
      <c r="P4" s="163" t="s">
        <v>291</v>
      </c>
      <c r="Q4" s="163" t="s">
        <v>274</v>
      </c>
      <c r="R4" s="309" t="s">
        <v>581</v>
      </c>
      <c r="S4" s="306" t="s">
        <v>295</v>
      </c>
      <c r="T4" s="311">
        <v>45931</v>
      </c>
      <c r="V4" s="166"/>
      <c r="W4" s="166"/>
      <c r="X4" s="57"/>
      <c r="Y4" s="313"/>
      <c r="Z4" s="313"/>
      <c r="AA4" s="313"/>
    </row>
    <row r="5" spans="1:27" ht="36">
      <c r="A5" s="304" t="s">
        <v>254</v>
      </c>
      <c r="B5" s="306" t="s">
        <v>289</v>
      </c>
      <c r="C5" s="138" t="s">
        <v>264</v>
      </c>
      <c r="D5" s="141">
        <v>0</v>
      </c>
      <c r="E5" s="141">
        <f>0.2*I5</f>
        <v>2588000</v>
      </c>
      <c r="F5" s="141">
        <f>0.8*I5</f>
        <v>10352000</v>
      </c>
      <c r="G5" s="142" t="s">
        <v>265</v>
      </c>
      <c r="H5" s="148">
        <f t="shared" ref="H5:H7" si="0">SUM(E5:F5)</f>
        <v>12940000</v>
      </c>
      <c r="I5" s="141">
        <f>SUM(J5:M5)</f>
        <v>12940000</v>
      </c>
      <c r="J5" s="141">
        <v>540000</v>
      </c>
      <c r="K5" s="141">
        <v>0</v>
      </c>
      <c r="L5" s="161">
        <v>12400000</v>
      </c>
      <c r="M5" s="141">
        <v>0</v>
      </c>
      <c r="N5" s="304" t="s">
        <v>266</v>
      </c>
      <c r="O5" s="164" t="s">
        <v>274</v>
      </c>
      <c r="P5" s="137" t="s">
        <v>296</v>
      </c>
      <c r="Q5" s="137">
        <v>2024</v>
      </c>
      <c r="R5" s="308" t="s">
        <v>267</v>
      </c>
      <c r="S5" s="304" t="s">
        <v>498</v>
      </c>
      <c r="T5" s="311">
        <v>45200</v>
      </c>
      <c r="V5" s="166"/>
      <c r="W5" s="166"/>
      <c r="X5" s="57"/>
      <c r="Y5" s="313"/>
      <c r="Z5" s="313"/>
      <c r="AA5" s="313"/>
    </row>
    <row r="6" spans="1:27" ht="36.6">
      <c r="A6" s="143" t="s">
        <v>268</v>
      </c>
      <c r="B6" s="147" t="s">
        <v>290</v>
      </c>
      <c r="C6" s="138"/>
      <c r="D6" s="141">
        <v>0</v>
      </c>
      <c r="E6" s="141">
        <f>I6-F6</f>
        <v>110700000</v>
      </c>
      <c r="F6" s="141">
        <f>D6</f>
        <v>0</v>
      </c>
      <c r="G6" s="142" t="s">
        <v>269</v>
      </c>
      <c r="H6" s="148">
        <f t="shared" si="0"/>
        <v>110700000</v>
      </c>
      <c r="I6" s="141">
        <f>SUM(J6:M6)</f>
        <v>110700000</v>
      </c>
      <c r="J6" s="141">
        <v>20000000</v>
      </c>
      <c r="K6" s="141">
        <v>600000</v>
      </c>
      <c r="L6" s="141">
        <v>90000000</v>
      </c>
      <c r="M6" s="141">
        <v>100000</v>
      </c>
      <c r="N6" s="165" t="s">
        <v>291</v>
      </c>
      <c r="O6" s="165" t="s">
        <v>291</v>
      </c>
      <c r="P6" s="165" t="s">
        <v>291</v>
      </c>
      <c r="Q6" s="165" t="s">
        <v>274</v>
      </c>
      <c r="R6" s="308" t="s">
        <v>270</v>
      </c>
      <c r="S6" s="304" t="s">
        <v>497</v>
      </c>
      <c r="T6" s="312">
        <v>45992</v>
      </c>
      <c r="V6" s="166"/>
      <c r="W6" s="166"/>
      <c r="X6" s="57"/>
      <c r="Y6" s="313"/>
      <c r="Z6" s="313"/>
      <c r="AA6" s="313"/>
    </row>
    <row r="7" spans="1:27" ht="24.6">
      <c r="A7" s="143" t="s">
        <v>271</v>
      </c>
      <c r="B7" s="147" t="s">
        <v>290</v>
      </c>
      <c r="C7" s="138"/>
      <c r="D7" s="141">
        <v>25000000</v>
      </c>
      <c r="E7" s="141">
        <f>I7-F7</f>
        <v>159800000</v>
      </c>
      <c r="F7" s="141">
        <f>D7</f>
        <v>25000000</v>
      </c>
      <c r="G7" s="142" t="s">
        <v>272</v>
      </c>
      <c r="H7" s="148">
        <f t="shared" si="0"/>
        <v>184800000</v>
      </c>
      <c r="I7" s="141">
        <f>SUM(J7:M7)</f>
        <v>184800000</v>
      </c>
      <c r="J7" s="141">
        <v>20000000</v>
      </c>
      <c r="K7" s="141">
        <v>600000</v>
      </c>
      <c r="L7" s="141">
        <v>115000000</v>
      </c>
      <c r="M7" s="141">
        <v>49200000</v>
      </c>
      <c r="N7" s="165" t="s">
        <v>291</v>
      </c>
      <c r="O7" s="165" t="s">
        <v>291</v>
      </c>
      <c r="P7" s="165" t="s">
        <v>291</v>
      </c>
      <c r="Q7" s="165" t="s">
        <v>274</v>
      </c>
      <c r="R7" s="308" t="s">
        <v>270</v>
      </c>
      <c r="S7" s="304" t="s">
        <v>497</v>
      </c>
      <c r="T7" s="312">
        <v>45992</v>
      </c>
      <c r="V7" s="166"/>
      <c r="W7" s="166"/>
      <c r="X7" s="57"/>
      <c r="Y7" s="313"/>
      <c r="Z7" s="313"/>
      <c r="AA7" s="313"/>
    </row>
    <row r="8" spans="1:27">
      <c r="C8" s="132"/>
      <c r="D8" s="144">
        <f>SUM(D4:D7)</f>
        <v>25000000</v>
      </c>
      <c r="E8" s="144">
        <f>SUM(E4:E7)</f>
        <v>648088000</v>
      </c>
      <c r="F8" s="144">
        <f>SUM(F4:F7)</f>
        <v>35352000</v>
      </c>
      <c r="G8" s="13"/>
      <c r="H8" s="144">
        <f>SUM(H4:H7)</f>
        <v>683440000</v>
      </c>
      <c r="I8" s="132"/>
      <c r="J8" s="132"/>
      <c r="K8" s="145"/>
      <c r="L8" s="132"/>
      <c r="M8" s="132"/>
      <c r="N8" s="132"/>
      <c r="O8" s="132"/>
      <c r="P8" s="132"/>
      <c r="Q8" s="132"/>
      <c r="R8" s="132"/>
    </row>
    <row r="9" spans="1:27">
      <c r="A9" s="362" t="s">
        <v>321</v>
      </c>
    </row>
    <row r="10" spans="1:27">
      <c r="A10" s="341" t="s">
        <v>555</v>
      </c>
      <c r="B10" s="342"/>
      <c r="C10" s="141">
        <f>O17+O18</f>
        <v>3448731.56</v>
      </c>
      <c r="D10" s="303" t="s">
        <v>565</v>
      </c>
      <c r="H10" s="179">
        <f>Costs_Resilience!C11</f>
        <v>1675000</v>
      </c>
      <c r="I10" s="303" t="s">
        <v>608</v>
      </c>
    </row>
    <row r="11" spans="1:27">
      <c r="A11" s="303" t="s">
        <v>638</v>
      </c>
      <c r="H11" s="179">
        <f>H10+H8</f>
        <v>685115000</v>
      </c>
      <c r="I11" s="409" t="s">
        <v>628</v>
      </c>
      <c r="J11" s="179"/>
      <c r="K11" s="179"/>
    </row>
    <row r="12" spans="1:27">
      <c r="H12" s="179"/>
      <c r="I12" s="409"/>
      <c r="J12" s="179"/>
      <c r="K12" s="179"/>
    </row>
    <row r="13" spans="1:27">
      <c r="H13" s="179"/>
      <c r="I13" s="179"/>
      <c r="J13" s="179"/>
      <c r="K13" s="179"/>
    </row>
    <row r="14" spans="1:27" ht="15.6">
      <c r="G14" s="361" t="s">
        <v>591</v>
      </c>
      <c r="H14" s="361" t="s">
        <v>556</v>
      </c>
      <c r="I14" s="179"/>
      <c r="J14" s="179"/>
      <c r="K14" s="179"/>
    </row>
    <row r="15" spans="1:27" ht="15" thickBot="1">
      <c r="B15" s="303" t="s">
        <v>175</v>
      </c>
      <c r="C15" s="137" t="s">
        <v>253</v>
      </c>
      <c r="D15" s="304" t="s">
        <v>254</v>
      </c>
      <c r="E15" s="143" t="s">
        <v>268</v>
      </c>
      <c r="F15" s="143" t="s">
        <v>271</v>
      </c>
      <c r="G15" s="167" t="s">
        <v>0</v>
      </c>
      <c r="H15" s="167" t="s">
        <v>297</v>
      </c>
      <c r="I15" s="179"/>
      <c r="J15" s="179"/>
      <c r="K15" s="179"/>
    </row>
    <row r="16" spans="1:27" ht="31.2" thickBot="1">
      <c r="B16" s="303">
        <v>2019</v>
      </c>
      <c r="H16" s="307">
        <f>SUM(C16:F16)*Deflator!$C$84/Deflator!$C$86</f>
        <v>0</v>
      </c>
      <c r="I16" s="179"/>
      <c r="J16" s="385" t="s">
        <v>609</v>
      </c>
      <c r="K16" s="386" t="s">
        <v>610</v>
      </c>
      <c r="L16" s="386" t="s">
        <v>611</v>
      </c>
      <c r="M16" s="386" t="s">
        <v>612</v>
      </c>
      <c r="N16" s="386" t="s">
        <v>613</v>
      </c>
      <c r="O16" s="386" t="s">
        <v>614</v>
      </c>
      <c r="S16" s="303"/>
    </row>
    <row r="17" spans="1:27" ht="15" thickBot="1">
      <c r="B17" s="303">
        <f>B16+1</f>
        <v>2020</v>
      </c>
      <c r="C17" s="307">
        <f>($K$4+$J$4)*2/14</f>
        <v>4714285.7142857146</v>
      </c>
      <c r="D17" s="307">
        <f>J5*2/14</f>
        <v>77142.857142857145</v>
      </c>
      <c r="G17" s="307">
        <f t="shared" ref="G17:G26" si="1">SUM(C17:F17)</f>
        <v>4791428.5714285718</v>
      </c>
      <c r="H17" s="307">
        <f>SUM(C17:F17)*Deflator!$C$84/Deflator!$C$86</f>
        <v>4596433.5220493032</v>
      </c>
      <c r="I17" s="179"/>
      <c r="J17" s="387" t="s">
        <v>253</v>
      </c>
      <c r="K17" s="411">
        <v>0</v>
      </c>
      <c r="L17" s="411">
        <f>E4</f>
        <v>375000000</v>
      </c>
      <c r="M17" s="411">
        <v>0</v>
      </c>
      <c r="N17" s="411">
        <f>SUM(K17:M17)</f>
        <v>375000000</v>
      </c>
      <c r="O17" s="412">
        <v>2076246.6</v>
      </c>
      <c r="S17" s="303"/>
    </row>
    <row r="18" spans="1:27" ht="15" thickBot="1">
      <c r="B18" s="303">
        <f t="shared" ref="B18:B31" si="2">B17+1</f>
        <v>2021</v>
      </c>
      <c r="C18" s="307">
        <f>($K$4+$J$4)*12/14</f>
        <v>28285714.285714287</v>
      </c>
      <c r="D18" s="307">
        <f>J5*12/14</f>
        <v>462857.14285714284</v>
      </c>
      <c r="E18" s="307">
        <f>J6+K6</f>
        <v>20600000</v>
      </c>
      <c r="F18" s="307">
        <f>J7+K7</f>
        <v>20600000</v>
      </c>
      <c r="G18" s="307">
        <f t="shared" si="1"/>
        <v>69948571.428571433</v>
      </c>
      <c r="H18" s="307">
        <f>SUM(C18:F18)*Deflator!$C$84/Deflator!$C$86</f>
        <v>67101899.515093051</v>
      </c>
      <c r="I18" s="179"/>
      <c r="J18" s="389" t="s">
        <v>254</v>
      </c>
      <c r="K18" s="411">
        <f>F5</f>
        <v>10352000</v>
      </c>
      <c r="L18" s="411">
        <f>E5</f>
        <v>2588000</v>
      </c>
      <c r="M18" s="411">
        <v>0</v>
      </c>
      <c r="N18" s="411">
        <f t="shared" ref="N18:N22" si="3">SUM(K18:M18)</f>
        <v>12940000</v>
      </c>
      <c r="O18" s="412">
        <v>1372484.96</v>
      </c>
      <c r="S18" s="303"/>
    </row>
    <row r="19" spans="1:27" ht="15" thickBot="1">
      <c r="B19" s="303">
        <f t="shared" si="2"/>
        <v>2022</v>
      </c>
      <c r="C19" s="307">
        <f>$L$4/46*12</f>
        <v>89217391.304347828</v>
      </c>
      <c r="D19" s="307">
        <f>$L$5/24*12</f>
        <v>6200000</v>
      </c>
      <c r="E19" s="307">
        <f>($L$6+$M$6)/48*12</f>
        <v>22525000</v>
      </c>
      <c r="F19" s="307">
        <f>($L$7+$M$7)/48*12</f>
        <v>41050000</v>
      </c>
      <c r="G19" s="307">
        <f t="shared" si="1"/>
        <v>158992391.30434781</v>
      </c>
      <c r="H19" s="307">
        <f>SUM(C19:F19)*Deflator!$C$84/Deflator!$C$86</f>
        <v>152521935.00282022</v>
      </c>
      <c r="I19" s="179"/>
      <c r="J19" s="387" t="s">
        <v>268</v>
      </c>
      <c r="K19" s="411">
        <f>I6-L19</f>
        <v>88560000</v>
      </c>
      <c r="L19" s="411">
        <f>I6*0.2</f>
        <v>22140000</v>
      </c>
      <c r="M19" s="411">
        <v>0</v>
      </c>
      <c r="N19" s="411">
        <f t="shared" si="3"/>
        <v>110700000</v>
      </c>
      <c r="O19" s="412">
        <v>0</v>
      </c>
      <c r="S19" s="303"/>
    </row>
    <row r="20" spans="1:27" s="151" customFormat="1" ht="15" thickBot="1">
      <c r="A20" s="303"/>
      <c r="B20" s="303">
        <f t="shared" si="2"/>
        <v>2023</v>
      </c>
      <c r="C20" s="307">
        <f>$L$4/46*12</f>
        <v>89217391.304347828</v>
      </c>
      <c r="D20" s="307">
        <f>$L$5/24*12</f>
        <v>6200000</v>
      </c>
      <c r="E20" s="307">
        <f>($L$6+$M$6)/48*12</f>
        <v>22525000</v>
      </c>
      <c r="F20" s="307">
        <f>($L$7+$M$7)/48*12</f>
        <v>41050000</v>
      </c>
      <c r="G20" s="307">
        <f t="shared" si="1"/>
        <v>158992391.30434781</v>
      </c>
      <c r="H20" s="307">
        <f>SUM(C20:F20)*Deflator!$C$84/Deflator!$C$86</f>
        <v>152521935.00282022</v>
      </c>
      <c r="I20" s="179"/>
      <c r="J20" s="389" t="s">
        <v>271</v>
      </c>
      <c r="K20" s="411">
        <v>0</v>
      </c>
      <c r="L20" s="411">
        <f>I7-M20</f>
        <v>159800000</v>
      </c>
      <c r="M20" s="411">
        <f>F7</f>
        <v>25000000</v>
      </c>
      <c r="N20" s="411">
        <f t="shared" si="3"/>
        <v>184800000</v>
      </c>
      <c r="O20" s="412">
        <v>0</v>
      </c>
      <c r="U20" s="303"/>
      <c r="V20" s="303"/>
      <c r="W20" s="303"/>
      <c r="X20" s="303"/>
      <c r="Y20" s="303"/>
      <c r="Z20" s="303"/>
      <c r="AA20" s="303"/>
    </row>
    <row r="21" spans="1:27" s="151" customFormat="1" ht="15" thickBot="1">
      <c r="A21" s="178"/>
      <c r="B21" s="303">
        <f t="shared" si="2"/>
        <v>2024</v>
      </c>
      <c r="C21" s="307">
        <f>$L$4/46*12</f>
        <v>89217391.304347828</v>
      </c>
      <c r="D21" s="307"/>
      <c r="E21" s="307">
        <f>($L$6+$M$6)/48*12</f>
        <v>22525000</v>
      </c>
      <c r="F21" s="307">
        <f>($L$7+$M$7)/48*12</f>
        <v>41050000</v>
      </c>
      <c r="G21" s="307">
        <f t="shared" si="1"/>
        <v>152792391.30434781</v>
      </c>
      <c r="H21" s="307">
        <f>SUM(C21:F21)*Deflator!$C$84/Deflator!$C$86</f>
        <v>146574254.17822453</v>
      </c>
      <c r="I21" s="179"/>
      <c r="J21" s="387" t="s">
        <v>615</v>
      </c>
      <c r="K21" s="413"/>
      <c r="L21" s="411">
        <f>H10</f>
        <v>1675000</v>
      </c>
      <c r="M21" s="413"/>
      <c r="N21" s="411">
        <f t="shared" si="3"/>
        <v>1675000</v>
      </c>
      <c r="O21" s="413" t="s">
        <v>616</v>
      </c>
      <c r="U21" s="303"/>
      <c r="V21" s="303"/>
      <c r="W21" s="303"/>
      <c r="X21" s="303"/>
      <c r="Y21" s="303"/>
      <c r="Z21" s="303"/>
      <c r="AA21" s="303"/>
    </row>
    <row r="22" spans="1:27" s="151" customFormat="1" ht="15" thickBot="1">
      <c r="A22" s="178"/>
      <c r="B22" s="303">
        <f t="shared" si="2"/>
        <v>2025</v>
      </c>
      <c r="C22" s="307">
        <f>$L$4/46*10</f>
        <v>74347826.086956531</v>
      </c>
      <c r="D22" s="307"/>
      <c r="E22" s="307">
        <f>($L$6+$M$6)/48*12</f>
        <v>22525000</v>
      </c>
      <c r="F22" s="307">
        <f>($L$7+$M$7)/48*12</f>
        <v>41050000</v>
      </c>
      <c r="G22" s="307">
        <f t="shared" si="1"/>
        <v>137922826.08695653</v>
      </c>
      <c r="H22" s="307">
        <f>SUM(C22:F22)*Deflator!$C$84/Deflator!$C$86</f>
        <v>132309830.3211998</v>
      </c>
      <c r="I22" s="179"/>
      <c r="J22" s="389" t="s">
        <v>613</v>
      </c>
      <c r="K22" s="414">
        <f>SUM(K17:K21)</f>
        <v>98912000</v>
      </c>
      <c r="L22" s="414">
        <f>SUM(L17:L21)</f>
        <v>561203000</v>
      </c>
      <c r="M22" s="414">
        <f t="shared" ref="M22" si="4">SUM(M17:M21)</f>
        <v>25000000</v>
      </c>
      <c r="N22" s="411">
        <f t="shared" si="3"/>
        <v>685115000</v>
      </c>
      <c r="O22" s="411">
        <f>SUM(O17:O21)</f>
        <v>3448731.56</v>
      </c>
      <c r="U22" s="303"/>
      <c r="V22" s="303"/>
      <c r="W22" s="303"/>
      <c r="X22" s="303"/>
      <c r="Y22" s="303"/>
      <c r="Z22" s="303"/>
      <c r="AA22" s="303"/>
    </row>
    <row r="23" spans="1:27" s="151" customFormat="1" ht="15" thickBot="1">
      <c r="A23" s="133"/>
      <c r="B23" s="303">
        <f t="shared" si="2"/>
        <v>2026</v>
      </c>
      <c r="C23" s="303"/>
      <c r="D23" s="303"/>
      <c r="E23" s="307"/>
      <c r="F23" s="307"/>
      <c r="G23" s="307">
        <f t="shared" si="1"/>
        <v>0</v>
      </c>
      <c r="H23" s="307">
        <f>SUM(C23:F23)*Deflator!$C$84/Deflator!$C$86</f>
        <v>0</v>
      </c>
      <c r="I23" s="179"/>
      <c r="J23" s="387" t="s">
        <v>617</v>
      </c>
      <c r="K23" s="415">
        <f>K22/$N$22</f>
        <v>0.1443728425154901</v>
      </c>
      <c r="L23" s="415">
        <f>L22/$N$22</f>
        <v>0.81913693321559156</v>
      </c>
      <c r="M23" s="415">
        <f t="shared" ref="M23:N23" si="5">M22/$N$22</f>
        <v>3.6490224268918355E-2</v>
      </c>
      <c r="N23" s="415">
        <f t="shared" si="5"/>
        <v>1</v>
      </c>
      <c r="O23" s="413"/>
      <c r="U23" s="303"/>
      <c r="V23" s="303"/>
      <c r="W23" s="303"/>
      <c r="X23" s="303"/>
      <c r="Y23" s="303"/>
      <c r="Z23" s="303"/>
      <c r="AA23" s="303"/>
    </row>
    <row r="24" spans="1:27" s="151" customFormat="1">
      <c r="A24" s="363"/>
      <c r="B24" s="303">
        <f t="shared" si="2"/>
        <v>2027</v>
      </c>
      <c r="C24" s="303"/>
      <c r="D24" s="303"/>
      <c r="E24" s="303"/>
      <c r="F24" s="303"/>
      <c r="G24" s="307">
        <f t="shared" si="1"/>
        <v>0</v>
      </c>
      <c r="H24" s="307">
        <f>SUM(C24:F24)*Deflator!$C$84/Deflator!$C$86</f>
        <v>0</v>
      </c>
      <c r="I24" s="179"/>
      <c r="J24" s="392" t="s">
        <v>618</v>
      </c>
      <c r="K24"/>
      <c r="L24"/>
      <c r="M24"/>
      <c r="N24"/>
      <c r="O24"/>
      <c r="U24" s="303"/>
      <c r="V24" s="303"/>
      <c r="W24" s="303"/>
      <c r="X24" s="303"/>
      <c r="Y24" s="303"/>
      <c r="Z24" s="303"/>
      <c r="AA24" s="303"/>
    </row>
    <row r="25" spans="1:27" s="151" customFormat="1" ht="15" thickBot="1">
      <c r="A25" s="363"/>
      <c r="B25" s="303">
        <f t="shared" si="2"/>
        <v>2028</v>
      </c>
      <c r="C25" s="303"/>
      <c r="D25" s="303"/>
      <c r="E25" s="303"/>
      <c r="F25" s="303"/>
      <c r="G25" s="307">
        <f t="shared" si="1"/>
        <v>0</v>
      </c>
      <c r="H25" s="307">
        <f>SUM(C25:F25)*Deflator!$C$84/Deflator!$C$86</f>
        <v>0</v>
      </c>
      <c r="I25" s="179"/>
      <c r="J25" s="179"/>
      <c r="K25" s="179"/>
      <c r="L25" s="303"/>
      <c r="M25" s="303"/>
      <c r="U25" s="303"/>
      <c r="V25" s="303"/>
      <c r="W25" s="303"/>
      <c r="X25" s="303"/>
      <c r="Y25" s="303"/>
      <c r="Z25" s="303"/>
      <c r="AA25" s="303"/>
    </row>
    <row r="26" spans="1:27" s="151" customFormat="1" ht="15" thickBot="1">
      <c r="A26" s="363"/>
      <c r="B26" s="303">
        <f t="shared" si="2"/>
        <v>2029</v>
      </c>
      <c r="C26" s="303"/>
      <c r="D26" s="303"/>
      <c r="E26" s="303"/>
      <c r="F26" s="303"/>
      <c r="G26" s="307">
        <f t="shared" si="1"/>
        <v>0</v>
      </c>
      <c r="H26" s="307">
        <f>SUM(C26:F26)*Deflator!$C$84/Deflator!$C$86</f>
        <v>0</v>
      </c>
      <c r="I26" s="179"/>
      <c r="J26" s="393" t="s">
        <v>609</v>
      </c>
      <c r="K26" s="394" t="s">
        <v>417</v>
      </c>
      <c r="L26" s="394" t="s">
        <v>261</v>
      </c>
      <c r="M26" s="394" t="s">
        <v>171</v>
      </c>
      <c r="N26" s="394" t="s">
        <v>172</v>
      </c>
      <c r="O26" s="394" t="s">
        <v>619</v>
      </c>
      <c r="P26" s="394" t="s">
        <v>0</v>
      </c>
      <c r="U26" s="303"/>
      <c r="V26" s="303"/>
      <c r="W26" s="303"/>
      <c r="X26" s="303"/>
      <c r="Y26" s="303"/>
      <c r="Z26" s="303"/>
      <c r="AA26" s="303"/>
    </row>
    <row r="27" spans="1:27" s="151" customFormat="1" ht="41.4" thickBot="1">
      <c r="A27" s="363"/>
      <c r="B27" s="303">
        <f t="shared" si="2"/>
        <v>2030</v>
      </c>
      <c r="C27" s="303"/>
      <c r="D27" s="303"/>
      <c r="E27" s="303"/>
      <c r="F27" s="303"/>
      <c r="G27" s="307">
        <f>SUM(C27:F27)*Deflator!$C$84/Deflator!$C$86</f>
        <v>0</v>
      </c>
      <c r="H27" s="307">
        <f>SUM(C27:F27)*Deflator!$C$84/Deflator!$C$86</f>
        <v>0</v>
      </c>
      <c r="I27" s="307"/>
      <c r="J27" s="387" t="s">
        <v>253</v>
      </c>
      <c r="K27" s="395" t="s">
        <v>620</v>
      </c>
      <c r="L27" s="388">
        <f>J4</f>
        <v>32000000</v>
      </c>
      <c r="M27" s="388">
        <f t="shared" ref="M27:N27" si="6">K4</f>
        <v>1000000</v>
      </c>
      <c r="N27" s="411">
        <f t="shared" si="6"/>
        <v>342000000</v>
      </c>
      <c r="O27" s="391"/>
      <c r="P27" s="388">
        <f>SUM(L27:O27)</f>
        <v>375000000</v>
      </c>
      <c r="U27" s="303"/>
      <c r="V27" s="303"/>
      <c r="W27" s="303"/>
      <c r="X27" s="303"/>
      <c r="Y27" s="303"/>
      <c r="Z27" s="303"/>
      <c r="AA27" s="303"/>
    </row>
    <row r="28" spans="1:27" s="151" customFormat="1" ht="21" thickBot="1">
      <c r="A28" s="363"/>
      <c r="B28" s="303">
        <f t="shared" si="2"/>
        <v>2031</v>
      </c>
      <c r="C28" s="303"/>
      <c r="D28" s="303"/>
      <c r="E28" s="303"/>
      <c r="F28" s="303"/>
      <c r="G28" s="307">
        <f>SUM(C28:F28)*Deflator!$C$84/Deflator!$C$86</f>
        <v>0</v>
      </c>
      <c r="H28" s="307">
        <f>SUM(C28:F28)*Deflator!$C$84/Deflator!$C$86</f>
        <v>0</v>
      </c>
      <c r="I28" s="307"/>
      <c r="J28" s="389" t="s">
        <v>254</v>
      </c>
      <c r="K28" s="396" t="s">
        <v>621</v>
      </c>
      <c r="L28" s="390">
        <f>J5</f>
        <v>540000</v>
      </c>
      <c r="M28" s="390">
        <f t="shared" ref="M28:N28" si="7">K5</f>
        <v>0</v>
      </c>
      <c r="N28" s="411">
        <f t="shared" si="7"/>
        <v>12400000</v>
      </c>
      <c r="O28" s="397"/>
      <c r="P28" s="390">
        <f t="shared" ref="P28:P32" si="8">SUM(L28:O28)</f>
        <v>12940000</v>
      </c>
      <c r="U28" s="303"/>
      <c r="V28" s="303"/>
      <c r="W28" s="303"/>
      <c r="X28" s="303"/>
      <c r="Y28" s="303"/>
      <c r="Z28" s="303"/>
      <c r="AA28" s="303"/>
    </row>
    <row r="29" spans="1:27" s="151" customFormat="1" ht="41.4" thickBot="1">
      <c r="A29" s="363"/>
      <c r="B29" s="303">
        <f t="shared" si="2"/>
        <v>2032</v>
      </c>
      <c r="C29" s="303"/>
      <c r="D29" s="303"/>
      <c r="E29" s="303"/>
      <c r="F29" s="303"/>
      <c r="G29" s="307">
        <f>SUM(C29:F29)*Deflator!$C$84/Deflator!$C$86</f>
        <v>0</v>
      </c>
      <c r="H29" s="307">
        <f>SUM(C29:F29)*Deflator!$C$84/Deflator!$C$86</f>
        <v>0</v>
      </c>
      <c r="I29" s="307"/>
      <c r="J29" s="387" t="s">
        <v>622</v>
      </c>
      <c r="K29" s="395" t="s">
        <v>623</v>
      </c>
      <c r="L29" s="388">
        <f>J6</f>
        <v>20000000</v>
      </c>
      <c r="M29" s="388">
        <f>K6</f>
        <v>600000</v>
      </c>
      <c r="N29" s="388">
        <f>L6+M6</f>
        <v>90100000</v>
      </c>
      <c r="O29" s="391"/>
      <c r="P29" s="388">
        <f t="shared" si="8"/>
        <v>110700000</v>
      </c>
      <c r="U29" s="303"/>
      <c r="V29" s="303"/>
      <c r="W29" s="303"/>
      <c r="X29" s="303"/>
      <c r="Y29" s="303"/>
      <c r="Z29" s="303"/>
      <c r="AA29" s="303"/>
    </row>
    <row r="30" spans="1:27" s="151" customFormat="1" ht="41.4" thickBot="1">
      <c r="A30" s="363"/>
      <c r="B30" s="303">
        <f t="shared" si="2"/>
        <v>2033</v>
      </c>
      <c r="C30" s="303"/>
      <c r="D30" s="303"/>
      <c r="E30" s="303"/>
      <c r="F30" s="303"/>
      <c r="G30" s="307">
        <f>SUM(C30:F30)*Deflator!$C$84/Deflator!$C$86</f>
        <v>0</v>
      </c>
      <c r="H30" s="307">
        <f>SUM(C30:F30)*Deflator!$C$84/Deflator!$C$86</f>
        <v>0</v>
      </c>
      <c r="I30" s="307"/>
      <c r="J30" s="398" t="s">
        <v>624</v>
      </c>
      <c r="K30" s="399" t="s">
        <v>625</v>
      </c>
      <c r="L30" s="400">
        <f>J7</f>
        <v>20000000</v>
      </c>
      <c r="M30" s="400">
        <f>K7</f>
        <v>600000</v>
      </c>
      <c r="N30" s="400">
        <f>L7+M7</f>
        <v>164200000</v>
      </c>
      <c r="O30" s="401"/>
      <c r="P30" s="400">
        <f t="shared" si="8"/>
        <v>184800000</v>
      </c>
      <c r="U30" s="303"/>
      <c r="V30" s="303"/>
      <c r="W30" s="303"/>
      <c r="X30" s="303"/>
      <c r="Y30" s="303"/>
      <c r="Z30" s="303"/>
      <c r="AA30" s="303"/>
    </row>
    <row r="31" spans="1:27" s="151" customFormat="1" ht="61.8" thickBot="1">
      <c r="A31" s="363"/>
      <c r="B31" s="303">
        <f t="shared" si="2"/>
        <v>2034</v>
      </c>
      <c r="C31" s="303"/>
      <c r="D31" s="303"/>
      <c r="E31" s="303"/>
      <c r="F31" s="303"/>
      <c r="G31" s="307">
        <f>SUM(C31:F31)*Deflator!$C$84/Deflator!$C$86</f>
        <v>0</v>
      </c>
      <c r="H31" s="307">
        <f>SUM(C31:F31)*Deflator!$C$84/Deflator!$C$86</f>
        <v>0</v>
      </c>
      <c r="I31" s="307"/>
      <c r="J31" s="402" t="s">
        <v>615</v>
      </c>
      <c r="K31" s="403" t="s">
        <v>626</v>
      </c>
      <c r="L31" s="404"/>
      <c r="M31" s="404"/>
      <c r="N31" s="404"/>
      <c r="O31" s="405">
        <f>N21</f>
        <v>1675000</v>
      </c>
      <c r="P31" s="405">
        <f t="shared" si="8"/>
        <v>1675000</v>
      </c>
      <c r="U31" s="303"/>
      <c r="V31" s="303"/>
      <c r="W31" s="303"/>
      <c r="X31" s="303"/>
      <c r="Y31" s="303"/>
      <c r="Z31" s="303"/>
      <c r="AA31" s="303"/>
    </row>
    <row r="32" spans="1:27" s="151" customFormat="1" ht="15" thickBot="1">
      <c r="A32" s="178"/>
      <c r="B32" s="303"/>
      <c r="C32" s="307">
        <f>SUM(C16:C31)</f>
        <v>375000000</v>
      </c>
      <c r="D32" s="307">
        <f t="shared" ref="D32:H32" si="9">SUM(D16:D31)</f>
        <v>12940000</v>
      </c>
      <c r="E32" s="307">
        <f t="shared" si="9"/>
        <v>110700000</v>
      </c>
      <c r="F32" s="307">
        <f t="shared" si="9"/>
        <v>184800000</v>
      </c>
      <c r="G32" s="307">
        <f t="shared" si="9"/>
        <v>683440000</v>
      </c>
      <c r="H32" s="307">
        <f t="shared" si="9"/>
        <v>655626287.54220712</v>
      </c>
      <c r="I32" s="307"/>
      <c r="J32" s="406" t="s">
        <v>24</v>
      </c>
      <c r="K32" s="407"/>
      <c r="L32" s="408">
        <f t="shared" ref="L32:O32" si="10">SUM(L27:L31)</f>
        <v>72540000</v>
      </c>
      <c r="M32" s="408">
        <f t="shared" si="10"/>
        <v>2200000</v>
      </c>
      <c r="N32" s="416">
        <f t="shared" si="10"/>
        <v>608700000</v>
      </c>
      <c r="O32" s="408">
        <f t="shared" si="10"/>
        <v>1675000</v>
      </c>
      <c r="P32" s="416">
        <f t="shared" si="8"/>
        <v>685115000</v>
      </c>
      <c r="U32" s="303"/>
      <c r="V32" s="303"/>
      <c r="W32" s="303"/>
      <c r="X32" s="303"/>
      <c r="Y32" s="303"/>
      <c r="Z32" s="303"/>
      <c r="AA32" s="303"/>
    </row>
    <row r="33" spans="1:27" s="151" customFormat="1">
      <c r="A33" s="303"/>
      <c r="B33" s="303"/>
      <c r="C33" s="303"/>
      <c r="D33" s="307"/>
      <c r="E33" s="307"/>
      <c r="F33" s="303"/>
      <c r="G33" s="307"/>
      <c r="H33" s="307"/>
      <c r="I33" s="307"/>
      <c r="J33" s="392" t="s">
        <v>627</v>
      </c>
      <c r="K33"/>
      <c r="L33"/>
      <c r="M33"/>
      <c r="N33"/>
      <c r="O33"/>
      <c r="P33"/>
      <c r="U33" s="303"/>
      <c r="V33" s="303"/>
      <c r="W33" s="303"/>
      <c r="X33" s="303"/>
      <c r="Y33" s="303"/>
      <c r="Z33" s="303"/>
      <c r="AA33" s="303"/>
    </row>
    <row r="34" spans="1:27" s="151" customFormat="1">
      <c r="A34" s="303"/>
      <c r="B34" s="307"/>
      <c r="C34" s="303"/>
      <c r="D34" s="307"/>
      <c r="E34" s="307"/>
      <c r="F34" s="307"/>
      <c r="G34" s="307"/>
      <c r="H34" s="307"/>
      <c r="I34" s="307"/>
      <c r="J34" s="307"/>
      <c r="K34" s="307"/>
      <c r="L34" s="307"/>
      <c r="M34" s="303"/>
      <c r="U34" s="303"/>
      <c r="V34" s="303"/>
      <c r="W34" s="303"/>
      <c r="X34" s="303"/>
      <c r="Y34" s="303"/>
      <c r="Z34" s="303"/>
      <c r="AA34" s="303"/>
    </row>
    <row r="35" spans="1:27" s="151" customFormat="1">
      <c r="A35" s="303"/>
      <c r="B35" s="303"/>
      <c r="C35" s="303"/>
      <c r="D35" s="303"/>
      <c r="E35" s="303"/>
      <c r="F35" s="303"/>
      <c r="G35" s="303"/>
      <c r="H35" s="113"/>
      <c r="I35" s="303"/>
      <c r="J35" s="303"/>
      <c r="K35" s="303"/>
      <c r="L35" s="303"/>
      <c r="M35" s="303"/>
      <c r="N35" s="303"/>
      <c r="O35" s="303"/>
      <c r="P35" s="303"/>
      <c r="Q35" s="303"/>
      <c r="R35" s="303"/>
      <c r="S35" s="132"/>
      <c r="U35" s="303"/>
      <c r="V35" s="303"/>
      <c r="W35" s="303"/>
      <c r="X35" s="303"/>
      <c r="Y35" s="303"/>
      <c r="Z35" s="303"/>
      <c r="AA35" s="303"/>
    </row>
    <row r="36" spans="1:27" ht="15.6">
      <c r="E36" s="361"/>
    </row>
    <row r="37" spans="1:27" ht="15.6">
      <c r="E37" s="361"/>
    </row>
    <row r="38" spans="1:27" ht="15.6">
      <c r="E38" s="361"/>
    </row>
    <row r="39" spans="1:27" ht="15.6">
      <c r="E39" s="361"/>
      <c r="G39" s="307"/>
    </row>
    <row r="40" spans="1:27">
      <c r="E40" s="307"/>
      <c r="G40" s="307"/>
    </row>
    <row r="41" spans="1:27">
      <c r="D41" s="13"/>
      <c r="E41" s="307"/>
      <c r="G41" s="307"/>
    </row>
    <row r="42" spans="1:27">
      <c r="D42" s="13"/>
      <c r="E42" s="307"/>
    </row>
    <row r="43" spans="1:27">
      <c r="D43" s="307"/>
      <c r="E43" s="307"/>
      <c r="G43" s="307"/>
    </row>
    <row r="44" spans="1:27">
      <c r="E44" s="307"/>
      <c r="G44" s="307"/>
    </row>
    <row r="45" spans="1:27">
      <c r="D45" s="307"/>
      <c r="E45" s="307"/>
      <c r="G45" s="307"/>
    </row>
    <row r="46" spans="1:27">
      <c r="E46" s="307"/>
    </row>
    <row r="47" spans="1:27">
      <c r="E47" s="307"/>
    </row>
    <row r="48" spans="1:27">
      <c r="E48" s="307"/>
      <c r="G48" s="307"/>
      <c r="H48" s="340"/>
    </row>
    <row r="49" spans="4:9">
      <c r="E49" s="307"/>
      <c r="G49" s="307"/>
    </row>
    <row r="50" spans="4:9">
      <c r="E50" s="307"/>
      <c r="G50" s="307"/>
    </row>
    <row r="51" spans="4:9">
      <c r="E51" s="307"/>
    </row>
    <row r="52" spans="4:9">
      <c r="E52" s="307"/>
      <c r="G52" s="307"/>
    </row>
    <row r="53" spans="4:9">
      <c r="E53" s="307"/>
    </row>
    <row r="54" spans="4:9">
      <c r="D54" s="307"/>
      <c r="E54" s="307"/>
      <c r="G54" s="338"/>
      <c r="H54" s="339"/>
    </row>
    <row r="55" spans="4:9">
      <c r="G55" s="338"/>
      <c r="H55" s="339"/>
      <c r="I55" s="307"/>
    </row>
    <row r="56" spans="4:9">
      <c r="G56" s="338"/>
      <c r="H56" s="339"/>
    </row>
    <row r="57" spans="4:9">
      <c r="G57" s="338"/>
      <c r="H57" s="339"/>
    </row>
    <row r="58" spans="4:9">
      <c r="G58" s="338"/>
      <c r="H58" s="339"/>
    </row>
    <row r="59" spans="4:9">
      <c r="G59" s="338"/>
      <c r="H59" s="339"/>
    </row>
  </sheetData>
  <sheetProtection password="90DC" sheet="1" objects="1" scenarios="1"/>
  <mergeCells count="2">
    <mergeCell ref="D2:F2"/>
    <mergeCell ref="N2:P2"/>
  </mergeCells>
  <pageMargins left="0.7" right="0.7" top="0.75" bottom="0.75" header="0.3" footer="0.3"/>
  <pageSetup paperSize="1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F20"/>
  <sheetViews>
    <sheetView zoomScale="85" zoomScaleNormal="85" workbookViewId="0"/>
  </sheetViews>
  <sheetFormatPr defaultRowHeight="14.4"/>
  <cols>
    <col min="1" max="1" width="32.33203125" style="303" customWidth="1"/>
    <col min="2" max="2" width="63.44140625" style="303" customWidth="1"/>
    <col min="3" max="3" width="15.6640625" style="303" bestFit="1" customWidth="1"/>
    <col min="4" max="4" width="18.21875" style="303" customWidth="1"/>
    <col min="5" max="5" width="3.6640625" style="303" customWidth="1"/>
    <col min="6" max="6" width="11" style="303" bestFit="1" customWidth="1"/>
    <col min="7" max="16384" width="8.88671875" style="303"/>
  </cols>
  <sheetData>
    <row r="1" spans="1:6">
      <c r="A1" s="1" t="s">
        <v>607</v>
      </c>
    </row>
    <row r="2" spans="1:6" ht="15.6">
      <c r="B2" s="384" t="s">
        <v>321</v>
      </c>
      <c r="C2" s="477" t="s">
        <v>260</v>
      </c>
      <c r="D2" s="478"/>
      <c r="F2" s="374" t="s">
        <v>606</v>
      </c>
    </row>
    <row r="3" spans="1:6">
      <c r="A3" s="310" t="s">
        <v>605</v>
      </c>
      <c r="B3" s="310" t="s">
        <v>604</v>
      </c>
      <c r="C3" s="374" t="s">
        <v>175</v>
      </c>
      <c r="D3" s="374" t="s">
        <v>603</v>
      </c>
      <c r="E3" s="170"/>
      <c r="F3" s="374" t="s">
        <v>175</v>
      </c>
    </row>
    <row r="4" spans="1:6" ht="43.2">
      <c r="A4" s="38" t="s">
        <v>602</v>
      </c>
      <c r="B4" s="380" t="s">
        <v>601</v>
      </c>
      <c r="C4" s="379">
        <v>375000</v>
      </c>
      <c r="D4" s="381"/>
      <c r="F4" s="381"/>
    </row>
    <row r="5" spans="1:6" ht="28.8">
      <c r="A5" s="38" t="s">
        <v>600</v>
      </c>
      <c r="B5" s="383" t="s">
        <v>629</v>
      </c>
      <c r="C5" s="382">
        <f>10*30000</f>
        <v>300000</v>
      </c>
      <c r="D5" s="382"/>
      <c r="E5" s="178"/>
      <c r="F5" s="382">
        <f>10*1500</f>
        <v>15000</v>
      </c>
    </row>
    <row r="6" spans="1:6" ht="57.6">
      <c r="A6" s="38" t="s">
        <v>599</v>
      </c>
      <c r="B6" s="383" t="s">
        <v>598</v>
      </c>
      <c r="C6" s="382">
        <f>750000*Inputs!B15/SUM(Inputs!$B$15:$B$16)</f>
        <v>533194.90885557118</v>
      </c>
      <c r="D6" s="382">
        <f>750000*Inputs!B16/SUM(Inputs!$B$15:$B$16)</f>
        <v>216805.09114442885</v>
      </c>
      <c r="F6" s="381"/>
    </row>
    <row r="7" spans="1:6" ht="28.8">
      <c r="A7" s="38" t="s">
        <v>597</v>
      </c>
      <c r="B7" s="380" t="s">
        <v>596</v>
      </c>
      <c r="C7" s="379"/>
      <c r="D7" s="379"/>
      <c r="F7" s="379">
        <f>250000+500000</f>
        <v>750000</v>
      </c>
    </row>
    <row r="8" spans="1:6" ht="57.6" customHeight="1">
      <c r="A8" s="38" t="s">
        <v>595</v>
      </c>
      <c r="B8" s="380" t="s">
        <v>630</v>
      </c>
      <c r="C8" s="379">
        <f>10*0.5*50000</f>
        <v>250000</v>
      </c>
      <c r="D8" s="379"/>
      <c r="F8" s="379">
        <f>Inputs!B17</f>
        <v>50000</v>
      </c>
    </row>
    <row r="9" spans="1:6" s="1" customFormat="1">
      <c r="B9" s="378" t="s">
        <v>594</v>
      </c>
      <c r="C9" s="377">
        <f>SUM(C4:C8)</f>
        <v>1458194.9088555712</v>
      </c>
      <c r="D9" s="377">
        <f>SUM(D4:D8)</f>
        <v>216805.09114442885</v>
      </c>
      <c r="F9" s="377">
        <f>SUM(F4:F8)</f>
        <v>815000</v>
      </c>
    </row>
    <row r="11" spans="1:6">
      <c r="B11" s="376" t="s">
        <v>593</v>
      </c>
      <c r="C11" s="307">
        <f>SUM(C9:D9)</f>
        <v>1675000</v>
      </c>
    </row>
    <row r="12" spans="1:6">
      <c r="B12" s="376" t="s">
        <v>592</v>
      </c>
      <c r="C12" s="307">
        <f>SUM(D16:D17)</f>
        <v>1606833.1259996444</v>
      </c>
    </row>
    <row r="14" spans="1:6" ht="15.6">
      <c r="C14" s="303" t="s">
        <v>591</v>
      </c>
      <c r="D14" s="375" t="s">
        <v>556</v>
      </c>
    </row>
    <row r="15" spans="1:6">
      <c r="A15" s="303" t="s">
        <v>590</v>
      </c>
      <c r="C15" s="374" t="s">
        <v>175</v>
      </c>
      <c r="D15" s="374" t="s">
        <v>175</v>
      </c>
    </row>
    <row r="16" spans="1:6">
      <c r="A16" s="123" t="s">
        <v>589</v>
      </c>
      <c r="B16" s="303">
        <v>2020</v>
      </c>
      <c r="C16" s="307">
        <f>(C5+(C6+D6)/2+C7+C4+C8)</f>
        <v>1300000</v>
      </c>
      <c r="D16" s="307">
        <f>(C5+(C6+D6)/2+C7+C4+C8)*(Deflator!$C$84/Deflator!$C$86)</f>
        <v>1247094.3664474853</v>
      </c>
      <c r="E16" s="303" t="s">
        <v>588</v>
      </c>
    </row>
    <row r="17" spans="1:5">
      <c r="A17" s="303" t="s">
        <v>587</v>
      </c>
      <c r="B17" s="303">
        <f>B16+1</f>
        <v>2021</v>
      </c>
      <c r="C17" s="307">
        <f>((C6+D6)/2)</f>
        <v>375000</v>
      </c>
      <c r="D17" s="307">
        <f>((C6+D6)/2)*(Deflator!$C$84/Deflator!$C$86)</f>
        <v>359738.75955215923</v>
      </c>
      <c r="E17" s="303" t="s">
        <v>586</v>
      </c>
    </row>
    <row r="18" spans="1:5">
      <c r="A18" s="123" t="s">
        <v>585</v>
      </c>
      <c r="B18" s="303">
        <f>B17+1</f>
        <v>2022</v>
      </c>
      <c r="C18" s="307">
        <v>0</v>
      </c>
      <c r="D18" s="307">
        <v>0</v>
      </c>
      <c r="E18" s="303" t="s">
        <v>584</v>
      </c>
    </row>
    <row r="19" spans="1:5">
      <c r="A19" s="123" t="s">
        <v>583</v>
      </c>
    </row>
    <row r="20" spans="1:5">
      <c r="A20" s="123" t="s">
        <v>582</v>
      </c>
    </row>
  </sheetData>
  <sheetProtection password="90DC" sheet="1" objects="1" scenarios="1"/>
  <mergeCells count="1">
    <mergeCell ref="C2:D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zoomScale="85" zoomScaleNormal="85" workbookViewId="0">
      <selection activeCell="B34" sqref="B34"/>
    </sheetView>
  </sheetViews>
  <sheetFormatPr defaultRowHeight="13.2"/>
  <cols>
    <col min="1" max="1" width="25.109375" style="291" customWidth="1"/>
    <col min="2" max="2" width="24.44140625" style="291" customWidth="1"/>
    <col min="3" max="3" width="45.44140625" style="291" customWidth="1"/>
    <col min="4" max="4" width="41.88671875" style="329" customWidth="1"/>
    <col min="5" max="5" width="24.21875" style="291" customWidth="1"/>
    <col min="6" max="6" width="12" style="291" customWidth="1"/>
    <col min="7" max="16384" width="8.88671875" style="291"/>
  </cols>
  <sheetData>
    <row r="1" spans="1:6" ht="27" thickBot="1">
      <c r="A1" s="421" t="s">
        <v>486</v>
      </c>
      <c r="B1" s="421" t="s">
        <v>487</v>
      </c>
      <c r="C1" s="421" t="s">
        <v>488</v>
      </c>
      <c r="D1" s="421" t="s">
        <v>489</v>
      </c>
      <c r="E1" s="292" t="s">
        <v>490</v>
      </c>
      <c r="F1" s="421" t="s">
        <v>491</v>
      </c>
    </row>
    <row r="2" spans="1:6" ht="14.4" thickTop="1" thickBot="1">
      <c r="A2" s="422"/>
      <c r="B2" s="422"/>
      <c r="C2" s="422"/>
      <c r="D2" s="422"/>
      <c r="E2" s="290" t="s">
        <v>20</v>
      </c>
      <c r="F2" s="422"/>
    </row>
    <row r="3" spans="1:6" ht="13.8" thickTop="1">
      <c r="A3" s="418" t="s">
        <v>636</v>
      </c>
      <c r="B3" s="418" t="s">
        <v>635</v>
      </c>
      <c r="C3" s="293" t="s">
        <v>492</v>
      </c>
      <c r="D3" s="293"/>
      <c r="E3" s="293"/>
      <c r="F3" s="294"/>
    </row>
    <row r="4" spans="1:6">
      <c r="A4" s="419"/>
      <c r="B4" s="419"/>
      <c r="C4" s="295" t="s">
        <v>210</v>
      </c>
      <c r="D4" s="296" t="s">
        <v>494</v>
      </c>
      <c r="E4" s="327">
        <f>Summary!B11</f>
        <v>87.197007901040081</v>
      </c>
      <c r="F4" s="332">
        <v>8</v>
      </c>
    </row>
    <row r="5" spans="1:6" ht="26.4">
      <c r="A5" s="419"/>
      <c r="B5" s="419"/>
      <c r="C5" s="297" t="s">
        <v>431</v>
      </c>
      <c r="D5" s="296" t="s">
        <v>527</v>
      </c>
      <c r="E5" s="327">
        <f>Summary!B12</f>
        <v>30.413158094954561</v>
      </c>
      <c r="F5" s="332">
        <v>8</v>
      </c>
    </row>
    <row r="6" spans="1:6">
      <c r="A6" s="419"/>
      <c r="B6" s="419"/>
      <c r="C6" s="296" t="s">
        <v>631</v>
      </c>
      <c r="D6" s="296"/>
      <c r="E6" s="327"/>
      <c r="F6" s="332"/>
    </row>
    <row r="7" spans="1:6">
      <c r="A7" s="419"/>
      <c r="B7" s="419"/>
      <c r="C7" s="298" t="s">
        <v>169</v>
      </c>
      <c r="D7" s="330" t="s">
        <v>531</v>
      </c>
      <c r="E7" s="327">
        <f>Summary!B15</f>
        <v>1316.6815849837965</v>
      </c>
      <c r="F7" s="332">
        <v>11</v>
      </c>
    </row>
    <row r="8" spans="1:6" ht="26.4">
      <c r="A8" s="419"/>
      <c r="B8" s="419"/>
      <c r="C8" s="298" t="s">
        <v>554</v>
      </c>
      <c r="D8" s="330" t="s">
        <v>634</v>
      </c>
      <c r="E8" s="327">
        <f>Summary!B16</f>
        <v>-15.340112032549133</v>
      </c>
      <c r="F8" s="332">
        <v>12</v>
      </c>
    </row>
    <row r="9" spans="1:6">
      <c r="A9" s="419"/>
      <c r="B9" s="419"/>
      <c r="C9" s="298" t="s">
        <v>218</v>
      </c>
      <c r="D9" s="330" t="s">
        <v>532</v>
      </c>
      <c r="E9" s="327">
        <f>Summary!B17</f>
        <v>451.59400153262675</v>
      </c>
      <c r="F9" s="333">
        <v>12</v>
      </c>
    </row>
    <row r="10" spans="1:6" ht="26.4">
      <c r="A10" s="419"/>
      <c r="B10" s="419"/>
      <c r="C10" s="298" t="s">
        <v>428</v>
      </c>
      <c r="D10" s="296" t="s">
        <v>527</v>
      </c>
      <c r="E10" s="327">
        <f>Summary!B18</f>
        <v>51.376927513296238</v>
      </c>
      <c r="F10" s="332">
        <v>12</v>
      </c>
    </row>
    <row r="11" spans="1:6" ht="26.4">
      <c r="A11" s="419"/>
      <c r="B11" s="419"/>
      <c r="C11" s="298" t="s">
        <v>429</v>
      </c>
      <c r="D11" s="296" t="s">
        <v>528</v>
      </c>
      <c r="E11" s="327">
        <f>Summary!B19</f>
        <v>17.621202078607851</v>
      </c>
      <c r="F11" s="332">
        <v>12</v>
      </c>
    </row>
    <row r="12" spans="1:6" ht="26.4">
      <c r="A12" s="419"/>
      <c r="B12" s="419"/>
      <c r="C12" s="298" t="s">
        <v>430</v>
      </c>
      <c r="D12" s="296" t="s">
        <v>529</v>
      </c>
      <c r="E12" s="327">
        <f>Summary!B20</f>
        <v>212.53601751054421</v>
      </c>
      <c r="F12" s="332">
        <v>13</v>
      </c>
    </row>
    <row r="13" spans="1:6" ht="26.4">
      <c r="A13" s="419"/>
      <c r="B13" s="419"/>
      <c r="C13" s="298" t="s">
        <v>476</v>
      </c>
      <c r="D13" s="296" t="s">
        <v>530</v>
      </c>
      <c r="E13" s="327">
        <f>Summary!B21</f>
        <v>36.357080072594485</v>
      </c>
      <c r="F13" s="332">
        <v>13</v>
      </c>
    </row>
    <row r="14" spans="1:6">
      <c r="A14" s="419"/>
      <c r="B14" s="419"/>
      <c r="C14" s="296" t="s">
        <v>632</v>
      </c>
      <c r="D14" s="296"/>
      <c r="E14" s="327"/>
      <c r="F14" s="332"/>
    </row>
    <row r="15" spans="1:6">
      <c r="A15" s="419"/>
      <c r="B15" s="419"/>
      <c r="C15" s="298" t="s">
        <v>26</v>
      </c>
      <c r="D15" s="296" t="s">
        <v>533</v>
      </c>
      <c r="E15" s="327">
        <f>Summary!B24</f>
        <v>24.964161875172692</v>
      </c>
      <c r="F15" s="333">
        <v>13</v>
      </c>
    </row>
    <row r="16" spans="1:6">
      <c r="A16" s="419"/>
      <c r="B16" s="419"/>
      <c r="C16" s="298" t="s">
        <v>363</v>
      </c>
      <c r="D16" s="296" t="s">
        <v>533</v>
      </c>
      <c r="E16" s="327">
        <f>Summary!B25</f>
        <v>0.50745843910710198</v>
      </c>
      <c r="F16" s="332">
        <v>13</v>
      </c>
    </row>
    <row r="17" spans="1:6">
      <c r="A17" s="419"/>
      <c r="B17" s="419"/>
      <c r="C17" s="296" t="s">
        <v>633</v>
      </c>
      <c r="D17" s="330"/>
      <c r="E17" s="328"/>
      <c r="F17" s="332"/>
    </row>
    <row r="18" spans="1:6">
      <c r="A18" s="419"/>
      <c r="B18" s="419"/>
      <c r="C18" s="298" t="s">
        <v>472</v>
      </c>
      <c r="D18" s="296" t="s">
        <v>493</v>
      </c>
      <c r="E18" s="327">
        <f>Summary!B28</f>
        <v>1.4822765708604031</v>
      </c>
      <c r="F18" s="332">
        <v>14</v>
      </c>
    </row>
    <row r="19" spans="1:6">
      <c r="A19" s="420"/>
      <c r="B19" s="420"/>
      <c r="C19" s="300" t="s">
        <v>473</v>
      </c>
      <c r="D19" s="299" t="s">
        <v>493</v>
      </c>
      <c r="E19" s="327">
        <f>Summary!B29</f>
        <v>9.0104679745874723</v>
      </c>
      <c r="F19" s="334">
        <v>14</v>
      </c>
    </row>
    <row r="20" spans="1:6">
      <c r="C20" s="291" t="s">
        <v>495</v>
      </c>
    </row>
  </sheetData>
  <sheetProtection password="90DC" sheet="1" objects="1" scenarios="1"/>
  <mergeCells count="7">
    <mergeCell ref="B3:B19"/>
    <mergeCell ref="D1:D2"/>
    <mergeCell ref="F1:F2"/>
    <mergeCell ref="A1:A2"/>
    <mergeCell ref="B1:B2"/>
    <mergeCell ref="C1:C2"/>
    <mergeCell ref="A3:A19"/>
  </mergeCells>
  <pageMargins left="0.7" right="0.7" top="0.75" bottom="0.75" header="0.3" footer="0.3"/>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H18"/>
  <sheetViews>
    <sheetView zoomScale="85" zoomScaleNormal="85" workbookViewId="0"/>
  </sheetViews>
  <sheetFormatPr defaultRowHeight="13.2"/>
  <cols>
    <col min="1" max="1" width="17.33203125" style="242" customWidth="1"/>
    <col min="2" max="2" width="10.44140625" style="242" customWidth="1"/>
    <col min="3" max="3" width="14" style="242" customWidth="1"/>
    <col min="4" max="4" width="38.44140625" style="242" customWidth="1"/>
    <col min="5" max="5" width="25.5546875" style="242" customWidth="1"/>
    <col min="6" max="6" width="19.77734375" style="242" customWidth="1"/>
    <col min="7" max="7" width="74.6640625" style="242" customWidth="1"/>
    <col min="8" max="8" width="17.33203125" style="242" customWidth="1"/>
    <col min="9" max="16384" width="8.88671875" style="242"/>
  </cols>
  <sheetData>
    <row r="1" spans="1:8" ht="14.4">
      <c r="A1" s="1" t="s">
        <v>470</v>
      </c>
    </row>
    <row r="2" spans="1:8" ht="14.4">
      <c r="A2" s="212" t="s">
        <v>471</v>
      </c>
    </row>
    <row r="4" spans="1:8" ht="15.6">
      <c r="A4" s="479"/>
      <c r="B4" s="479"/>
      <c r="C4" s="479"/>
      <c r="D4" s="241" t="s">
        <v>437</v>
      </c>
      <c r="E4" s="480"/>
      <c r="F4" s="480"/>
      <c r="G4" s="480"/>
      <c r="H4" s="480"/>
    </row>
    <row r="5" spans="1:8" ht="31.2">
      <c r="A5" s="243" t="s">
        <v>438</v>
      </c>
      <c r="B5" s="243" t="s">
        <v>439</v>
      </c>
      <c r="C5" s="244" t="s">
        <v>440</v>
      </c>
      <c r="D5" s="243" t="s">
        <v>441</v>
      </c>
      <c r="E5" s="243" t="s">
        <v>442</v>
      </c>
      <c r="F5" s="245" t="s">
        <v>443</v>
      </c>
      <c r="G5" s="243" t="s">
        <v>444</v>
      </c>
      <c r="H5" s="246" t="s">
        <v>445</v>
      </c>
    </row>
    <row r="6" spans="1:8" ht="30">
      <c r="A6" s="247">
        <v>780167</v>
      </c>
      <c r="B6" s="248" t="s">
        <v>446</v>
      </c>
      <c r="C6" s="249">
        <v>25.6</v>
      </c>
      <c r="D6" s="250" t="s">
        <v>447</v>
      </c>
      <c r="E6" s="251">
        <v>15006.1078167</v>
      </c>
      <c r="F6" s="252"/>
      <c r="G6" s="253" t="s">
        <v>448</v>
      </c>
      <c r="H6" s="254">
        <v>987313.41</v>
      </c>
    </row>
    <row r="7" spans="1:8" ht="30">
      <c r="A7" s="255">
        <v>780172</v>
      </c>
      <c r="B7" s="256" t="s">
        <v>446</v>
      </c>
      <c r="C7" s="257">
        <v>17.8</v>
      </c>
      <c r="D7" s="258" t="s">
        <v>449</v>
      </c>
      <c r="E7" s="259">
        <v>15006.1078172</v>
      </c>
      <c r="F7" s="256" t="s">
        <v>450</v>
      </c>
      <c r="G7" s="260" t="s">
        <v>451</v>
      </c>
      <c r="H7" s="261">
        <v>892629.09</v>
      </c>
    </row>
    <row r="8" spans="1:8" ht="15.6">
      <c r="A8" s="247">
        <v>780218</v>
      </c>
      <c r="B8" s="248" t="s">
        <v>446</v>
      </c>
      <c r="C8" s="249">
        <v>38.5</v>
      </c>
      <c r="D8" s="248" t="s">
        <v>452</v>
      </c>
      <c r="E8" s="251">
        <v>15006.1078218</v>
      </c>
      <c r="F8" s="252"/>
      <c r="G8" s="331" t="s">
        <v>535</v>
      </c>
      <c r="H8" s="254">
        <v>30137.77</v>
      </c>
    </row>
    <row r="9" spans="1:8" ht="15.6">
      <c r="A9" s="247">
        <v>780253</v>
      </c>
      <c r="B9" s="248" t="s">
        <v>446</v>
      </c>
      <c r="C9" s="249">
        <v>34.9</v>
      </c>
      <c r="D9" s="263" t="s">
        <v>453</v>
      </c>
      <c r="E9" s="251">
        <v>15006.1078253</v>
      </c>
      <c r="F9" s="252"/>
      <c r="G9" s="262" t="s">
        <v>454</v>
      </c>
      <c r="H9" s="254">
        <v>1190489.92</v>
      </c>
    </row>
    <row r="10" spans="1:8" ht="15.6">
      <c r="A10" s="255">
        <v>780254</v>
      </c>
      <c r="B10" s="256" t="s">
        <v>446</v>
      </c>
      <c r="C10" s="257">
        <v>17.100000000000001</v>
      </c>
      <c r="D10" s="256" t="s">
        <v>455</v>
      </c>
      <c r="E10" s="259">
        <v>15006.1078254</v>
      </c>
      <c r="F10" s="264"/>
      <c r="G10" s="265" t="s">
        <v>456</v>
      </c>
      <c r="H10" s="261">
        <v>62276.959999999999</v>
      </c>
    </row>
    <row r="11" spans="1:8" ht="15.6">
      <c r="A11" s="255">
        <v>780268</v>
      </c>
      <c r="B11" s="256" t="s">
        <v>446</v>
      </c>
      <c r="C11" s="257">
        <v>18.5</v>
      </c>
      <c r="D11" s="266" t="s">
        <v>457</v>
      </c>
      <c r="E11" s="259">
        <v>15006.1078268</v>
      </c>
      <c r="F11" s="256" t="s">
        <v>458</v>
      </c>
      <c r="G11" s="267" t="s">
        <v>459</v>
      </c>
      <c r="H11" s="261">
        <v>272518.81</v>
      </c>
    </row>
    <row r="12" spans="1:8" ht="18">
      <c r="A12" s="268"/>
      <c r="B12" s="268"/>
      <c r="C12" s="268"/>
      <c r="D12" s="268"/>
      <c r="E12" s="268"/>
      <c r="F12" s="268"/>
      <c r="G12" s="269" t="s">
        <v>460</v>
      </c>
      <c r="H12" s="270">
        <v>3435365.96</v>
      </c>
    </row>
    <row r="13" spans="1:8" ht="15.6">
      <c r="A13" s="479"/>
      <c r="B13" s="479"/>
      <c r="C13" s="479"/>
      <c r="D13" s="241" t="s">
        <v>461</v>
      </c>
      <c r="E13" s="480"/>
      <c r="F13" s="480"/>
      <c r="G13" s="480"/>
      <c r="H13" s="480"/>
    </row>
    <row r="14" spans="1:8" ht="31.2">
      <c r="A14" s="243" t="s">
        <v>438</v>
      </c>
      <c r="B14" s="243" t="s">
        <v>439</v>
      </c>
      <c r="C14" s="244" t="s">
        <v>440</v>
      </c>
      <c r="D14" s="243" t="s">
        <v>441</v>
      </c>
      <c r="E14" s="243" t="s">
        <v>442</v>
      </c>
      <c r="F14" s="253" t="s">
        <v>462</v>
      </c>
      <c r="G14" s="243" t="s">
        <v>444</v>
      </c>
      <c r="H14" s="271" t="s">
        <v>463</v>
      </c>
    </row>
    <row r="15" spans="1:8" ht="30">
      <c r="A15" s="255">
        <v>780175</v>
      </c>
      <c r="B15" s="256" t="s">
        <v>446</v>
      </c>
      <c r="C15" s="257">
        <v>18.399999999999999</v>
      </c>
      <c r="D15" s="256" t="s">
        <v>464</v>
      </c>
      <c r="E15" s="259">
        <v>15406.1078175</v>
      </c>
      <c r="F15" s="256" t="s">
        <v>465</v>
      </c>
      <c r="G15" s="272" t="s">
        <v>466</v>
      </c>
      <c r="H15" s="261">
        <v>2995.8</v>
      </c>
    </row>
    <row r="16" spans="1:8" ht="30">
      <c r="A16" s="247">
        <v>780221</v>
      </c>
      <c r="B16" s="248" t="s">
        <v>446</v>
      </c>
      <c r="C16" s="249">
        <v>30.75</v>
      </c>
      <c r="D16" s="248" t="s">
        <v>467</v>
      </c>
      <c r="E16" s="251">
        <v>15406.107822100001</v>
      </c>
      <c r="F16" s="252"/>
      <c r="G16" s="253" t="s">
        <v>468</v>
      </c>
      <c r="H16" s="254">
        <v>8524.67</v>
      </c>
    </row>
    <row r="17" spans="1:8" ht="18">
      <c r="A17" s="268"/>
      <c r="B17" s="268"/>
      <c r="C17" s="268"/>
      <c r="D17" s="268"/>
      <c r="E17" s="268"/>
      <c r="F17" s="268"/>
      <c r="G17" s="269" t="s">
        <v>460</v>
      </c>
      <c r="H17" s="270">
        <v>11520.47</v>
      </c>
    </row>
    <row r="18" spans="1:8" ht="18">
      <c r="A18" s="273"/>
      <c r="B18" s="273"/>
      <c r="C18" s="273"/>
      <c r="D18" s="273"/>
      <c r="E18" s="273"/>
      <c r="F18" s="273"/>
      <c r="G18" s="274" t="s">
        <v>469</v>
      </c>
      <c r="H18" s="270">
        <v>3446886.43</v>
      </c>
    </row>
  </sheetData>
  <sheetProtection password="90DC" sheet="1" objects="1" scenarios="1"/>
  <mergeCells count="4">
    <mergeCell ref="A4:C4"/>
    <mergeCell ref="E4:H4"/>
    <mergeCell ref="A13:C13"/>
    <mergeCell ref="E13:H13"/>
  </mergeCells>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79998168889431442"/>
  </sheetPr>
  <dimension ref="A1:S51"/>
  <sheetViews>
    <sheetView workbookViewId="0"/>
  </sheetViews>
  <sheetFormatPr defaultRowHeight="14.4"/>
  <cols>
    <col min="3" max="3" width="14.33203125" bestFit="1" customWidth="1"/>
    <col min="4" max="4" width="10.44140625" bestFit="1" customWidth="1"/>
    <col min="7" max="8" width="10.44140625" bestFit="1" customWidth="1"/>
    <col min="9" max="9" width="11.44140625" bestFit="1" customWidth="1"/>
    <col min="13" max="13" width="14.33203125" bestFit="1" customWidth="1"/>
    <col min="14" max="14" width="10.44140625" bestFit="1" customWidth="1"/>
    <col min="17" max="17" width="11.44140625" bestFit="1" customWidth="1"/>
    <col min="18" max="18" width="10.44140625" bestFit="1" customWidth="1"/>
    <col min="19" max="19" width="11.44140625" bestFit="1" customWidth="1"/>
  </cols>
  <sheetData>
    <row r="1" spans="1:16">
      <c r="A1" s="1" t="s">
        <v>303</v>
      </c>
    </row>
    <row r="3" spans="1:16">
      <c r="A3" t="s">
        <v>304</v>
      </c>
      <c r="K3" t="s">
        <v>305</v>
      </c>
    </row>
    <row r="5" spans="1:16">
      <c r="A5" t="s">
        <v>298</v>
      </c>
      <c r="K5" t="s">
        <v>298</v>
      </c>
    </row>
    <row r="6" spans="1:16">
      <c r="F6" t="s">
        <v>299</v>
      </c>
      <c r="P6" t="s">
        <v>299</v>
      </c>
    </row>
    <row r="8" spans="1:16">
      <c r="A8" t="s">
        <v>300</v>
      </c>
      <c r="B8" t="s">
        <v>301</v>
      </c>
      <c r="C8" t="s">
        <v>302</v>
      </c>
      <c r="D8" t="s">
        <v>0</v>
      </c>
      <c r="K8" t="s">
        <v>300</v>
      </c>
      <c r="L8" t="s">
        <v>301</v>
      </c>
      <c r="M8" t="s">
        <v>302</v>
      </c>
      <c r="N8" t="s">
        <v>0</v>
      </c>
    </row>
    <row r="9" spans="1:16">
      <c r="A9">
        <v>2020</v>
      </c>
      <c r="B9" s="168">
        <v>459000</v>
      </c>
      <c r="C9" t="s">
        <v>306</v>
      </c>
      <c r="D9" s="168">
        <v>459000</v>
      </c>
      <c r="F9" t="s">
        <v>307</v>
      </c>
      <c r="K9">
        <v>2020</v>
      </c>
      <c r="L9" s="168">
        <v>483000</v>
      </c>
      <c r="M9" t="s">
        <v>306</v>
      </c>
      <c r="N9" s="168">
        <v>483000</v>
      </c>
      <c r="P9" t="s">
        <v>307</v>
      </c>
    </row>
    <row r="10" spans="1:16">
      <c r="A10">
        <v>2021</v>
      </c>
      <c r="B10" s="168">
        <v>459000</v>
      </c>
      <c r="C10" s="168">
        <v>100000</v>
      </c>
      <c r="D10" s="168">
        <v>559000</v>
      </c>
      <c r="F10" t="s">
        <v>307</v>
      </c>
      <c r="K10">
        <v>2021</v>
      </c>
      <c r="L10" s="168">
        <v>483000</v>
      </c>
      <c r="M10" s="168">
        <v>100000</v>
      </c>
      <c r="N10" s="168">
        <v>583000</v>
      </c>
      <c r="P10" t="s">
        <v>307</v>
      </c>
    </row>
    <row r="11" spans="1:16">
      <c r="A11">
        <v>2022</v>
      </c>
      <c r="B11" s="168">
        <v>459000</v>
      </c>
      <c r="C11" s="168">
        <v>100000</v>
      </c>
      <c r="D11" s="168">
        <v>559000</v>
      </c>
      <c r="F11" t="s">
        <v>307</v>
      </c>
      <c r="K11">
        <v>2022</v>
      </c>
      <c r="L11" s="168">
        <v>483000</v>
      </c>
      <c r="M11" s="168">
        <v>100000</v>
      </c>
      <c r="N11" s="168">
        <v>583000</v>
      </c>
      <c r="P11" t="s">
        <v>307</v>
      </c>
    </row>
    <row r="12" spans="1:16">
      <c r="A12">
        <v>2023</v>
      </c>
      <c r="B12" s="168">
        <v>459000</v>
      </c>
      <c r="C12" s="168">
        <v>100000</v>
      </c>
      <c r="D12" s="168">
        <v>559000</v>
      </c>
      <c r="F12" t="s">
        <v>307</v>
      </c>
      <c r="K12">
        <v>2023</v>
      </c>
      <c r="L12" s="168">
        <v>483000</v>
      </c>
      <c r="M12" s="168">
        <v>100000</v>
      </c>
      <c r="N12" s="168">
        <v>583000</v>
      </c>
      <c r="P12" t="s">
        <v>307</v>
      </c>
    </row>
    <row r="13" spans="1:16">
      <c r="A13">
        <v>2024</v>
      </c>
      <c r="B13" s="168">
        <v>459000</v>
      </c>
      <c r="C13" s="168">
        <v>100000</v>
      </c>
      <c r="D13" s="168">
        <v>559000</v>
      </c>
      <c r="F13" t="s">
        <v>307</v>
      </c>
      <c r="K13">
        <v>2024</v>
      </c>
      <c r="L13" s="168">
        <v>483000</v>
      </c>
      <c r="M13" s="168">
        <v>100000</v>
      </c>
      <c r="N13" s="168">
        <v>583000</v>
      </c>
      <c r="P13" t="s">
        <v>307</v>
      </c>
    </row>
    <row r="14" spans="1:16">
      <c r="A14">
        <v>2025</v>
      </c>
      <c r="B14" s="168">
        <v>459000</v>
      </c>
      <c r="C14" s="168">
        <v>100000</v>
      </c>
      <c r="D14" s="168">
        <v>559000</v>
      </c>
      <c r="F14" t="s">
        <v>307</v>
      </c>
      <c r="K14">
        <v>2025</v>
      </c>
      <c r="L14" s="168">
        <v>483000</v>
      </c>
      <c r="M14" s="168">
        <v>100000</v>
      </c>
      <c r="N14" s="168">
        <v>583000</v>
      </c>
      <c r="P14" t="s">
        <v>307</v>
      </c>
    </row>
    <row r="15" spans="1:16">
      <c r="A15">
        <v>2026</v>
      </c>
      <c r="B15" s="168">
        <v>459000</v>
      </c>
      <c r="C15" s="168">
        <v>281000</v>
      </c>
      <c r="D15" s="168">
        <v>740000</v>
      </c>
      <c r="F15" t="s">
        <v>307</v>
      </c>
      <c r="K15">
        <v>2026</v>
      </c>
      <c r="L15" s="168">
        <v>483000</v>
      </c>
      <c r="M15" s="168">
        <v>461000</v>
      </c>
      <c r="N15" s="168">
        <v>944000</v>
      </c>
      <c r="P15" t="s">
        <v>307</v>
      </c>
    </row>
    <row r="16" spans="1:16">
      <c r="A16">
        <v>2027</v>
      </c>
      <c r="B16" s="168">
        <v>459000</v>
      </c>
      <c r="C16" s="168">
        <v>100000</v>
      </c>
      <c r="D16" s="168">
        <v>559000</v>
      </c>
      <c r="F16" t="s">
        <v>307</v>
      </c>
      <c r="K16">
        <v>2027</v>
      </c>
      <c r="L16" s="168">
        <v>483000</v>
      </c>
      <c r="M16" s="168">
        <v>100000</v>
      </c>
      <c r="N16" s="168">
        <v>583000</v>
      </c>
      <c r="P16" t="s">
        <v>307</v>
      </c>
    </row>
    <row r="17" spans="1:19">
      <c r="A17">
        <v>2028</v>
      </c>
      <c r="B17" s="168">
        <v>459000</v>
      </c>
      <c r="C17" s="168">
        <v>100000</v>
      </c>
      <c r="D17" s="168">
        <v>559000</v>
      </c>
      <c r="F17" t="s">
        <v>307</v>
      </c>
      <c r="K17">
        <v>2028</v>
      </c>
      <c r="L17" s="168">
        <v>483000</v>
      </c>
      <c r="M17" s="168">
        <v>100000</v>
      </c>
      <c r="N17" s="168">
        <v>583000</v>
      </c>
      <c r="P17" t="s">
        <v>307</v>
      </c>
    </row>
    <row r="18" spans="1:19">
      <c r="A18">
        <v>2029</v>
      </c>
      <c r="B18" s="168">
        <v>459000</v>
      </c>
      <c r="C18" s="168">
        <v>100000</v>
      </c>
      <c r="D18" s="168">
        <v>559000</v>
      </c>
      <c r="F18" t="s">
        <v>307</v>
      </c>
      <c r="K18">
        <v>2029</v>
      </c>
      <c r="L18" s="168">
        <v>483000</v>
      </c>
      <c r="M18" s="168">
        <v>100000</v>
      </c>
      <c r="N18" s="168">
        <v>583000</v>
      </c>
      <c r="P18" t="s">
        <v>307</v>
      </c>
    </row>
    <row r="19" spans="1:19">
      <c r="A19">
        <v>2030</v>
      </c>
      <c r="B19" s="168">
        <v>459000</v>
      </c>
      <c r="C19" s="168">
        <v>252000</v>
      </c>
      <c r="D19" s="168">
        <v>711000</v>
      </c>
      <c r="F19" t="s">
        <v>307</v>
      </c>
      <c r="K19">
        <v>2030</v>
      </c>
      <c r="L19" s="168">
        <v>483000</v>
      </c>
      <c r="M19" s="168">
        <v>252000</v>
      </c>
      <c r="N19" s="168">
        <v>735000</v>
      </c>
      <c r="P19" t="s">
        <v>307</v>
      </c>
    </row>
    <row r="20" spans="1:19">
      <c r="A20">
        <v>2031</v>
      </c>
      <c r="B20" s="168">
        <v>459000</v>
      </c>
      <c r="C20" s="168">
        <v>100000</v>
      </c>
      <c r="D20" s="168">
        <v>559000</v>
      </c>
      <c r="F20" t="s">
        <v>307</v>
      </c>
      <c r="K20">
        <v>2031</v>
      </c>
      <c r="L20" s="168">
        <v>483000</v>
      </c>
      <c r="M20" s="168">
        <v>100000</v>
      </c>
      <c r="N20" s="168">
        <v>583000</v>
      </c>
      <c r="P20" t="s">
        <v>307</v>
      </c>
    </row>
    <row r="21" spans="1:19">
      <c r="A21">
        <v>2032</v>
      </c>
      <c r="B21" s="168">
        <v>459000</v>
      </c>
      <c r="C21" s="168">
        <v>2613000</v>
      </c>
      <c r="D21" s="168">
        <v>3072000</v>
      </c>
      <c r="F21" t="s">
        <v>307</v>
      </c>
      <c r="K21">
        <v>2032</v>
      </c>
      <c r="L21" s="168">
        <v>483000</v>
      </c>
      <c r="M21" s="168">
        <v>4674000</v>
      </c>
      <c r="N21" s="168">
        <v>5157000</v>
      </c>
      <c r="P21" t="s">
        <v>307</v>
      </c>
    </row>
    <row r="22" spans="1:19">
      <c r="A22">
        <v>2033</v>
      </c>
      <c r="B22" s="168">
        <v>459000</v>
      </c>
      <c r="C22" s="168">
        <v>100000</v>
      </c>
      <c r="D22" s="168">
        <v>559000</v>
      </c>
      <c r="F22" t="s">
        <v>307</v>
      </c>
      <c r="K22">
        <v>2033</v>
      </c>
      <c r="L22" s="168">
        <v>483000</v>
      </c>
      <c r="M22" s="168">
        <v>100000</v>
      </c>
      <c r="N22" s="168">
        <v>583000</v>
      </c>
      <c r="P22" t="s">
        <v>307</v>
      </c>
    </row>
    <row r="23" spans="1:19">
      <c r="A23">
        <v>2034</v>
      </c>
      <c r="B23" s="168">
        <v>459000</v>
      </c>
      <c r="C23" s="168">
        <v>100000</v>
      </c>
      <c r="D23" s="168">
        <v>559000</v>
      </c>
      <c r="F23" t="s">
        <v>307</v>
      </c>
      <c r="K23">
        <v>2034</v>
      </c>
      <c r="L23" s="168">
        <v>483000</v>
      </c>
      <c r="M23" s="168">
        <v>100000</v>
      </c>
      <c r="N23" s="168">
        <v>583000</v>
      </c>
      <c r="P23" t="s">
        <v>307</v>
      </c>
    </row>
    <row r="24" spans="1:19">
      <c r="A24">
        <v>2035</v>
      </c>
      <c r="B24" s="168">
        <v>459000</v>
      </c>
      <c r="C24" s="168">
        <v>100000</v>
      </c>
      <c r="D24" s="168">
        <v>559000</v>
      </c>
      <c r="F24" t="s">
        <v>307</v>
      </c>
      <c r="K24">
        <v>2035</v>
      </c>
      <c r="L24" s="168">
        <v>483000</v>
      </c>
      <c r="M24" s="168">
        <v>100000</v>
      </c>
      <c r="N24" s="168">
        <v>583000</v>
      </c>
      <c r="P24" t="s">
        <v>307</v>
      </c>
    </row>
    <row r="25" spans="1:19">
      <c r="A25">
        <v>2036</v>
      </c>
      <c r="B25" s="168">
        <v>459000</v>
      </c>
      <c r="C25" s="168">
        <v>100000</v>
      </c>
      <c r="D25" s="168">
        <v>559000</v>
      </c>
      <c r="F25" t="s">
        <v>307</v>
      </c>
      <c r="K25">
        <v>2036</v>
      </c>
      <c r="L25" s="168">
        <v>483000</v>
      </c>
      <c r="M25" s="168">
        <v>100000</v>
      </c>
      <c r="N25" s="168">
        <v>583000</v>
      </c>
      <c r="P25" t="s">
        <v>307</v>
      </c>
    </row>
    <row r="26" spans="1:19">
      <c r="A26">
        <v>2037</v>
      </c>
      <c r="B26" s="168">
        <v>459000</v>
      </c>
      <c r="C26" s="168">
        <v>100000</v>
      </c>
      <c r="D26" s="168">
        <v>559000</v>
      </c>
      <c r="F26" t="s">
        <v>307</v>
      </c>
      <c r="K26">
        <v>2037</v>
      </c>
      <c r="L26" s="168">
        <v>483000</v>
      </c>
      <c r="M26" s="168">
        <v>100000</v>
      </c>
      <c r="N26" s="168">
        <v>583000</v>
      </c>
      <c r="P26" t="s">
        <v>307</v>
      </c>
    </row>
    <row r="27" spans="1:19">
      <c r="A27">
        <v>2038</v>
      </c>
      <c r="B27" s="168">
        <v>459000</v>
      </c>
      <c r="C27" s="168">
        <v>281000</v>
      </c>
      <c r="D27" s="168">
        <v>740000</v>
      </c>
      <c r="F27" t="s">
        <v>307</v>
      </c>
      <c r="K27">
        <v>2038</v>
      </c>
      <c r="L27" s="168">
        <v>483000</v>
      </c>
      <c r="M27" s="168">
        <v>461000</v>
      </c>
      <c r="N27" s="168">
        <v>944000</v>
      </c>
      <c r="P27" t="s">
        <v>307</v>
      </c>
    </row>
    <row r="28" spans="1:19">
      <c r="A28">
        <v>2039</v>
      </c>
      <c r="B28" s="168">
        <v>459000</v>
      </c>
      <c r="C28" s="168">
        <v>100000</v>
      </c>
      <c r="D28" s="168">
        <v>559000</v>
      </c>
      <c r="F28" t="s">
        <v>307</v>
      </c>
      <c r="K28">
        <v>2039</v>
      </c>
      <c r="L28" s="168">
        <v>483000</v>
      </c>
      <c r="M28" s="168">
        <v>100000</v>
      </c>
      <c r="N28" s="168">
        <v>583000</v>
      </c>
      <c r="P28" t="s">
        <v>307</v>
      </c>
    </row>
    <row r="29" spans="1:19">
      <c r="A29">
        <v>2040</v>
      </c>
      <c r="B29" s="168">
        <v>459000</v>
      </c>
      <c r="C29" s="168">
        <v>252000</v>
      </c>
      <c r="D29" s="168">
        <v>711000</v>
      </c>
      <c r="F29" t="s">
        <v>307</v>
      </c>
      <c r="G29" s="168">
        <v>9639000</v>
      </c>
      <c r="H29" s="168">
        <v>5179000</v>
      </c>
      <c r="I29" s="168">
        <v>14818000</v>
      </c>
      <c r="K29">
        <v>2040</v>
      </c>
      <c r="L29" s="168">
        <v>483000</v>
      </c>
      <c r="M29" s="168">
        <v>252000</v>
      </c>
      <c r="N29" s="168">
        <v>735000</v>
      </c>
      <c r="P29" t="s">
        <v>307</v>
      </c>
      <c r="Q29" s="168">
        <v>10143000</v>
      </c>
      <c r="R29" s="168">
        <v>7600000</v>
      </c>
      <c r="S29" s="168">
        <v>17743000</v>
      </c>
    </row>
    <row r="30" spans="1:19">
      <c r="A30">
        <v>2041</v>
      </c>
      <c r="B30" s="168">
        <v>459000</v>
      </c>
      <c r="C30" s="168">
        <v>100000</v>
      </c>
      <c r="D30" s="168">
        <v>559000</v>
      </c>
      <c r="F30" t="s">
        <v>307</v>
      </c>
      <c r="K30">
        <v>2041</v>
      </c>
      <c r="L30" s="168">
        <v>483000</v>
      </c>
      <c r="M30" s="168">
        <v>100000</v>
      </c>
      <c r="N30" s="168">
        <v>583000</v>
      </c>
      <c r="P30" t="s">
        <v>307</v>
      </c>
    </row>
    <row r="31" spans="1:19">
      <c r="A31">
        <v>2042</v>
      </c>
      <c r="B31" s="168">
        <v>459000</v>
      </c>
      <c r="C31" s="168">
        <v>100000</v>
      </c>
      <c r="D31" s="168">
        <v>559000</v>
      </c>
      <c r="F31" t="s">
        <v>307</v>
      </c>
      <c r="K31">
        <v>2042</v>
      </c>
      <c r="L31" s="168">
        <v>483000</v>
      </c>
      <c r="M31" s="168">
        <v>100000</v>
      </c>
      <c r="N31" s="168">
        <v>583000</v>
      </c>
      <c r="P31" t="s">
        <v>307</v>
      </c>
    </row>
    <row r="32" spans="1:19">
      <c r="A32">
        <v>2043</v>
      </c>
      <c r="B32" s="168">
        <v>459000</v>
      </c>
      <c r="C32" s="168">
        <v>100000</v>
      </c>
      <c r="D32" s="168">
        <v>559000</v>
      </c>
      <c r="F32" t="s">
        <v>307</v>
      </c>
      <c r="K32">
        <v>2043</v>
      </c>
      <c r="L32" s="168">
        <v>483000</v>
      </c>
      <c r="M32" s="168">
        <v>100000</v>
      </c>
      <c r="N32" s="168">
        <v>583000</v>
      </c>
      <c r="P32" t="s">
        <v>307</v>
      </c>
    </row>
    <row r="33" spans="1:16">
      <c r="A33">
        <v>2044</v>
      </c>
      <c r="B33" s="168">
        <v>459000</v>
      </c>
      <c r="C33" s="168">
        <v>3455000</v>
      </c>
      <c r="D33" s="168">
        <v>3914000</v>
      </c>
      <c r="F33" t="s">
        <v>307</v>
      </c>
      <c r="K33">
        <v>2044</v>
      </c>
      <c r="L33" s="168">
        <v>483000</v>
      </c>
      <c r="M33" s="168">
        <v>6118000</v>
      </c>
      <c r="N33" s="168">
        <v>6601000</v>
      </c>
      <c r="P33" t="s">
        <v>307</v>
      </c>
    </row>
    <row r="34" spans="1:16">
      <c r="A34">
        <v>2045</v>
      </c>
      <c r="B34" s="168">
        <v>459000</v>
      </c>
      <c r="C34" s="168">
        <v>100000</v>
      </c>
      <c r="D34" s="168">
        <v>559000</v>
      </c>
      <c r="F34" t="s">
        <v>307</v>
      </c>
      <c r="K34">
        <v>2045</v>
      </c>
      <c r="L34" s="168">
        <v>483000</v>
      </c>
      <c r="M34" s="168">
        <v>100000</v>
      </c>
      <c r="N34" s="168">
        <v>583000</v>
      </c>
      <c r="P34" t="s">
        <v>307</v>
      </c>
    </row>
    <row r="35" spans="1:16">
      <c r="A35">
        <v>2046</v>
      </c>
      <c r="B35" s="168">
        <v>459000</v>
      </c>
      <c r="C35" s="168">
        <v>100000</v>
      </c>
      <c r="D35" s="168">
        <v>559000</v>
      </c>
      <c r="F35" t="s">
        <v>307</v>
      </c>
      <c r="K35">
        <v>2046</v>
      </c>
      <c r="L35" s="168">
        <v>483000</v>
      </c>
      <c r="M35" s="168">
        <v>100000</v>
      </c>
      <c r="N35" s="168">
        <v>583000</v>
      </c>
      <c r="P35" t="s">
        <v>307</v>
      </c>
    </row>
    <row r="36" spans="1:16">
      <c r="A36">
        <v>2047</v>
      </c>
      <c r="B36" s="168">
        <v>459000</v>
      </c>
      <c r="C36" s="168">
        <v>100000</v>
      </c>
      <c r="D36" s="168">
        <v>559000</v>
      </c>
      <c r="F36" t="s">
        <v>307</v>
      </c>
      <c r="K36">
        <v>2047</v>
      </c>
      <c r="L36" s="168">
        <v>483000</v>
      </c>
      <c r="M36" s="168">
        <v>100000</v>
      </c>
      <c r="N36" s="168">
        <v>583000</v>
      </c>
      <c r="P36" t="s">
        <v>307</v>
      </c>
    </row>
    <row r="37" spans="1:16">
      <c r="A37">
        <v>2048</v>
      </c>
      <c r="B37" s="168">
        <v>459000</v>
      </c>
      <c r="C37" s="168">
        <v>100000</v>
      </c>
      <c r="D37" s="168">
        <v>559000</v>
      </c>
      <c r="F37" t="s">
        <v>307</v>
      </c>
      <c r="K37">
        <v>2048</v>
      </c>
      <c r="L37" s="168">
        <v>483000</v>
      </c>
      <c r="M37" s="168">
        <v>100000</v>
      </c>
      <c r="N37" s="168">
        <v>583000</v>
      </c>
      <c r="P37" t="s">
        <v>307</v>
      </c>
    </row>
    <row r="38" spans="1:16">
      <c r="A38">
        <v>2049</v>
      </c>
      <c r="B38" s="168">
        <v>459000</v>
      </c>
      <c r="C38" s="168">
        <v>100000</v>
      </c>
      <c r="D38" s="168">
        <v>559000</v>
      </c>
      <c r="F38" t="s">
        <v>307</v>
      </c>
      <c r="K38">
        <v>2049</v>
      </c>
      <c r="L38" s="168">
        <v>483000</v>
      </c>
      <c r="M38" s="168">
        <v>100000</v>
      </c>
      <c r="N38" s="168">
        <v>583000</v>
      </c>
      <c r="P38" t="s">
        <v>307</v>
      </c>
    </row>
    <row r="39" spans="1:16">
      <c r="A39">
        <v>2050</v>
      </c>
      <c r="B39" s="168">
        <v>459000</v>
      </c>
      <c r="C39" s="168">
        <v>793000</v>
      </c>
      <c r="D39" s="168">
        <v>1252000</v>
      </c>
      <c r="F39" t="s">
        <v>307</v>
      </c>
      <c r="K39">
        <v>2050</v>
      </c>
      <c r="L39" s="168">
        <v>483000</v>
      </c>
      <c r="M39" s="168">
        <v>793000</v>
      </c>
      <c r="N39" s="168">
        <v>1276000</v>
      </c>
      <c r="P39" t="s">
        <v>307</v>
      </c>
    </row>
    <row r="40" spans="1:16">
      <c r="A40">
        <v>2051</v>
      </c>
      <c r="B40" s="168">
        <v>459000</v>
      </c>
      <c r="C40" s="168">
        <v>100000</v>
      </c>
      <c r="D40" s="168">
        <v>559000</v>
      </c>
      <c r="F40" t="s">
        <v>307</v>
      </c>
      <c r="K40">
        <v>2051</v>
      </c>
      <c r="L40" s="168">
        <v>483000</v>
      </c>
      <c r="M40" s="168">
        <v>100000</v>
      </c>
      <c r="N40" s="168">
        <v>583000</v>
      </c>
      <c r="P40" t="s">
        <v>307</v>
      </c>
    </row>
    <row r="41" spans="1:16">
      <c r="A41">
        <v>2052</v>
      </c>
      <c r="B41" s="168">
        <v>459000</v>
      </c>
      <c r="C41" s="168">
        <v>100000</v>
      </c>
      <c r="D41" s="168">
        <v>559000</v>
      </c>
      <c r="F41" t="s">
        <v>307</v>
      </c>
      <c r="K41">
        <v>2052</v>
      </c>
      <c r="L41" s="168">
        <v>483000</v>
      </c>
      <c r="M41" s="168">
        <v>100000</v>
      </c>
      <c r="N41" s="168">
        <v>583000</v>
      </c>
      <c r="P41" t="s">
        <v>307</v>
      </c>
    </row>
    <row r="42" spans="1:16">
      <c r="A42">
        <v>2053</v>
      </c>
      <c r="B42" s="168">
        <v>459000</v>
      </c>
      <c r="C42" s="168">
        <v>100000</v>
      </c>
      <c r="D42" s="168">
        <v>559000</v>
      </c>
      <c r="F42" t="s">
        <v>307</v>
      </c>
      <c r="K42">
        <v>2053</v>
      </c>
      <c r="L42" s="168">
        <v>483000</v>
      </c>
      <c r="M42" s="168">
        <v>100000</v>
      </c>
      <c r="N42" s="168">
        <v>583000</v>
      </c>
      <c r="P42" t="s">
        <v>307</v>
      </c>
    </row>
    <row r="43" spans="1:16">
      <c r="A43">
        <v>2054</v>
      </c>
      <c r="B43" s="168">
        <v>459000</v>
      </c>
      <c r="C43" s="168">
        <v>100000</v>
      </c>
      <c r="D43" s="168">
        <v>559000</v>
      </c>
      <c r="F43" t="s">
        <v>307</v>
      </c>
      <c r="K43">
        <v>2054</v>
      </c>
      <c r="L43" s="168">
        <v>483000</v>
      </c>
      <c r="M43" s="168">
        <v>100000</v>
      </c>
      <c r="N43" s="168">
        <v>583000</v>
      </c>
      <c r="P43" t="s">
        <v>307</v>
      </c>
    </row>
    <row r="44" spans="1:16">
      <c r="A44">
        <v>2055</v>
      </c>
      <c r="B44" s="168">
        <v>459000</v>
      </c>
      <c r="C44" s="168">
        <v>100000</v>
      </c>
      <c r="D44" s="168">
        <v>559000</v>
      </c>
      <c r="F44" t="s">
        <v>307</v>
      </c>
      <c r="K44">
        <v>2055</v>
      </c>
      <c r="L44" s="168">
        <v>483000</v>
      </c>
      <c r="M44" s="168">
        <v>100000</v>
      </c>
      <c r="N44" s="168">
        <v>583000</v>
      </c>
      <c r="P44" t="s">
        <v>307</v>
      </c>
    </row>
    <row r="45" spans="1:16">
      <c r="A45">
        <v>2056</v>
      </c>
      <c r="B45" s="168">
        <v>459000</v>
      </c>
      <c r="C45" s="168">
        <v>2613000</v>
      </c>
      <c r="D45" s="168">
        <v>3072000</v>
      </c>
      <c r="F45" t="s">
        <v>307</v>
      </c>
      <c r="K45">
        <v>2056</v>
      </c>
      <c r="L45" s="168">
        <v>483000</v>
      </c>
      <c r="M45" s="168">
        <v>4674000</v>
      </c>
      <c r="N45" s="168">
        <v>5157000</v>
      </c>
      <c r="P45" t="s">
        <v>307</v>
      </c>
    </row>
    <row r="46" spans="1:16">
      <c r="A46">
        <v>2057</v>
      </c>
      <c r="B46" s="168">
        <v>459000</v>
      </c>
      <c r="C46" s="168">
        <v>100000</v>
      </c>
      <c r="D46" s="168">
        <v>559000</v>
      </c>
      <c r="F46" t="s">
        <v>307</v>
      </c>
      <c r="K46">
        <v>2057</v>
      </c>
      <c r="L46" s="168">
        <v>483000</v>
      </c>
      <c r="M46" s="168">
        <v>100000</v>
      </c>
      <c r="N46" s="168">
        <v>583000</v>
      </c>
      <c r="P46" t="s">
        <v>307</v>
      </c>
    </row>
    <row r="47" spans="1:16">
      <c r="A47">
        <v>2058</v>
      </c>
      <c r="B47" s="168">
        <v>459000</v>
      </c>
      <c r="C47" s="168">
        <v>100000</v>
      </c>
      <c r="D47" s="168">
        <v>559000</v>
      </c>
      <c r="F47" t="s">
        <v>307</v>
      </c>
      <c r="K47">
        <v>2058</v>
      </c>
      <c r="L47" s="168">
        <v>483000</v>
      </c>
      <c r="M47" s="168">
        <v>100000</v>
      </c>
      <c r="N47" s="168">
        <v>583000</v>
      </c>
      <c r="P47" t="s">
        <v>307</v>
      </c>
    </row>
    <row r="48" spans="1:16">
      <c r="A48">
        <v>2059</v>
      </c>
      <c r="B48" s="168">
        <v>459000</v>
      </c>
      <c r="C48" s="168">
        <v>100000</v>
      </c>
      <c r="D48" s="168">
        <v>559000</v>
      </c>
      <c r="F48" t="s">
        <v>307</v>
      </c>
      <c r="K48">
        <v>2059</v>
      </c>
      <c r="L48" s="168">
        <v>483000</v>
      </c>
      <c r="M48" s="168">
        <v>100000</v>
      </c>
      <c r="N48" s="168">
        <v>583000</v>
      </c>
      <c r="P48" t="s">
        <v>307</v>
      </c>
    </row>
    <row r="51" spans="1:13">
      <c r="A51" t="s">
        <v>299</v>
      </c>
      <c r="B51" t="b">
        <v>1</v>
      </c>
      <c r="C51" t="b">
        <v>1</v>
      </c>
      <c r="K51" t="s">
        <v>299</v>
      </c>
      <c r="L51" t="b">
        <v>1</v>
      </c>
      <c r="M51" t="b">
        <v>1</v>
      </c>
    </row>
  </sheetData>
  <sheetProtection password="90DC" sheet="1" objects="1" scenarios="1"/>
  <pageMargins left="0.7" right="0.7" top="0.75" bottom="0.75" header="0.3" footer="0.3"/>
  <pageSetup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79998168889431442"/>
  </sheetPr>
  <dimension ref="A1:S51"/>
  <sheetViews>
    <sheetView workbookViewId="0"/>
  </sheetViews>
  <sheetFormatPr defaultRowHeight="14.4"/>
  <cols>
    <col min="3" max="3" width="14.33203125" bestFit="1" customWidth="1"/>
    <col min="4" max="4" width="10.44140625" bestFit="1" customWidth="1"/>
    <col min="7" max="9" width="10.44140625" bestFit="1" customWidth="1"/>
    <col min="13" max="13" width="14.33203125" bestFit="1" customWidth="1"/>
    <col min="14" max="14" width="10.44140625" bestFit="1" customWidth="1"/>
    <col min="17" max="18" width="10.44140625" bestFit="1" customWidth="1"/>
    <col min="19" max="19" width="11.44140625" bestFit="1" customWidth="1"/>
  </cols>
  <sheetData>
    <row r="1" spans="1:16" s="91" customFormat="1">
      <c r="A1" s="1" t="s">
        <v>308</v>
      </c>
    </row>
    <row r="2" spans="1:16" s="91" customFormat="1"/>
    <row r="3" spans="1:16" s="91" customFormat="1">
      <c r="A3" s="91" t="s">
        <v>304</v>
      </c>
      <c r="K3" s="91" t="s">
        <v>305</v>
      </c>
    </row>
    <row r="4" spans="1:16" s="91" customFormat="1"/>
    <row r="5" spans="1:16">
      <c r="A5" t="s">
        <v>298</v>
      </c>
      <c r="K5" t="s">
        <v>298</v>
      </c>
    </row>
    <row r="6" spans="1:16">
      <c r="F6" t="s">
        <v>299</v>
      </c>
      <c r="P6" t="s">
        <v>299</v>
      </c>
    </row>
    <row r="8" spans="1:16">
      <c r="A8" t="s">
        <v>300</v>
      </c>
      <c r="B8" t="s">
        <v>301</v>
      </c>
      <c r="C8" t="s">
        <v>302</v>
      </c>
      <c r="D8" t="s">
        <v>0</v>
      </c>
      <c r="K8" t="s">
        <v>300</v>
      </c>
      <c r="L8" t="s">
        <v>301</v>
      </c>
      <c r="M8" t="s">
        <v>302</v>
      </c>
      <c r="N8" t="s">
        <v>0</v>
      </c>
    </row>
    <row r="9" spans="1:16">
      <c r="A9">
        <v>2020</v>
      </c>
      <c r="B9" s="168">
        <v>284000</v>
      </c>
      <c r="C9" t="s">
        <v>306</v>
      </c>
      <c r="D9" s="168">
        <v>284000</v>
      </c>
      <c r="F9" t="s">
        <v>307</v>
      </c>
      <c r="K9">
        <v>2020</v>
      </c>
      <c r="L9" s="168">
        <v>313000</v>
      </c>
      <c r="M9" t="s">
        <v>306</v>
      </c>
      <c r="N9" s="168">
        <v>313000</v>
      </c>
      <c r="P9" t="s">
        <v>307</v>
      </c>
    </row>
    <row r="10" spans="1:16">
      <c r="A10">
        <v>2021</v>
      </c>
      <c r="B10" s="168">
        <v>284000</v>
      </c>
      <c r="C10" s="168">
        <v>100000</v>
      </c>
      <c r="D10" s="168">
        <v>384000</v>
      </c>
      <c r="F10" t="s">
        <v>307</v>
      </c>
      <c r="K10">
        <v>2021</v>
      </c>
      <c r="L10" s="168">
        <v>313000</v>
      </c>
      <c r="M10" s="168">
        <v>100000</v>
      </c>
      <c r="N10" s="168">
        <v>413000</v>
      </c>
      <c r="P10" t="s">
        <v>307</v>
      </c>
    </row>
    <row r="11" spans="1:16">
      <c r="A11">
        <v>2022</v>
      </c>
      <c r="B11" s="168">
        <v>284000</v>
      </c>
      <c r="C11" s="168">
        <v>100000</v>
      </c>
      <c r="D11" s="168">
        <v>384000</v>
      </c>
      <c r="F11" t="s">
        <v>307</v>
      </c>
      <c r="K11">
        <v>2022</v>
      </c>
      <c r="L11" s="168">
        <v>313000</v>
      </c>
      <c r="M11" s="168">
        <v>100000</v>
      </c>
      <c r="N11" s="168">
        <v>413000</v>
      </c>
      <c r="P11" t="s">
        <v>307</v>
      </c>
    </row>
    <row r="12" spans="1:16">
      <c r="A12">
        <v>2023</v>
      </c>
      <c r="B12" s="168">
        <v>284000</v>
      </c>
      <c r="C12" s="168">
        <v>100000</v>
      </c>
      <c r="D12" s="168">
        <v>384000</v>
      </c>
      <c r="F12" t="s">
        <v>307</v>
      </c>
      <c r="K12">
        <v>2023</v>
      </c>
      <c r="L12" s="168">
        <v>313000</v>
      </c>
      <c r="M12" s="168">
        <v>100000</v>
      </c>
      <c r="N12" s="168">
        <v>413000</v>
      </c>
      <c r="P12" t="s">
        <v>307</v>
      </c>
    </row>
    <row r="13" spans="1:16">
      <c r="A13">
        <v>2024</v>
      </c>
      <c r="B13" s="168">
        <v>284000</v>
      </c>
      <c r="C13" s="168">
        <v>100000</v>
      </c>
      <c r="D13" s="168">
        <v>384000</v>
      </c>
      <c r="F13" t="s">
        <v>307</v>
      </c>
      <c r="K13">
        <v>2024</v>
      </c>
      <c r="L13" s="168">
        <v>313000</v>
      </c>
      <c r="M13" s="168">
        <v>100000</v>
      </c>
      <c r="N13" s="168">
        <v>413000</v>
      </c>
      <c r="P13" t="s">
        <v>307</v>
      </c>
    </row>
    <row r="14" spans="1:16">
      <c r="A14">
        <v>2025</v>
      </c>
      <c r="B14" s="168">
        <v>284000</v>
      </c>
      <c r="C14" s="168">
        <v>100000</v>
      </c>
      <c r="D14" s="168">
        <v>384000</v>
      </c>
      <c r="F14" t="s">
        <v>307</v>
      </c>
      <c r="K14">
        <v>2025</v>
      </c>
      <c r="L14" s="168">
        <v>313000</v>
      </c>
      <c r="M14" s="168">
        <v>100000</v>
      </c>
      <c r="N14" s="168">
        <v>413000</v>
      </c>
      <c r="P14" t="s">
        <v>307</v>
      </c>
    </row>
    <row r="15" spans="1:16">
      <c r="A15">
        <v>2026</v>
      </c>
      <c r="B15" s="168">
        <v>284000</v>
      </c>
      <c r="C15" s="168">
        <v>189000</v>
      </c>
      <c r="D15" s="168">
        <v>473000</v>
      </c>
      <c r="F15" t="s">
        <v>307</v>
      </c>
      <c r="K15">
        <v>2026</v>
      </c>
      <c r="L15" s="168">
        <v>313000</v>
      </c>
      <c r="M15" s="168">
        <v>277000</v>
      </c>
      <c r="N15" s="168">
        <v>590000</v>
      </c>
      <c r="P15" t="s">
        <v>307</v>
      </c>
    </row>
    <row r="16" spans="1:16">
      <c r="A16">
        <v>2027</v>
      </c>
      <c r="B16" s="168">
        <v>284000</v>
      </c>
      <c r="C16" s="168">
        <v>100000</v>
      </c>
      <c r="D16" s="168">
        <v>384000</v>
      </c>
      <c r="F16" t="s">
        <v>307</v>
      </c>
      <c r="K16">
        <v>2027</v>
      </c>
      <c r="L16" s="168">
        <v>313000</v>
      </c>
      <c r="M16" s="168">
        <v>100000</v>
      </c>
      <c r="N16" s="168">
        <v>413000</v>
      </c>
      <c r="P16" t="s">
        <v>307</v>
      </c>
    </row>
    <row r="17" spans="1:19">
      <c r="A17">
        <v>2028</v>
      </c>
      <c r="B17" s="168">
        <v>284000</v>
      </c>
      <c r="C17" s="168">
        <v>100000</v>
      </c>
      <c r="D17" s="168">
        <v>384000</v>
      </c>
      <c r="F17" t="s">
        <v>307</v>
      </c>
      <c r="K17">
        <v>2028</v>
      </c>
      <c r="L17" s="168">
        <v>313000</v>
      </c>
      <c r="M17" s="168">
        <v>100000</v>
      </c>
      <c r="N17" s="168">
        <v>413000</v>
      </c>
      <c r="P17" t="s">
        <v>307</v>
      </c>
    </row>
    <row r="18" spans="1:19">
      <c r="A18">
        <v>2029</v>
      </c>
      <c r="B18" s="168">
        <v>284000</v>
      </c>
      <c r="C18" s="168">
        <v>100000</v>
      </c>
      <c r="D18" s="168">
        <v>384000</v>
      </c>
      <c r="F18" t="s">
        <v>307</v>
      </c>
      <c r="K18">
        <v>2029</v>
      </c>
      <c r="L18" s="168">
        <v>313000</v>
      </c>
      <c r="M18" s="168">
        <v>100000</v>
      </c>
      <c r="N18" s="168">
        <v>413000</v>
      </c>
      <c r="P18" t="s">
        <v>307</v>
      </c>
    </row>
    <row r="19" spans="1:19">
      <c r="A19">
        <v>2030</v>
      </c>
      <c r="B19" s="168">
        <v>284000</v>
      </c>
      <c r="C19" s="168">
        <v>100000</v>
      </c>
      <c r="D19" s="168">
        <v>384000</v>
      </c>
      <c r="F19" t="s">
        <v>307</v>
      </c>
      <c r="K19">
        <v>2030</v>
      </c>
      <c r="L19" s="168">
        <v>313000</v>
      </c>
      <c r="M19" s="168">
        <v>100000</v>
      </c>
      <c r="N19" s="168">
        <v>413000</v>
      </c>
      <c r="P19" t="s">
        <v>307</v>
      </c>
    </row>
    <row r="20" spans="1:19">
      <c r="A20">
        <v>2031</v>
      </c>
      <c r="B20" s="168">
        <v>284000</v>
      </c>
      <c r="C20" s="168">
        <v>100000</v>
      </c>
      <c r="D20" s="168">
        <v>384000</v>
      </c>
      <c r="F20" t="s">
        <v>307</v>
      </c>
      <c r="K20">
        <v>2031</v>
      </c>
      <c r="L20" s="168">
        <v>313000</v>
      </c>
      <c r="M20" s="168">
        <v>100000</v>
      </c>
      <c r="N20" s="168">
        <v>413000</v>
      </c>
      <c r="P20" t="s">
        <v>307</v>
      </c>
    </row>
    <row r="21" spans="1:19">
      <c r="A21">
        <v>2032</v>
      </c>
      <c r="B21" s="168">
        <v>284000</v>
      </c>
      <c r="C21" s="168">
        <v>1778000</v>
      </c>
      <c r="D21" s="168">
        <v>2062000</v>
      </c>
      <c r="F21" t="s">
        <v>307</v>
      </c>
      <c r="K21">
        <v>2032</v>
      </c>
      <c r="L21" s="168">
        <v>313000</v>
      </c>
      <c r="M21" s="168">
        <v>2813000</v>
      </c>
      <c r="N21" s="168">
        <v>3126000</v>
      </c>
      <c r="P21" t="s">
        <v>307</v>
      </c>
    </row>
    <row r="22" spans="1:19">
      <c r="A22">
        <v>2033</v>
      </c>
      <c r="B22" s="168">
        <v>284000</v>
      </c>
      <c r="C22" s="168">
        <v>100000</v>
      </c>
      <c r="D22" s="168">
        <v>384000</v>
      </c>
      <c r="F22" t="s">
        <v>307</v>
      </c>
      <c r="K22">
        <v>2033</v>
      </c>
      <c r="L22" s="168">
        <v>313000</v>
      </c>
      <c r="M22" s="168">
        <v>100000</v>
      </c>
      <c r="N22" s="168">
        <v>413000</v>
      </c>
      <c r="P22" t="s">
        <v>307</v>
      </c>
    </row>
    <row r="23" spans="1:19">
      <c r="A23">
        <v>2034</v>
      </c>
      <c r="B23" s="168">
        <v>284000</v>
      </c>
      <c r="C23" s="168">
        <v>100000</v>
      </c>
      <c r="D23" s="168">
        <v>384000</v>
      </c>
      <c r="F23" t="s">
        <v>307</v>
      </c>
      <c r="K23">
        <v>2034</v>
      </c>
      <c r="L23" s="168">
        <v>313000</v>
      </c>
      <c r="M23" s="168">
        <v>100000</v>
      </c>
      <c r="N23" s="168">
        <v>413000</v>
      </c>
      <c r="P23" t="s">
        <v>307</v>
      </c>
    </row>
    <row r="24" spans="1:19">
      <c r="A24">
        <v>2035</v>
      </c>
      <c r="B24" s="168">
        <v>284000</v>
      </c>
      <c r="C24" s="168">
        <v>100000</v>
      </c>
      <c r="D24" s="168">
        <v>384000</v>
      </c>
      <c r="F24" t="s">
        <v>307</v>
      </c>
      <c r="K24">
        <v>2035</v>
      </c>
      <c r="L24" s="168">
        <v>313000</v>
      </c>
      <c r="M24" s="168">
        <v>100000</v>
      </c>
      <c r="N24" s="168">
        <v>413000</v>
      </c>
      <c r="P24" t="s">
        <v>307</v>
      </c>
    </row>
    <row r="25" spans="1:19">
      <c r="A25">
        <v>2036</v>
      </c>
      <c r="B25" s="168">
        <v>284000</v>
      </c>
      <c r="C25" s="168">
        <v>100000</v>
      </c>
      <c r="D25" s="168">
        <v>384000</v>
      </c>
      <c r="F25" t="s">
        <v>307</v>
      </c>
      <c r="K25">
        <v>2036</v>
      </c>
      <c r="L25" s="168">
        <v>313000</v>
      </c>
      <c r="M25" s="168">
        <v>100000</v>
      </c>
      <c r="N25" s="168">
        <v>413000</v>
      </c>
      <c r="P25" t="s">
        <v>307</v>
      </c>
    </row>
    <row r="26" spans="1:19">
      <c r="A26">
        <v>2037</v>
      </c>
      <c r="B26" s="168">
        <v>284000</v>
      </c>
      <c r="C26" s="168">
        <v>100000</v>
      </c>
      <c r="D26" s="168">
        <v>384000</v>
      </c>
      <c r="F26" t="s">
        <v>307</v>
      </c>
      <c r="K26">
        <v>2037</v>
      </c>
      <c r="L26" s="168">
        <v>313000</v>
      </c>
      <c r="M26" s="168">
        <v>100000</v>
      </c>
      <c r="N26" s="168">
        <v>413000</v>
      </c>
      <c r="P26" t="s">
        <v>307</v>
      </c>
    </row>
    <row r="27" spans="1:19">
      <c r="A27">
        <v>2038</v>
      </c>
      <c r="B27" s="168">
        <v>284000</v>
      </c>
      <c r="C27" s="168">
        <v>189000</v>
      </c>
      <c r="D27" s="168">
        <v>473000</v>
      </c>
      <c r="F27" t="s">
        <v>307</v>
      </c>
      <c r="K27">
        <v>2038</v>
      </c>
      <c r="L27" s="168">
        <v>313000</v>
      </c>
      <c r="M27" s="168">
        <v>277000</v>
      </c>
      <c r="N27" s="168">
        <v>590000</v>
      </c>
      <c r="P27" t="s">
        <v>307</v>
      </c>
    </row>
    <row r="28" spans="1:19">
      <c r="A28">
        <v>2039</v>
      </c>
      <c r="B28" s="168">
        <v>284000</v>
      </c>
      <c r="C28" s="168">
        <v>100000</v>
      </c>
      <c r="D28" s="168">
        <v>384000</v>
      </c>
      <c r="F28" t="s">
        <v>307</v>
      </c>
      <c r="K28">
        <v>2039</v>
      </c>
      <c r="L28" s="168">
        <v>313000</v>
      </c>
      <c r="M28" s="168">
        <v>100000</v>
      </c>
      <c r="N28" s="168">
        <v>413000</v>
      </c>
      <c r="P28" t="s">
        <v>307</v>
      </c>
    </row>
    <row r="29" spans="1:19">
      <c r="A29">
        <v>2040</v>
      </c>
      <c r="B29" s="168">
        <v>284000</v>
      </c>
      <c r="C29" s="168">
        <v>100000</v>
      </c>
      <c r="D29" s="168">
        <v>384000</v>
      </c>
      <c r="F29" t="s">
        <v>307</v>
      </c>
      <c r="G29" s="168">
        <v>5964000</v>
      </c>
      <c r="H29" s="168">
        <v>3856000</v>
      </c>
      <c r="I29" s="168">
        <v>9820000</v>
      </c>
      <c r="K29">
        <v>2040</v>
      </c>
      <c r="L29" s="168">
        <v>313000</v>
      </c>
      <c r="M29" s="168">
        <v>100000</v>
      </c>
      <c r="N29" s="168">
        <v>413000</v>
      </c>
      <c r="P29" t="s">
        <v>307</v>
      </c>
      <c r="Q29" s="168">
        <v>6573000</v>
      </c>
      <c r="R29" s="168">
        <v>5067000</v>
      </c>
      <c r="S29" s="168">
        <v>11640000</v>
      </c>
    </row>
    <row r="30" spans="1:19">
      <c r="A30">
        <v>2041</v>
      </c>
      <c r="B30" s="168">
        <v>284000</v>
      </c>
      <c r="C30" s="168">
        <v>100000</v>
      </c>
      <c r="D30" s="168">
        <v>384000</v>
      </c>
      <c r="F30" t="s">
        <v>307</v>
      </c>
      <c r="K30">
        <v>2041</v>
      </c>
      <c r="L30" s="168">
        <v>313000</v>
      </c>
      <c r="M30" s="168">
        <v>100000</v>
      </c>
      <c r="N30" s="168">
        <v>413000</v>
      </c>
      <c r="P30" t="s">
        <v>307</v>
      </c>
    </row>
    <row r="31" spans="1:19">
      <c r="A31">
        <v>2042</v>
      </c>
      <c r="B31" s="168">
        <v>284000</v>
      </c>
      <c r="C31" s="168">
        <v>100000</v>
      </c>
      <c r="D31" s="168">
        <v>384000</v>
      </c>
      <c r="F31" t="s">
        <v>307</v>
      </c>
      <c r="K31">
        <v>2042</v>
      </c>
      <c r="L31" s="168">
        <v>313000</v>
      </c>
      <c r="M31" s="168">
        <v>100000</v>
      </c>
      <c r="N31" s="168">
        <v>413000</v>
      </c>
      <c r="P31" t="s">
        <v>307</v>
      </c>
    </row>
    <row r="32" spans="1:19">
      <c r="A32">
        <v>2043</v>
      </c>
      <c r="B32" s="168">
        <v>284000</v>
      </c>
      <c r="C32" s="168">
        <v>100000</v>
      </c>
      <c r="D32" s="168">
        <v>384000</v>
      </c>
      <c r="F32" t="s">
        <v>307</v>
      </c>
      <c r="K32">
        <v>2043</v>
      </c>
      <c r="L32" s="168">
        <v>313000</v>
      </c>
      <c r="M32" s="168">
        <v>100000</v>
      </c>
      <c r="N32" s="168">
        <v>413000</v>
      </c>
      <c r="P32" t="s">
        <v>307</v>
      </c>
    </row>
    <row r="33" spans="1:16">
      <c r="A33">
        <v>2044</v>
      </c>
      <c r="B33" s="168">
        <v>284000</v>
      </c>
      <c r="C33" s="168">
        <v>2487000</v>
      </c>
      <c r="D33" s="168">
        <v>2771000</v>
      </c>
      <c r="F33" t="s">
        <v>307</v>
      </c>
      <c r="K33">
        <v>2044</v>
      </c>
      <c r="L33" s="168">
        <v>313000</v>
      </c>
      <c r="M33" s="168">
        <v>3522000</v>
      </c>
      <c r="N33" s="168">
        <v>3835000</v>
      </c>
      <c r="P33" t="s">
        <v>307</v>
      </c>
    </row>
    <row r="34" spans="1:16">
      <c r="A34">
        <v>2045</v>
      </c>
      <c r="B34" s="168">
        <v>284000</v>
      </c>
      <c r="C34" s="168">
        <v>100000</v>
      </c>
      <c r="D34" s="168">
        <v>384000</v>
      </c>
      <c r="F34" t="s">
        <v>307</v>
      </c>
      <c r="K34">
        <v>2045</v>
      </c>
      <c r="L34" s="168">
        <v>313000</v>
      </c>
      <c r="M34" s="168">
        <v>100000</v>
      </c>
      <c r="N34" s="168">
        <v>413000</v>
      </c>
      <c r="P34" t="s">
        <v>307</v>
      </c>
    </row>
    <row r="35" spans="1:16">
      <c r="A35">
        <v>2046</v>
      </c>
      <c r="B35" s="168">
        <v>284000</v>
      </c>
      <c r="C35" s="168">
        <v>100000</v>
      </c>
      <c r="D35" s="168">
        <v>384000</v>
      </c>
      <c r="F35" t="s">
        <v>307</v>
      </c>
      <c r="K35">
        <v>2046</v>
      </c>
      <c r="L35" s="168">
        <v>313000</v>
      </c>
      <c r="M35" s="168">
        <v>100000</v>
      </c>
      <c r="N35" s="168">
        <v>413000</v>
      </c>
      <c r="P35" t="s">
        <v>307</v>
      </c>
    </row>
    <row r="36" spans="1:16">
      <c r="A36">
        <v>2047</v>
      </c>
      <c r="B36" s="168">
        <v>284000</v>
      </c>
      <c r="C36" s="168">
        <v>100000</v>
      </c>
      <c r="D36" s="168">
        <v>384000</v>
      </c>
      <c r="F36" t="s">
        <v>307</v>
      </c>
      <c r="K36">
        <v>2047</v>
      </c>
      <c r="L36" s="168">
        <v>313000</v>
      </c>
      <c r="M36" s="168">
        <v>100000</v>
      </c>
      <c r="N36" s="168">
        <v>413000</v>
      </c>
      <c r="P36" t="s">
        <v>307</v>
      </c>
    </row>
    <row r="37" spans="1:16">
      <c r="A37">
        <v>2048</v>
      </c>
      <c r="B37" s="168">
        <v>284000</v>
      </c>
      <c r="C37" s="168">
        <v>100000</v>
      </c>
      <c r="D37" s="168">
        <v>384000</v>
      </c>
      <c r="F37" t="s">
        <v>307</v>
      </c>
      <c r="K37">
        <v>2048</v>
      </c>
      <c r="L37" s="168">
        <v>313000</v>
      </c>
      <c r="M37" s="168">
        <v>100000</v>
      </c>
      <c r="N37" s="168">
        <v>413000</v>
      </c>
      <c r="P37" t="s">
        <v>307</v>
      </c>
    </row>
    <row r="38" spans="1:16">
      <c r="A38">
        <v>2049</v>
      </c>
      <c r="B38" s="168">
        <v>284000</v>
      </c>
      <c r="C38" s="168">
        <v>100000</v>
      </c>
      <c r="D38" s="168">
        <v>384000</v>
      </c>
      <c r="F38" t="s">
        <v>307</v>
      </c>
      <c r="K38">
        <v>2049</v>
      </c>
      <c r="L38" s="168">
        <v>313000</v>
      </c>
      <c r="M38" s="168">
        <v>100000</v>
      </c>
      <c r="N38" s="168">
        <v>413000</v>
      </c>
      <c r="P38" t="s">
        <v>307</v>
      </c>
    </row>
    <row r="39" spans="1:16">
      <c r="A39">
        <v>2050</v>
      </c>
      <c r="B39" s="168">
        <v>284000</v>
      </c>
      <c r="C39" s="168">
        <v>258000</v>
      </c>
      <c r="D39" s="168">
        <v>542000</v>
      </c>
      <c r="F39" t="s">
        <v>307</v>
      </c>
      <c r="K39">
        <v>2050</v>
      </c>
      <c r="L39" s="168">
        <v>313000</v>
      </c>
      <c r="M39" s="168">
        <v>346000</v>
      </c>
      <c r="N39" s="168">
        <v>659000</v>
      </c>
      <c r="P39" t="s">
        <v>307</v>
      </c>
    </row>
    <row r="40" spans="1:16">
      <c r="A40">
        <v>2051</v>
      </c>
      <c r="B40" s="168">
        <v>284000</v>
      </c>
      <c r="C40" s="168">
        <v>100000</v>
      </c>
      <c r="D40" s="168">
        <v>384000</v>
      </c>
      <c r="F40" t="s">
        <v>307</v>
      </c>
      <c r="K40">
        <v>2051</v>
      </c>
      <c r="L40" s="168">
        <v>313000</v>
      </c>
      <c r="M40" s="168">
        <v>100000</v>
      </c>
      <c r="N40" s="168">
        <v>413000</v>
      </c>
      <c r="P40" t="s">
        <v>307</v>
      </c>
    </row>
    <row r="41" spans="1:16">
      <c r="A41">
        <v>2052</v>
      </c>
      <c r="B41" s="168">
        <v>284000</v>
      </c>
      <c r="C41" s="168">
        <v>100000</v>
      </c>
      <c r="D41" s="168">
        <v>384000</v>
      </c>
      <c r="F41" t="s">
        <v>307</v>
      </c>
      <c r="K41">
        <v>2052</v>
      </c>
      <c r="L41" s="168">
        <v>313000</v>
      </c>
      <c r="M41" s="168">
        <v>100000</v>
      </c>
      <c r="N41" s="168">
        <v>413000</v>
      </c>
      <c r="P41" t="s">
        <v>307</v>
      </c>
    </row>
    <row r="42" spans="1:16">
      <c r="A42">
        <v>2053</v>
      </c>
      <c r="B42" s="168">
        <v>284000</v>
      </c>
      <c r="C42" s="168">
        <v>100000</v>
      </c>
      <c r="D42" s="168">
        <v>384000</v>
      </c>
      <c r="F42" t="s">
        <v>307</v>
      </c>
      <c r="K42">
        <v>2053</v>
      </c>
      <c r="L42" s="168">
        <v>313000</v>
      </c>
      <c r="M42" s="168">
        <v>100000</v>
      </c>
      <c r="N42" s="168">
        <v>413000</v>
      </c>
      <c r="P42" t="s">
        <v>307</v>
      </c>
    </row>
    <row r="43" spans="1:16">
      <c r="A43">
        <v>2054</v>
      </c>
      <c r="B43" s="168">
        <v>284000</v>
      </c>
      <c r="C43" s="168">
        <v>100000</v>
      </c>
      <c r="D43" s="168">
        <v>384000</v>
      </c>
      <c r="F43" t="s">
        <v>307</v>
      </c>
      <c r="K43">
        <v>2054</v>
      </c>
      <c r="L43" s="168">
        <v>313000</v>
      </c>
      <c r="M43" s="168">
        <v>100000</v>
      </c>
      <c r="N43" s="168">
        <v>413000</v>
      </c>
      <c r="P43" t="s">
        <v>307</v>
      </c>
    </row>
    <row r="44" spans="1:16">
      <c r="A44">
        <v>2055</v>
      </c>
      <c r="B44" s="168">
        <v>284000</v>
      </c>
      <c r="C44" s="168">
        <v>100000</v>
      </c>
      <c r="D44" s="168">
        <v>384000</v>
      </c>
      <c r="F44" t="s">
        <v>307</v>
      </c>
      <c r="K44">
        <v>2055</v>
      </c>
      <c r="L44" s="168">
        <v>313000</v>
      </c>
      <c r="M44" s="168">
        <v>100000</v>
      </c>
      <c r="N44" s="168">
        <v>413000</v>
      </c>
      <c r="P44" t="s">
        <v>307</v>
      </c>
    </row>
    <row r="45" spans="1:16">
      <c r="A45">
        <v>2056</v>
      </c>
      <c r="B45" s="168">
        <v>284000</v>
      </c>
      <c r="C45" s="168">
        <v>1778000</v>
      </c>
      <c r="D45" s="168">
        <v>2062000</v>
      </c>
      <c r="F45" t="s">
        <v>307</v>
      </c>
      <c r="K45">
        <v>2056</v>
      </c>
      <c r="L45" s="168">
        <v>313000</v>
      </c>
      <c r="M45" s="168">
        <v>2813000</v>
      </c>
      <c r="N45" s="168">
        <v>3126000</v>
      </c>
      <c r="P45" t="s">
        <v>307</v>
      </c>
    </row>
    <row r="46" spans="1:16">
      <c r="A46">
        <v>2057</v>
      </c>
      <c r="B46" s="168">
        <v>284000</v>
      </c>
      <c r="C46" s="168">
        <v>100000</v>
      </c>
      <c r="D46" s="168">
        <v>384000</v>
      </c>
      <c r="F46" t="s">
        <v>307</v>
      </c>
      <c r="K46">
        <v>2057</v>
      </c>
      <c r="L46" s="168">
        <v>313000</v>
      </c>
      <c r="M46" s="168">
        <v>100000</v>
      </c>
      <c r="N46" s="168">
        <v>413000</v>
      </c>
      <c r="P46" t="s">
        <v>307</v>
      </c>
    </row>
    <row r="47" spans="1:16">
      <c r="A47">
        <v>2058</v>
      </c>
      <c r="B47" s="168">
        <v>284000</v>
      </c>
      <c r="C47" s="168">
        <v>100000</v>
      </c>
      <c r="D47" s="168">
        <v>384000</v>
      </c>
      <c r="F47" t="s">
        <v>307</v>
      </c>
      <c r="K47">
        <v>2058</v>
      </c>
      <c r="L47" s="168">
        <v>313000</v>
      </c>
      <c r="M47" s="168">
        <v>100000</v>
      </c>
      <c r="N47" s="168">
        <v>413000</v>
      </c>
      <c r="P47" t="s">
        <v>307</v>
      </c>
    </row>
    <row r="48" spans="1:16">
      <c r="A48">
        <v>2059</v>
      </c>
      <c r="B48" s="168">
        <v>284000</v>
      </c>
      <c r="C48" s="168">
        <v>100000</v>
      </c>
      <c r="D48" s="168">
        <v>384000</v>
      </c>
      <c r="F48" t="s">
        <v>307</v>
      </c>
      <c r="K48">
        <v>2059</v>
      </c>
      <c r="L48" s="168">
        <v>313000</v>
      </c>
      <c r="M48" s="168">
        <v>100000</v>
      </c>
      <c r="N48" s="168">
        <v>413000</v>
      </c>
      <c r="P48" t="s">
        <v>307</v>
      </c>
    </row>
    <row r="51" spans="1:13">
      <c r="A51" t="s">
        <v>299</v>
      </c>
      <c r="B51" t="b">
        <v>1</v>
      </c>
      <c r="C51" t="b">
        <v>1</v>
      </c>
      <c r="K51" t="s">
        <v>299</v>
      </c>
      <c r="L51" t="b">
        <v>1</v>
      </c>
      <c r="M51" t="b">
        <v>1</v>
      </c>
    </row>
  </sheetData>
  <sheetProtection password="90DC"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79998168889431442"/>
  </sheetPr>
  <dimension ref="A1:S51"/>
  <sheetViews>
    <sheetView workbookViewId="0"/>
  </sheetViews>
  <sheetFormatPr defaultRowHeight="14.4"/>
  <cols>
    <col min="2" max="2" width="11.6640625" bestFit="1" customWidth="1"/>
    <col min="4" max="4" width="11.44140625" bestFit="1" customWidth="1"/>
    <col min="7" max="9" width="11.44140625" bestFit="1" customWidth="1"/>
    <col min="12" max="12" width="11.6640625" bestFit="1" customWidth="1"/>
    <col min="14" max="14" width="11.44140625" bestFit="1" customWidth="1"/>
    <col min="17" max="19" width="11.44140625" bestFit="1" customWidth="1"/>
  </cols>
  <sheetData>
    <row r="1" spans="1:19" s="91" customFormat="1">
      <c r="A1" s="1" t="s">
        <v>309</v>
      </c>
    </row>
    <row r="2" spans="1:19" s="91" customFormat="1"/>
    <row r="3" spans="1:19" s="91" customFormat="1">
      <c r="A3" s="91" t="s">
        <v>304</v>
      </c>
      <c r="K3" s="91" t="s">
        <v>305</v>
      </c>
    </row>
    <row r="5" spans="1:19">
      <c r="A5" s="169" t="s">
        <v>298</v>
      </c>
      <c r="B5" s="169"/>
      <c r="C5" s="169"/>
      <c r="D5" s="169"/>
      <c r="E5" s="169"/>
      <c r="F5" s="169"/>
      <c r="G5" s="169"/>
      <c r="H5" s="169"/>
      <c r="I5" s="169"/>
      <c r="K5" s="169" t="s">
        <v>298</v>
      </c>
      <c r="L5" s="169"/>
      <c r="M5" s="169"/>
      <c r="N5" s="169"/>
      <c r="O5" s="169"/>
      <c r="P5" s="169"/>
      <c r="Q5" s="169"/>
      <c r="R5" s="169"/>
      <c r="S5" s="169"/>
    </row>
    <row r="6" spans="1:19">
      <c r="A6" s="169"/>
      <c r="B6" s="169"/>
      <c r="C6" s="169"/>
      <c r="D6" s="169"/>
      <c r="E6" s="169"/>
      <c r="F6" s="169" t="s">
        <v>299</v>
      </c>
      <c r="G6" s="169"/>
      <c r="H6" s="169"/>
      <c r="I6" s="169"/>
      <c r="K6" s="169"/>
      <c r="L6" s="169"/>
      <c r="M6" s="169"/>
      <c r="N6" s="169"/>
      <c r="O6" s="169"/>
      <c r="P6" s="169" t="s">
        <v>299</v>
      </c>
      <c r="Q6" s="169"/>
      <c r="R6" s="169"/>
      <c r="S6" s="169"/>
    </row>
    <row r="7" spans="1:19">
      <c r="A7" s="169"/>
      <c r="B7" s="169"/>
      <c r="C7" s="169"/>
      <c r="D7" s="169"/>
      <c r="E7" s="169"/>
      <c r="F7" s="169"/>
      <c r="G7" s="169"/>
      <c r="H7" s="169"/>
      <c r="I7" s="169"/>
      <c r="K7" s="169"/>
      <c r="L7" s="169"/>
      <c r="M7" s="169"/>
      <c r="N7" s="169"/>
      <c r="O7" s="169"/>
      <c r="P7" s="169"/>
      <c r="Q7" s="169"/>
      <c r="R7" s="169"/>
      <c r="S7" s="169"/>
    </row>
    <row r="8" spans="1:19">
      <c r="A8" s="169" t="s">
        <v>300</v>
      </c>
      <c r="B8" s="169" t="s">
        <v>301</v>
      </c>
      <c r="C8" s="169" t="s">
        <v>302</v>
      </c>
      <c r="D8" s="169" t="s">
        <v>0</v>
      </c>
      <c r="E8" s="169"/>
      <c r="F8" s="169"/>
      <c r="G8" s="169"/>
      <c r="H8" s="169"/>
      <c r="I8" s="169"/>
      <c r="K8" s="169" t="s">
        <v>300</v>
      </c>
      <c r="L8" s="169" t="s">
        <v>301</v>
      </c>
      <c r="M8" s="169" t="s">
        <v>302</v>
      </c>
      <c r="N8" s="169" t="s">
        <v>0</v>
      </c>
      <c r="O8" s="169"/>
      <c r="P8" s="169"/>
      <c r="Q8" s="169"/>
      <c r="R8" s="169"/>
      <c r="S8" s="169"/>
    </row>
    <row r="9" spans="1:19">
      <c r="A9" s="169">
        <v>2020</v>
      </c>
      <c r="B9" s="168">
        <v>1251000</v>
      </c>
      <c r="C9" s="169" t="s">
        <v>306</v>
      </c>
      <c r="D9" s="168">
        <v>1251000</v>
      </c>
      <c r="E9" s="169"/>
      <c r="F9" s="169" t="s">
        <v>307</v>
      </c>
      <c r="G9" s="169"/>
      <c r="H9" s="169"/>
      <c r="I9" s="169"/>
      <c r="K9" s="169">
        <v>2020</v>
      </c>
      <c r="L9" s="168">
        <v>1221000</v>
      </c>
      <c r="M9" s="169" t="s">
        <v>306</v>
      </c>
      <c r="N9" s="168">
        <v>1221000</v>
      </c>
      <c r="O9" s="169"/>
      <c r="P9" s="169" t="s">
        <v>307</v>
      </c>
      <c r="Q9" s="169"/>
      <c r="R9" s="169"/>
      <c r="S9" s="169"/>
    </row>
    <row r="10" spans="1:19">
      <c r="A10" s="169">
        <v>2021</v>
      </c>
      <c r="B10" s="168">
        <v>1251000</v>
      </c>
      <c r="C10" s="168">
        <v>100000</v>
      </c>
      <c r="D10" s="168">
        <v>1351000</v>
      </c>
      <c r="E10" s="169"/>
      <c r="F10" s="169" t="s">
        <v>307</v>
      </c>
      <c r="G10" s="169"/>
      <c r="H10" s="169"/>
      <c r="I10" s="169"/>
      <c r="K10" s="169">
        <v>2021</v>
      </c>
      <c r="L10" s="168">
        <v>1221000</v>
      </c>
      <c r="M10" s="168">
        <v>100000</v>
      </c>
      <c r="N10" s="168">
        <v>1321000</v>
      </c>
      <c r="O10" s="169"/>
      <c r="P10" s="169" t="s">
        <v>307</v>
      </c>
      <c r="Q10" s="169"/>
      <c r="R10" s="169"/>
      <c r="S10" s="169"/>
    </row>
    <row r="11" spans="1:19">
      <c r="A11" s="169">
        <v>2022</v>
      </c>
      <c r="B11" s="168">
        <v>1251000</v>
      </c>
      <c r="C11" s="168">
        <v>100000</v>
      </c>
      <c r="D11" s="168">
        <v>1351000</v>
      </c>
      <c r="E11" s="169"/>
      <c r="F11" s="169" t="s">
        <v>307</v>
      </c>
      <c r="G11" s="169"/>
      <c r="H11" s="169"/>
      <c r="I11" s="169"/>
      <c r="K11" s="169">
        <v>2022</v>
      </c>
      <c r="L11" s="168">
        <v>1221000</v>
      </c>
      <c r="M11" s="168">
        <v>100000</v>
      </c>
      <c r="N11" s="168">
        <v>1321000</v>
      </c>
      <c r="O11" s="169"/>
      <c r="P11" s="169" t="s">
        <v>307</v>
      </c>
      <c r="Q11" s="169"/>
      <c r="R11" s="169"/>
      <c r="S11" s="169"/>
    </row>
    <row r="12" spans="1:19">
      <c r="A12" s="169">
        <v>2023</v>
      </c>
      <c r="B12" s="168">
        <v>1251000</v>
      </c>
      <c r="C12" s="168">
        <v>100000</v>
      </c>
      <c r="D12" s="168">
        <v>1351000</v>
      </c>
      <c r="E12" s="169"/>
      <c r="F12" s="169" t="s">
        <v>307</v>
      </c>
      <c r="G12" s="169"/>
      <c r="H12" s="169"/>
      <c r="I12" s="169"/>
      <c r="K12" s="169">
        <v>2023</v>
      </c>
      <c r="L12" s="168">
        <v>1221000</v>
      </c>
      <c r="M12" s="168">
        <v>100000</v>
      </c>
      <c r="N12" s="168">
        <v>1321000</v>
      </c>
      <c r="O12" s="169"/>
      <c r="P12" s="169" t="s">
        <v>307</v>
      </c>
      <c r="Q12" s="169"/>
      <c r="R12" s="169"/>
      <c r="S12" s="169"/>
    </row>
    <row r="13" spans="1:19">
      <c r="A13" s="169">
        <v>2024</v>
      </c>
      <c r="B13" s="168">
        <v>1251000</v>
      </c>
      <c r="C13" s="168">
        <v>100000</v>
      </c>
      <c r="D13" s="168">
        <v>1351000</v>
      </c>
      <c r="E13" s="169"/>
      <c r="F13" s="169" t="s">
        <v>307</v>
      </c>
      <c r="G13" s="169"/>
      <c r="H13" s="169"/>
      <c r="I13" s="169"/>
      <c r="K13" s="169">
        <v>2024</v>
      </c>
      <c r="L13" s="168">
        <v>1221000</v>
      </c>
      <c r="M13" s="168">
        <v>100000</v>
      </c>
      <c r="N13" s="168">
        <v>1321000</v>
      </c>
      <c r="O13" s="169"/>
      <c r="P13" s="169" t="s">
        <v>307</v>
      </c>
      <c r="Q13" s="169"/>
      <c r="R13" s="169"/>
      <c r="S13" s="169"/>
    </row>
    <row r="14" spans="1:19">
      <c r="A14" s="169">
        <v>2025</v>
      </c>
      <c r="B14" s="168">
        <v>1251000</v>
      </c>
      <c r="C14" s="168">
        <v>100000</v>
      </c>
      <c r="D14" s="168">
        <v>1351000</v>
      </c>
      <c r="E14" s="169"/>
      <c r="F14" s="169" t="s">
        <v>307</v>
      </c>
      <c r="G14" s="169"/>
      <c r="H14" s="169"/>
      <c r="I14" s="169"/>
      <c r="K14" s="169">
        <v>2025</v>
      </c>
      <c r="L14" s="168">
        <v>1221000</v>
      </c>
      <c r="M14" s="168">
        <v>100000</v>
      </c>
      <c r="N14" s="168">
        <v>1321000</v>
      </c>
      <c r="O14" s="169"/>
      <c r="P14" s="169" t="s">
        <v>307</v>
      </c>
      <c r="Q14" s="169"/>
      <c r="R14" s="169"/>
      <c r="S14" s="169"/>
    </row>
    <row r="15" spans="1:19">
      <c r="A15" s="169">
        <v>2026</v>
      </c>
      <c r="B15" s="168">
        <v>1251000</v>
      </c>
      <c r="C15" s="168">
        <v>685000</v>
      </c>
      <c r="D15" s="168">
        <v>1936000</v>
      </c>
      <c r="E15" s="169"/>
      <c r="F15" s="169" t="s">
        <v>307</v>
      </c>
      <c r="G15" s="169"/>
      <c r="H15" s="169"/>
      <c r="I15" s="169"/>
      <c r="K15" s="169">
        <v>2026</v>
      </c>
      <c r="L15" s="168">
        <v>1221000</v>
      </c>
      <c r="M15" s="168">
        <v>1270000</v>
      </c>
      <c r="N15" s="168">
        <v>2491000</v>
      </c>
      <c r="O15" s="169"/>
      <c r="P15" s="169" t="s">
        <v>307</v>
      </c>
      <c r="Q15" s="169"/>
      <c r="R15" s="169"/>
      <c r="S15" s="169"/>
    </row>
    <row r="16" spans="1:19">
      <c r="A16" s="169">
        <v>2027</v>
      </c>
      <c r="B16" s="168">
        <v>1251000</v>
      </c>
      <c r="C16" s="168">
        <v>100000</v>
      </c>
      <c r="D16" s="168">
        <v>1351000</v>
      </c>
      <c r="E16" s="169"/>
      <c r="F16" s="169" t="s">
        <v>307</v>
      </c>
      <c r="G16" s="169"/>
      <c r="H16" s="169"/>
      <c r="I16" s="169"/>
      <c r="K16" s="169">
        <v>2027</v>
      </c>
      <c r="L16" s="168">
        <v>1221000</v>
      </c>
      <c r="M16" s="168">
        <v>100000</v>
      </c>
      <c r="N16" s="168">
        <v>1321000</v>
      </c>
      <c r="O16" s="169"/>
      <c r="P16" s="169" t="s">
        <v>307</v>
      </c>
      <c r="Q16" s="169"/>
      <c r="R16" s="169"/>
      <c r="S16" s="169"/>
    </row>
    <row r="17" spans="1:19">
      <c r="A17" s="169">
        <v>2028</v>
      </c>
      <c r="B17" s="168">
        <v>1251000</v>
      </c>
      <c r="C17" s="168">
        <v>100000</v>
      </c>
      <c r="D17" s="168">
        <v>1351000</v>
      </c>
      <c r="E17" s="169"/>
      <c r="F17" s="169" t="s">
        <v>307</v>
      </c>
      <c r="G17" s="169"/>
      <c r="H17" s="169"/>
      <c r="I17" s="169"/>
      <c r="K17" s="169">
        <v>2028</v>
      </c>
      <c r="L17" s="168">
        <v>1221000</v>
      </c>
      <c r="M17" s="168">
        <v>100000</v>
      </c>
      <c r="N17" s="168">
        <v>1321000</v>
      </c>
      <c r="O17" s="169"/>
      <c r="P17" s="169" t="s">
        <v>307</v>
      </c>
      <c r="Q17" s="169"/>
      <c r="R17" s="169"/>
      <c r="S17" s="169"/>
    </row>
    <row r="18" spans="1:19">
      <c r="A18" s="169">
        <v>2029</v>
      </c>
      <c r="B18" s="168">
        <v>1251000</v>
      </c>
      <c r="C18" s="168">
        <v>100000</v>
      </c>
      <c r="D18" s="168">
        <v>1351000</v>
      </c>
      <c r="E18" s="169"/>
      <c r="F18" s="169" t="s">
        <v>307</v>
      </c>
      <c r="G18" s="169"/>
      <c r="H18" s="169"/>
      <c r="I18" s="169"/>
      <c r="K18" s="169">
        <v>2029</v>
      </c>
      <c r="L18" s="168">
        <v>1221000</v>
      </c>
      <c r="M18" s="168">
        <v>100000</v>
      </c>
      <c r="N18" s="168">
        <v>1321000</v>
      </c>
      <c r="O18" s="169"/>
      <c r="P18" s="169" t="s">
        <v>307</v>
      </c>
      <c r="Q18" s="169"/>
      <c r="R18" s="169"/>
      <c r="S18" s="169"/>
    </row>
    <row r="19" spans="1:19">
      <c r="A19" s="169">
        <v>2030</v>
      </c>
      <c r="B19" s="168">
        <v>1251000</v>
      </c>
      <c r="C19" s="168">
        <v>176000</v>
      </c>
      <c r="D19" s="168">
        <v>1427000</v>
      </c>
      <c r="E19" s="169"/>
      <c r="F19" s="169" t="s">
        <v>307</v>
      </c>
      <c r="G19" s="169"/>
      <c r="H19" s="169"/>
      <c r="I19" s="169"/>
      <c r="K19" s="169">
        <v>2030</v>
      </c>
      <c r="L19" s="168">
        <v>1221000</v>
      </c>
      <c r="M19" s="168">
        <v>230000</v>
      </c>
      <c r="N19" s="168">
        <v>1451000</v>
      </c>
      <c r="O19" s="169"/>
      <c r="P19" s="169" t="s">
        <v>307</v>
      </c>
      <c r="Q19" s="169"/>
      <c r="R19" s="169"/>
      <c r="S19" s="169"/>
    </row>
    <row r="20" spans="1:19">
      <c r="A20" s="169">
        <v>2031</v>
      </c>
      <c r="B20" s="168">
        <v>1251000</v>
      </c>
      <c r="C20" s="168">
        <v>100000</v>
      </c>
      <c r="D20" s="168">
        <v>1351000</v>
      </c>
      <c r="E20" s="169"/>
      <c r="F20" s="169" t="s">
        <v>307</v>
      </c>
      <c r="G20" s="169"/>
      <c r="H20" s="169"/>
      <c r="I20" s="169"/>
      <c r="K20" s="169">
        <v>2031</v>
      </c>
      <c r="L20" s="168">
        <v>1221000</v>
      </c>
      <c r="M20" s="168">
        <v>100000</v>
      </c>
      <c r="N20" s="168">
        <v>1321000</v>
      </c>
      <c r="O20" s="169"/>
      <c r="P20" s="169" t="s">
        <v>307</v>
      </c>
      <c r="Q20" s="169"/>
      <c r="R20" s="169"/>
      <c r="S20" s="169"/>
    </row>
    <row r="21" spans="1:19">
      <c r="A21" s="169">
        <v>2032</v>
      </c>
      <c r="B21" s="168">
        <v>1251000</v>
      </c>
      <c r="C21" s="168">
        <v>7455000</v>
      </c>
      <c r="D21" s="168">
        <v>8706000</v>
      </c>
      <c r="E21" s="169"/>
      <c r="F21" s="169" t="s">
        <v>307</v>
      </c>
      <c r="G21" s="169"/>
      <c r="H21" s="169"/>
      <c r="I21" s="169"/>
      <c r="K21" s="169">
        <v>2032</v>
      </c>
      <c r="L21" s="168">
        <v>1221000</v>
      </c>
      <c r="M21" s="168">
        <v>14088000</v>
      </c>
      <c r="N21" s="168">
        <v>15309000</v>
      </c>
      <c r="O21" s="169"/>
      <c r="P21" s="169" t="s">
        <v>307</v>
      </c>
      <c r="Q21" s="169"/>
      <c r="R21" s="169"/>
      <c r="S21" s="169"/>
    </row>
    <row r="22" spans="1:19">
      <c r="A22" s="169">
        <v>2033</v>
      </c>
      <c r="B22" s="168">
        <v>1251000</v>
      </c>
      <c r="C22" s="168">
        <v>100000</v>
      </c>
      <c r="D22" s="168">
        <v>1351000</v>
      </c>
      <c r="E22" s="169"/>
      <c r="F22" s="169" t="s">
        <v>307</v>
      </c>
      <c r="G22" s="169"/>
      <c r="H22" s="169"/>
      <c r="I22" s="169"/>
      <c r="K22" s="169">
        <v>2033</v>
      </c>
      <c r="L22" s="168">
        <v>1221000</v>
      </c>
      <c r="M22" s="168">
        <v>100000</v>
      </c>
      <c r="N22" s="168">
        <v>1321000</v>
      </c>
      <c r="O22" s="169"/>
      <c r="P22" s="169" t="s">
        <v>307</v>
      </c>
      <c r="Q22" s="169"/>
      <c r="R22" s="169"/>
      <c r="S22" s="169"/>
    </row>
    <row r="23" spans="1:19">
      <c r="A23" s="169">
        <v>2034</v>
      </c>
      <c r="B23" s="168">
        <v>1251000</v>
      </c>
      <c r="C23" s="168">
        <v>100000</v>
      </c>
      <c r="D23" s="168">
        <v>1351000</v>
      </c>
      <c r="E23" s="169"/>
      <c r="F23" s="169" t="s">
        <v>307</v>
      </c>
      <c r="G23" s="169"/>
      <c r="H23" s="169"/>
      <c r="I23" s="169"/>
      <c r="K23" s="169">
        <v>2034</v>
      </c>
      <c r="L23" s="168">
        <v>1221000</v>
      </c>
      <c r="M23" s="168">
        <v>100000</v>
      </c>
      <c r="N23" s="168">
        <v>1321000</v>
      </c>
      <c r="O23" s="169"/>
      <c r="P23" s="169" t="s">
        <v>307</v>
      </c>
      <c r="Q23" s="169"/>
      <c r="R23" s="169"/>
      <c r="S23" s="169"/>
    </row>
    <row r="24" spans="1:19">
      <c r="A24" s="169">
        <v>2035</v>
      </c>
      <c r="B24" s="168">
        <v>1251000</v>
      </c>
      <c r="C24" s="168">
        <v>100000</v>
      </c>
      <c r="D24" s="168">
        <v>1351000</v>
      </c>
      <c r="E24" s="169"/>
      <c r="F24" s="169" t="s">
        <v>307</v>
      </c>
      <c r="G24" s="169"/>
      <c r="H24" s="169"/>
      <c r="I24" s="169"/>
      <c r="K24" s="169">
        <v>2035</v>
      </c>
      <c r="L24" s="168">
        <v>1221000</v>
      </c>
      <c r="M24" s="168">
        <v>100000</v>
      </c>
      <c r="N24" s="168">
        <v>1321000</v>
      </c>
      <c r="O24" s="169"/>
      <c r="P24" s="169" t="s">
        <v>307</v>
      </c>
      <c r="Q24" s="169"/>
      <c r="R24" s="169"/>
      <c r="S24" s="169"/>
    </row>
    <row r="25" spans="1:19">
      <c r="A25" s="169">
        <v>2036</v>
      </c>
      <c r="B25" s="168">
        <v>1251000</v>
      </c>
      <c r="C25" s="168">
        <v>100000</v>
      </c>
      <c r="D25" s="168">
        <v>1351000</v>
      </c>
      <c r="E25" s="169"/>
      <c r="F25" s="169" t="s">
        <v>307</v>
      </c>
      <c r="G25" s="169"/>
      <c r="H25" s="169"/>
      <c r="I25" s="169"/>
      <c r="K25" s="169">
        <v>2036</v>
      </c>
      <c r="L25" s="168">
        <v>1221000</v>
      </c>
      <c r="M25" s="168">
        <v>100000</v>
      </c>
      <c r="N25" s="168">
        <v>1321000</v>
      </c>
      <c r="O25" s="169"/>
      <c r="P25" s="169" t="s">
        <v>307</v>
      </c>
      <c r="Q25" s="169"/>
      <c r="R25" s="169"/>
      <c r="S25" s="169"/>
    </row>
    <row r="26" spans="1:19">
      <c r="A26" s="169">
        <v>2037</v>
      </c>
      <c r="B26" s="168">
        <v>1251000</v>
      </c>
      <c r="C26" s="168">
        <v>100000</v>
      </c>
      <c r="D26" s="168">
        <v>1351000</v>
      </c>
      <c r="E26" s="169"/>
      <c r="F26" s="169" t="s">
        <v>307</v>
      </c>
      <c r="G26" s="169"/>
      <c r="H26" s="169"/>
      <c r="I26" s="169"/>
      <c r="K26" s="169">
        <v>2037</v>
      </c>
      <c r="L26" s="168">
        <v>1221000</v>
      </c>
      <c r="M26" s="168">
        <v>100000</v>
      </c>
      <c r="N26" s="168">
        <v>1321000</v>
      </c>
      <c r="O26" s="169"/>
      <c r="P26" s="169" t="s">
        <v>307</v>
      </c>
      <c r="Q26" s="169"/>
      <c r="R26" s="169"/>
      <c r="S26" s="169"/>
    </row>
    <row r="27" spans="1:19">
      <c r="A27" s="169">
        <v>2038</v>
      </c>
      <c r="B27" s="168">
        <v>1251000</v>
      </c>
      <c r="C27" s="168">
        <v>685000</v>
      </c>
      <c r="D27" s="168">
        <v>1936000</v>
      </c>
      <c r="E27" s="169"/>
      <c r="F27" s="169" t="s">
        <v>307</v>
      </c>
      <c r="G27" s="169"/>
      <c r="H27" s="169"/>
      <c r="I27" s="169"/>
      <c r="K27" s="169">
        <v>2038</v>
      </c>
      <c r="L27" s="168">
        <v>1221000</v>
      </c>
      <c r="M27" s="168">
        <v>1270000</v>
      </c>
      <c r="N27" s="168">
        <v>2491000</v>
      </c>
      <c r="O27" s="169"/>
      <c r="P27" s="169" t="s">
        <v>307</v>
      </c>
      <c r="Q27" s="169"/>
      <c r="R27" s="169"/>
      <c r="S27" s="169"/>
    </row>
    <row r="28" spans="1:19">
      <c r="A28" s="169">
        <v>2039</v>
      </c>
      <c r="B28" s="168">
        <v>1251000</v>
      </c>
      <c r="C28" s="168">
        <v>100000</v>
      </c>
      <c r="D28" s="168">
        <v>1351000</v>
      </c>
      <c r="E28" s="169"/>
      <c r="F28" s="169" t="s">
        <v>307</v>
      </c>
      <c r="G28" s="169"/>
      <c r="H28" s="169"/>
      <c r="I28" s="169"/>
      <c r="K28" s="169">
        <v>2039</v>
      </c>
      <c r="L28" s="168">
        <v>1221000</v>
      </c>
      <c r="M28" s="168">
        <v>100000</v>
      </c>
      <c r="N28" s="168">
        <v>1321000</v>
      </c>
      <c r="O28" s="169"/>
      <c r="P28" s="169" t="s">
        <v>307</v>
      </c>
      <c r="Q28" s="169"/>
      <c r="R28" s="169"/>
      <c r="S28" s="169"/>
    </row>
    <row r="29" spans="1:19">
      <c r="A29" s="169">
        <v>2040</v>
      </c>
      <c r="B29" s="168">
        <v>1251000</v>
      </c>
      <c r="C29" s="168">
        <v>176000</v>
      </c>
      <c r="D29" s="168">
        <v>1427000</v>
      </c>
      <c r="E29" s="169"/>
      <c r="F29" s="169" t="s">
        <v>307</v>
      </c>
      <c r="G29" s="168">
        <v>26271000</v>
      </c>
      <c r="H29" s="168">
        <v>10677000</v>
      </c>
      <c r="I29" s="168">
        <v>36948000</v>
      </c>
      <c r="K29" s="169">
        <v>2040</v>
      </c>
      <c r="L29" s="168">
        <v>1221000</v>
      </c>
      <c r="M29" s="168">
        <v>230000</v>
      </c>
      <c r="N29" s="168">
        <v>1451000</v>
      </c>
      <c r="O29" s="169"/>
      <c r="P29" s="169" t="s">
        <v>307</v>
      </c>
      <c r="Q29" s="168">
        <v>25641000</v>
      </c>
      <c r="R29" s="168">
        <v>18588000</v>
      </c>
      <c r="S29" s="168">
        <v>44229000</v>
      </c>
    </row>
    <row r="30" spans="1:19">
      <c r="A30" s="169">
        <v>2041</v>
      </c>
      <c r="B30" s="168">
        <v>1251000</v>
      </c>
      <c r="C30" s="168">
        <v>100000</v>
      </c>
      <c r="D30" s="168">
        <v>1351000</v>
      </c>
      <c r="E30" s="169"/>
      <c r="F30" s="169" t="s">
        <v>307</v>
      </c>
      <c r="G30" s="169"/>
      <c r="H30" s="169"/>
      <c r="I30" s="169"/>
      <c r="K30" s="169">
        <v>2041</v>
      </c>
      <c r="L30" s="168">
        <v>1221000</v>
      </c>
      <c r="M30" s="168">
        <v>100000</v>
      </c>
      <c r="N30" s="168">
        <v>1321000</v>
      </c>
      <c r="O30" s="169"/>
      <c r="P30" s="169" t="s">
        <v>307</v>
      </c>
      <c r="Q30" s="169"/>
      <c r="R30" s="169"/>
      <c r="S30" s="169"/>
    </row>
    <row r="31" spans="1:19">
      <c r="A31" s="169">
        <v>2042</v>
      </c>
      <c r="B31" s="168">
        <v>1251000</v>
      </c>
      <c r="C31" s="168">
        <v>100000</v>
      </c>
      <c r="D31" s="168">
        <v>1351000</v>
      </c>
      <c r="E31" s="169"/>
      <c r="F31" s="169" t="s">
        <v>307</v>
      </c>
      <c r="G31" s="169"/>
      <c r="H31" s="169"/>
      <c r="I31" s="169"/>
      <c r="K31" s="169">
        <v>2042</v>
      </c>
      <c r="L31" s="168">
        <v>1221000</v>
      </c>
      <c r="M31" s="168">
        <v>100000</v>
      </c>
      <c r="N31" s="168">
        <v>1321000</v>
      </c>
      <c r="O31" s="169"/>
      <c r="P31" s="169" t="s">
        <v>307</v>
      </c>
      <c r="Q31" s="169"/>
      <c r="R31" s="169"/>
      <c r="S31" s="169"/>
    </row>
    <row r="32" spans="1:19">
      <c r="A32" s="169">
        <v>2043</v>
      </c>
      <c r="B32" s="168">
        <v>1251000</v>
      </c>
      <c r="C32" s="168">
        <v>100000</v>
      </c>
      <c r="D32" s="168">
        <v>1351000</v>
      </c>
      <c r="E32" s="169"/>
      <c r="F32" s="169" t="s">
        <v>307</v>
      </c>
      <c r="G32" s="169"/>
      <c r="H32" s="169"/>
      <c r="I32" s="169"/>
      <c r="K32" s="169">
        <v>2043</v>
      </c>
      <c r="L32" s="168">
        <v>1221000</v>
      </c>
      <c r="M32" s="168">
        <v>100000</v>
      </c>
      <c r="N32" s="168">
        <v>1321000</v>
      </c>
      <c r="O32" s="169"/>
      <c r="P32" s="169" t="s">
        <v>307</v>
      </c>
      <c r="Q32" s="169"/>
      <c r="R32" s="169"/>
      <c r="S32" s="169"/>
    </row>
    <row r="33" spans="1:19">
      <c r="A33" s="169">
        <v>2044</v>
      </c>
      <c r="B33" s="168">
        <v>1251000</v>
      </c>
      <c r="C33" s="168">
        <v>10189000</v>
      </c>
      <c r="D33" s="168">
        <v>11440000</v>
      </c>
      <c r="E33" s="169"/>
      <c r="F33" s="169" t="s">
        <v>307</v>
      </c>
      <c r="G33" s="169"/>
      <c r="H33" s="169"/>
      <c r="I33" s="169"/>
      <c r="K33" s="169">
        <v>2044</v>
      </c>
      <c r="L33" s="168">
        <v>1221000</v>
      </c>
      <c r="M33" s="168">
        <v>18776000</v>
      </c>
      <c r="N33" s="168">
        <v>19997000</v>
      </c>
      <c r="O33" s="169"/>
      <c r="P33" s="169" t="s">
        <v>307</v>
      </c>
      <c r="Q33" s="169"/>
      <c r="R33" s="169"/>
      <c r="S33" s="169"/>
    </row>
    <row r="34" spans="1:19">
      <c r="A34" s="169">
        <v>2045</v>
      </c>
      <c r="B34" s="168">
        <v>1251000</v>
      </c>
      <c r="C34" s="168">
        <v>100000</v>
      </c>
      <c r="D34" s="168">
        <v>1351000</v>
      </c>
      <c r="E34" s="169"/>
      <c r="F34" s="169" t="s">
        <v>307</v>
      </c>
      <c r="G34" s="169"/>
      <c r="H34" s="169"/>
      <c r="I34" s="169"/>
      <c r="K34" s="169">
        <v>2045</v>
      </c>
      <c r="L34" s="168">
        <v>1221000</v>
      </c>
      <c r="M34" s="168">
        <v>100000</v>
      </c>
      <c r="N34" s="168">
        <v>1321000</v>
      </c>
      <c r="O34" s="169"/>
      <c r="P34" s="169" t="s">
        <v>307</v>
      </c>
      <c r="Q34" s="169"/>
      <c r="R34" s="169"/>
      <c r="S34" s="169"/>
    </row>
    <row r="35" spans="1:19">
      <c r="A35" s="169">
        <v>2046</v>
      </c>
      <c r="B35" s="168">
        <v>1251000</v>
      </c>
      <c r="C35" s="168">
        <v>100000</v>
      </c>
      <c r="D35" s="168">
        <v>1351000</v>
      </c>
      <c r="E35" s="169"/>
      <c r="F35" s="169" t="s">
        <v>307</v>
      </c>
      <c r="G35" s="169"/>
      <c r="H35" s="169"/>
      <c r="I35" s="169"/>
      <c r="K35" s="169">
        <v>2046</v>
      </c>
      <c r="L35" s="168">
        <v>1221000</v>
      </c>
      <c r="M35" s="168">
        <v>100000</v>
      </c>
      <c r="N35" s="168">
        <v>1321000</v>
      </c>
      <c r="O35" s="169"/>
      <c r="P35" s="169" t="s">
        <v>307</v>
      </c>
      <c r="Q35" s="169"/>
      <c r="R35" s="169"/>
      <c r="S35" s="169"/>
    </row>
    <row r="36" spans="1:19">
      <c r="A36" s="169">
        <v>2047</v>
      </c>
      <c r="B36" s="168">
        <v>1251000</v>
      </c>
      <c r="C36" s="168">
        <v>100000</v>
      </c>
      <c r="D36" s="168">
        <v>1351000</v>
      </c>
      <c r="E36" s="169"/>
      <c r="F36" s="169" t="s">
        <v>307</v>
      </c>
      <c r="G36" s="169"/>
      <c r="H36" s="169"/>
      <c r="I36" s="169"/>
      <c r="K36" s="169">
        <v>2047</v>
      </c>
      <c r="L36" s="168">
        <v>1221000</v>
      </c>
      <c r="M36" s="168">
        <v>100000</v>
      </c>
      <c r="N36" s="168">
        <v>1321000</v>
      </c>
      <c r="O36" s="169"/>
      <c r="P36" s="169" t="s">
        <v>307</v>
      </c>
      <c r="Q36" s="169"/>
      <c r="R36" s="169"/>
      <c r="S36" s="169"/>
    </row>
    <row r="37" spans="1:19">
      <c r="A37" s="169">
        <v>2048</v>
      </c>
      <c r="B37" s="168">
        <v>1251000</v>
      </c>
      <c r="C37" s="168">
        <v>100000</v>
      </c>
      <c r="D37" s="168">
        <v>1351000</v>
      </c>
      <c r="E37" s="169"/>
      <c r="F37" s="169" t="s">
        <v>307</v>
      </c>
      <c r="G37" s="169"/>
      <c r="H37" s="169"/>
      <c r="I37" s="169"/>
      <c r="K37" s="169">
        <v>2048</v>
      </c>
      <c r="L37" s="168">
        <v>1221000</v>
      </c>
      <c r="M37" s="168">
        <v>100000</v>
      </c>
      <c r="N37" s="168">
        <v>1321000</v>
      </c>
      <c r="O37" s="169"/>
      <c r="P37" s="169" t="s">
        <v>307</v>
      </c>
      <c r="Q37" s="169"/>
      <c r="R37" s="169"/>
      <c r="S37" s="169"/>
    </row>
    <row r="38" spans="1:19">
      <c r="A38" s="169">
        <v>2049</v>
      </c>
      <c r="B38" s="168">
        <v>1251000</v>
      </c>
      <c r="C38" s="168">
        <v>100000</v>
      </c>
      <c r="D38" s="168">
        <v>1351000</v>
      </c>
      <c r="E38" s="169"/>
      <c r="F38" s="169" t="s">
        <v>307</v>
      </c>
      <c r="G38" s="169"/>
      <c r="H38" s="169"/>
      <c r="I38" s="169"/>
      <c r="K38" s="169">
        <v>2049</v>
      </c>
      <c r="L38" s="168">
        <v>1221000</v>
      </c>
      <c r="M38" s="168">
        <v>100000</v>
      </c>
      <c r="N38" s="168">
        <v>1321000</v>
      </c>
      <c r="O38" s="169"/>
      <c r="P38" s="169" t="s">
        <v>307</v>
      </c>
      <c r="Q38" s="169"/>
      <c r="R38" s="169"/>
      <c r="S38" s="169"/>
    </row>
    <row r="39" spans="1:19">
      <c r="A39" s="169">
        <v>2050</v>
      </c>
      <c r="B39" s="168">
        <v>1251000</v>
      </c>
      <c r="C39" s="168">
        <v>1581000</v>
      </c>
      <c r="D39" s="168">
        <v>2832000</v>
      </c>
      <c r="E39" s="169"/>
      <c r="F39" s="169" t="s">
        <v>307</v>
      </c>
      <c r="G39" s="169"/>
      <c r="H39" s="169"/>
      <c r="I39" s="169"/>
      <c r="K39" s="169">
        <v>2050</v>
      </c>
      <c r="L39" s="168">
        <v>1221000</v>
      </c>
      <c r="M39" s="168">
        <v>2095000</v>
      </c>
      <c r="N39" s="168">
        <v>3316000</v>
      </c>
      <c r="O39" s="169"/>
      <c r="P39" s="169" t="s">
        <v>307</v>
      </c>
      <c r="Q39" s="169"/>
      <c r="R39" s="169"/>
      <c r="S39" s="169"/>
    </row>
    <row r="40" spans="1:19">
      <c r="A40" s="169">
        <v>2051</v>
      </c>
      <c r="B40" s="168">
        <v>1251000</v>
      </c>
      <c r="C40" s="168">
        <v>100000</v>
      </c>
      <c r="D40" s="168">
        <v>1351000</v>
      </c>
      <c r="E40" s="169"/>
      <c r="F40" s="169" t="s">
        <v>307</v>
      </c>
      <c r="G40" s="169"/>
      <c r="H40" s="169"/>
      <c r="I40" s="169"/>
      <c r="K40" s="169">
        <v>2051</v>
      </c>
      <c r="L40" s="168">
        <v>1221000</v>
      </c>
      <c r="M40" s="168">
        <v>100000</v>
      </c>
      <c r="N40" s="168">
        <v>1321000</v>
      </c>
      <c r="O40" s="169"/>
      <c r="P40" s="169" t="s">
        <v>307</v>
      </c>
      <c r="Q40" s="169"/>
      <c r="R40" s="169"/>
      <c r="S40" s="169"/>
    </row>
    <row r="41" spans="1:19">
      <c r="A41" s="169">
        <v>2052</v>
      </c>
      <c r="B41" s="168">
        <v>1251000</v>
      </c>
      <c r="C41" s="168">
        <v>100000</v>
      </c>
      <c r="D41" s="168">
        <v>1351000</v>
      </c>
      <c r="E41" s="169"/>
      <c r="F41" s="169" t="s">
        <v>307</v>
      </c>
      <c r="G41" s="169"/>
      <c r="H41" s="169"/>
      <c r="I41" s="169"/>
      <c r="K41" s="169">
        <v>2052</v>
      </c>
      <c r="L41" s="168">
        <v>1221000</v>
      </c>
      <c r="M41" s="168">
        <v>100000</v>
      </c>
      <c r="N41" s="168">
        <v>1321000</v>
      </c>
      <c r="O41" s="169"/>
      <c r="P41" s="169" t="s">
        <v>307</v>
      </c>
      <c r="Q41" s="169"/>
      <c r="R41" s="169"/>
      <c r="S41" s="169"/>
    </row>
    <row r="42" spans="1:19">
      <c r="A42" s="169">
        <v>2053</v>
      </c>
      <c r="B42" s="168">
        <v>1251000</v>
      </c>
      <c r="C42" s="168">
        <v>100000</v>
      </c>
      <c r="D42" s="168">
        <v>1351000</v>
      </c>
      <c r="E42" s="169"/>
      <c r="F42" s="169" t="s">
        <v>307</v>
      </c>
      <c r="G42" s="169"/>
      <c r="H42" s="169"/>
      <c r="I42" s="169"/>
      <c r="K42" s="169">
        <v>2053</v>
      </c>
      <c r="L42" s="168">
        <v>1221000</v>
      </c>
      <c r="M42" s="168">
        <v>100000</v>
      </c>
      <c r="N42" s="168">
        <v>1321000</v>
      </c>
      <c r="O42" s="169"/>
      <c r="P42" s="169" t="s">
        <v>307</v>
      </c>
      <c r="Q42" s="169"/>
      <c r="R42" s="169"/>
      <c r="S42" s="169"/>
    </row>
    <row r="43" spans="1:19">
      <c r="A43" s="169">
        <v>2054</v>
      </c>
      <c r="B43" s="168">
        <v>1251000</v>
      </c>
      <c r="C43" s="168">
        <v>100000</v>
      </c>
      <c r="D43" s="168">
        <v>1351000</v>
      </c>
      <c r="E43" s="169"/>
      <c r="F43" s="169" t="s">
        <v>307</v>
      </c>
      <c r="G43" s="169"/>
      <c r="H43" s="169"/>
      <c r="I43" s="169"/>
      <c r="K43" s="169">
        <v>2054</v>
      </c>
      <c r="L43" s="168">
        <v>1221000</v>
      </c>
      <c r="M43" s="168">
        <v>100000</v>
      </c>
      <c r="N43" s="168">
        <v>1321000</v>
      </c>
      <c r="O43" s="169"/>
      <c r="P43" s="169" t="s">
        <v>307</v>
      </c>
      <c r="Q43" s="169"/>
      <c r="R43" s="169"/>
      <c r="S43" s="169"/>
    </row>
    <row r="44" spans="1:19">
      <c r="A44" s="169">
        <v>2055</v>
      </c>
      <c r="B44" s="168">
        <v>1251000</v>
      </c>
      <c r="C44" s="168">
        <v>100000</v>
      </c>
      <c r="D44" s="168">
        <v>1351000</v>
      </c>
      <c r="E44" s="169"/>
      <c r="F44" s="169" t="s">
        <v>307</v>
      </c>
      <c r="G44" s="169"/>
      <c r="H44" s="169"/>
      <c r="I44" s="169"/>
      <c r="K44" s="169">
        <v>2055</v>
      </c>
      <c r="L44" s="168">
        <v>1221000</v>
      </c>
      <c r="M44" s="168">
        <v>100000</v>
      </c>
      <c r="N44" s="168">
        <v>1321000</v>
      </c>
      <c r="O44" s="169"/>
      <c r="P44" s="169" t="s">
        <v>307</v>
      </c>
      <c r="Q44" s="169"/>
      <c r="R44" s="169"/>
      <c r="S44" s="169"/>
    </row>
    <row r="45" spans="1:19">
      <c r="A45" s="169">
        <v>2056</v>
      </c>
      <c r="B45" s="168">
        <v>1251000</v>
      </c>
      <c r="C45" s="168">
        <v>7455000</v>
      </c>
      <c r="D45" s="168">
        <v>8706000</v>
      </c>
      <c r="E45" s="169"/>
      <c r="F45" s="169" t="s">
        <v>307</v>
      </c>
      <c r="G45" s="169"/>
      <c r="H45" s="169"/>
      <c r="I45" s="169"/>
      <c r="K45" s="169">
        <v>2056</v>
      </c>
      <c r="L45" s="168">
        <v>1221000</v>
      </c>
      <c r="M45" s="168">
        <v>14088000</v>
      </c>
      <c r="N45" s="168">
        <v>15309000</v>
      </c>
      <c r="O45" s="169"/>
      <c r="P45" s="169" t="s">
        <v>307</v>
      </c>
      <c r="Q45" s="169"/>
      <c r="R45" s="169"/>
      <c r="S45" s="169"/>
    </row>
    <row r="46" spans="1:19">
      <c r="A46" s="169">
        <v>2057</v>
      </c>
      <c r="B46" s="168">
        <v>1251000</v>
      </c>
      <c r="C46" s="168">
        <v>100000</v>
      </c>
      <c r="D46" s="168">
        <v>1351000</v>
      </c>
      <c r="E46" s="169"/>
      <c r="F46" s="169" t="s">
        <v>307</v>
      </c>
      <c r="G46" s="169"/>
      <c r="H46" s="169"/>
      <c r="I46" s="169"/>
      <c r="K46" s="169">
        <v>2057</v>
      </c>
      <c r="L46" s="168">
        <v>1221000</v>
      </c>
      <c r="M46" s="168">
        <v>100000</v>
      </c>
      <c r="N46" s="168">
        <v>1321000</v>
      </c>
      <c r="O46" s="169"/>
      <c r="P46" s="169" t="s">
        <v>307</v>
      </c>
      <c r="Q46" s="169"/>
      <c r="R46" s="169"/>
      <c r="S46" s="169"/>
    </row>
    <row r="47" spans="1:19">
      <c r="A47" s="169">
        <v>2058</v>
      </c>
      <c r="B47" s="168">
        <v>1251000</v>
      </c>
      <c r="C47" s="168">
        <v>100000</v>
      </c>
      <c r="D47" s="168">
        <v>1351000</v>
      </c>
      <c r="E47" s="169"/>
      <c r="F47" s="169" t="s">
        <v>307</v>
      </c>
      <c r="G47" s="169"/>
      <c r="H47" s="169"/>
      <c r="I47" s="169"/>
      <c r="K47" s="169">
        <v>2058</v>
      </c>
      <c r="L47" s="168">
        <v>1221000</v>
      </c>
      <c r="M47" s="168">
        <v>100000</v>
      </c>
      <c r="N47" s="168">
        <v>1321000</v>
      </c>
      <c r="O47" s="169"/>
      <c r="P47" s="169" t="s">
        <v>307</v>
      </c>
      <c r="Q47" s="169"/>
      <c r="R47" s="169"/>
      <c r="S47" s="169"/>
    </row>
    <row r="48" spans="1:19">
      <c r="A48" s="169">
        <v>2059</v>
      </c>
      <c r="B48" s="168">
        <v>1251000</v>
      </c>
      <c r="C48" s="168">
        <v>100000</v>
      </c>
      <c r="D48" s="168">
        <v>1351000</v>
      </c>
      <c r="E48" s="169"/>
      <c r="F48" s="169" t="s">
        <v>307</v>
      </c>
      <c r="G48" s="169"/>
      <c r="H48" s="169"/>
      <c r="I48" s="169"/>
      <c r="K48" s="169">
        <v>2059</v>
      </c>
      <c r="L48" s="168">
        <v>1221000</v>
      </c>
      <c r="M48" s="168">
        <v>100000</v>
      </c>
      <c r="N48" s="168">
        <v>1321000</v>
      </c>
      <c r="O48" s="169"/>
      <c r="P48" s="169" t="s">
        <v>307</v>
      </c>
      <c r="Q48" s="169"/>
      <c r="R48" s="169"/>
      <c r="S48" s="169"/>
    </row>
    <row r="49" spans="1:19">
      <c r="A49" s="169"/>
      <c r="B49" s="169"/>
      <c r="C49" s="169"/>
      <c r="D49" s="169"/>
      <c r="E49" s="169"/>
      <c r="F49" s="169"/>
      <c r="G49" s="169"/>
      <c r="H49" s="169"/>
      <c r="I49" s="169"/>
      <c r="K49" s="169"/>
      <c r="L49" s="169"/>
      <c r="M49" s="169"/>
      <c r="N49" s="169"/>
      <c r="O49" s="169"/>
      <c r="P49" s="169"/>
      <c r="Q49" s="169"/>
      <c r="R49" s="169"/>
      <c r="S49" s="169"/>
    </row>
    <row r="50" spans="1:19">
      <c r="A50" s="169"/>
      <c r="B50" s="169"/>
      <c r="C50" s="169"/>
      <c r="D50" s="169"/>
      <c r="E50" s="169"/>
      <c r="F50" s="169"/>
      <c r="G50" s="169"/>
      <c r="H50" s="169"/>
      <c r="I50" s="169"/>
      <c r="K50" s="169"/>
      <c r="L50" s="169"/>
      <c r="M50" s="169"/>
      <c r="N50" s="169"/>
      <c r="O50" s="169"/>
      <c r="P50" s="169"/>
      <c r="Q50" s="169"/>
      <c r="R50" s="169"/>
      <c r="S50" s="169"/>
    </row>
    <row r="51" spans="1:19">
      <c r="A51" s="169" t="s">
        <v>299</v>
      </c>
      <c r="B51" s="169" t="b">
        <v>1</v>
      </c>
      <c r="C51" s="169" t="b">
        <v>1</v>
      </c>
      <c r="D51" s="169"/>
      <c r="E51" s="169"/>
      <c r="F51" s="169"/>
      <c r="G51" s="169"/>
      <c r="H51" s="169"/>
      <c r="I51" s="169"/>
      <c r="K51" s="169" t="s">
        <v>299</v>
      </c>
      <c r="L51" s="169" t="b">
        <v>1</v>
      </c>
      <c r="M51" s="169" t="b">
        <v>1</v>
      </c>
      <c r="N51" s="169"/>
      <c r="O51" s="169"/>
      <c r="P51" s="169"/>
      <c r="Q51" s="169"/>
      <c r="R51" s="169"/>
      <c r="S51" s="169"/>
    </row>
  </sheetData>
  <sheetProtection password="90DC"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0.59999389629810485"/>
  </sheetPr>
  <dimension ref="A1:L77"/>
  <sheetViews>
    <sheetView zoomScale="85" zoomScaleNormal="85" workbookViewId="0">
      <selection activeCell="A22" sqref="A22"/>
    </sheetView>
  </sheetViews>
  <sheetFormatPr defaultRowHeight="14.4"/>
  <cols>
    <col min="1" max="1" width="63.6640625" customWidth="1"/>
    <col min="2" max="2" width="18.33203125" customWidth="1"/>
    <col min="3" max="3" width="92.5546875" customWidth="1"/>
    <col min="4" max="4" width="9.109375" style="5"/>
    <col min="7" max="10" width="8.88671875" customWidth="1"/>
  </cols>
  <sheetData>
    <row r="1" spans="1:4">
      <c r="A1" s="15" t="s">
        <v>11</v>
      </c>
      <c r="B1" s="15" t="s">
        <v>9</v>
      </c>
      <c r="C1" s="15" t="s">
        <v>10</v>
      </c>
    </row>
    <row r="2" spans="1:4" s="2" customFormat="1">
      <c r="A2" s="423" t="s">
        <v>17</v>
      </c>
      <c r="B2" s="424"/>
      <c r="C2" s="425"/>
      <c r="D2" s="5"/>
    </row>
    <row r="3" spans="1:4" s="2" customFormat="1">
      <c r="A3" s="19" t="s">
        <v>3</v>
      </c>
      <c r="B3" s="10">
        <v>7.0000000000000007E-2</v>
      </c>
      <c r="C3" s="3" t="s">
        <v>226</v>
      </c>
      <c r="D3" s="5"/>
    </row>
    <row r="4" spans="1:4" s="2" customFormat="1">
      <c r="A4" s="19" t="s">
        <v>3</v>
      </c>
      <c r="B4" s="10">
        <v>0.03</v>
      </c>
      <c r="C4" s="3" t="s">
        <v>226</v>
      </c>
      <c r="D4" s="5"/>
    </row>
    <row r="5" spans="1:4" s="91" customFormat="1">
      <c r="A5" s="109" t="s">
        <v>221</v>
      </c>
      <c r="B5" s="110">
        <v>2019</v>
      </c>
      <c r="C5" s="3" t="s">
        <v>226</v>
      </c>
      <c r="D5" s="5"/>
    </row>
    <row r="6" spans="1:4" s="91" customFormat="1">
      <c r="A6" s="109" t="s">
        <v>222</v>
      </c>
      <c r="B6" s="110">
        <v>2017</v>
      </c>
      <c r="C6" s="3" t="s">
        <v>226</v>
      </c>
      <c r="D6" s="5"/>
    </row>
    <row r="7" spans="1:4" s="2" customFormat="1">
      <c r="A7" s="14" t="s">
        <v>156</v>
      </c>
      <c r="B7" s="14" t="s">
        <v>157</v>
      </c>
      <c r="C7" s="303" t="s">
        <v>158</v>
      </c>
      <c r="D7" s="5"/>
    </row>
    <row r="8" spans="1:4" s="49" customFormat="1">
      <c r="A8" s="14" t="s">
        <v>166</v>
      </c>
      <c r="B8" s="62">
        <v>1.68</v>
      </c>
      <c r="C8" s="106" t="s">
        <v>220</v>
      </c>
      <c r="D8" s="5"/>
    </row>
    <row r="9" spans="1:4" s="49" customFormat="1">
      <c r="A9" s="14" t="s">
        <v>521</v>
      </c>
      <c r="B9" s="14">
        <f>6*52</f>
        <v>312</v>
      </c>
      <c r="C9" s="88" t="s">
        <v>526</v>
      </c>
      <c r="D9" s="5"/>
    </row>
    <row r="10" spans="1:4" s="177" customFormat="1">
      <c r="A10" s="14" t="s">
        <v>483</v>
      </c>
      <c r="B10" s="324">
        <v>0.5</v>
      </c>
      <c r="C10" s="88"/>
      <c r="D10" s="178"/>
    </row>
    <row r="11" spans="1:4" s="177" customFormat="1" ht="72">
      <c r="A11" s="217" t="s">
        <v>411</v>
      </c>
      <c r="B11" s="217">
        <v>5</v>
      </c>
      <c r="C11" s="216" t="s">
        <v>434</v>
      </c>
      <c r="D11" s="178"/>
    </row>
    <row r="12" spans="1:4" s="212" customFormat="1">
      <c r="A12" s="217" t="s">
        <v>432</v>
      </c>
      <c r="B12" s="233">
        <f>1/50</f>
        <v>0.02</v>
      </c>
      <c r="C12" s="232"/>
      <c r="D12" s="178"/>
    </row>
    <row r="13" spans="1:4" s="212" customFormat="1" ht="43.2">
      <c r="A13" s="302" t="s">
        <v>499</v>
      </c>
      <c r="B13" s="289">
        <f>1/20</f>
        <v>0.05</v>
      </c>
      <c r="C13" s="232" t="s">
        <v>496</v>
      </c>
      <c r="D13" s="178"/>
    </row>
    <row r="14" spans="1:4" s="303" customFormat="1">
      <c r="A14" s="302" t="s">
        <v>500</v>
      </c>
      <c r="B14" s="325">
        <v>1.5</v>
      </c>
      <c r="C14" s="232"/>
      <c r="D14" s="178"/>
    </row>
    <row r="15" spans="1:4" s="91" customFormat="1">
      <c r="A15" s="14" t="s">
        <v>275</v>
      </c>
      <c r="B15" s="14">
        <v>1318.2</v>
      </c>
      <c r="C15" s="14"/>
      <c r="D15" s="5"/>
    </row>
    <row r="16" spans="1:4" s="91" customFormat="1">
      <c r="A16" s="14" t="s">
        <v>276</v>
      </c>
      <c r="B16" s="14">
        <f>134*4</f>
        <v>536</v>
      </c>
      <c r="C16" s="14"/>
      <c r="D16" s="5"/>
    </row>
    <row r="17" spans="1:12" s="91" customFormat="1">
      <c r="A17" s="96" t="s">
        <v>277</v>
      </c>
      <c r="B17" s="107">
        <v>50000</v>
      </c>
      <c r="C17" s="96"/>
      <c r="D17" s="5"/>
    </row>
    <row r="18" spans="1:12" s="91" customFormat="1">
      <c r="A18" s="96" t="s">
        <v>484</v>
      </c>
      <c r="B18" s="107">
        <v>100000</v>
      </c>
      <c r="C18" s="96"/>
      <c r="D18" s="5"/>
    </row>
    <row r="19" spans="1:12" s="91" customFormat="1">
      <c r="A19" s="96" t="s">
        <v>478</v>
      </c>
      <c r="B19" s="120">
        <f>AVERAGE(B20:B23)</f>
        <v>38500</v>
      </c>
      <c r="C19" s="96"/>
      <c r="D19" s="5"/>
      <c r="E19" s="178"/>
      <c r="G19" s="5"/>
      <c r="H19" s="5"/>
      <c r="I19" s="5"/>
      <c r="J19" s="5"/>
      <c r="K19" s="5"/>
      <c r="L19" s="5"/>
    </row>
    <row r="20" spans="1:12" s="91" customFormat="1">
      <c r="A20" s="121" t="s">
        <v>248</v>
      </c>
      <c r="B20" s="120">
        <v>38000</v>
      </c>
      <c r="C20" s="96" t="s">
        <v>241</v>
      </c>
      <c r="D20" s="5"/>
      <c r="E20" s="178"/>
      <c r="G20" s="5"/>
      <c r="H20" s="5"/>
      <c r="I20" s="5"/>
      <c r="J20" s="5"/>
      <c r="K20" s="5"/>
      <c r="L20" s="5"/>
    </row>
    <row r="21" spans="1:12" s="91" customFormat="1">
      <c r="A21" s="121" t="s">
        <v>249</v>
      </c>
      <c r="B21" s="120">
        <v>37000</v>
      </c>
      <c r="C21" s="96" t="s">
        <v>241</v>
      </c>
      <c r="D21" s="5"/>
      <c r="E21" s="178"/>
      <c r="G21" s="5"/>
      <c r="H21" s="5"/>
      <c r="I21" s="5"/>
      <c r="J21" s="5"/>
      <c r="K21" s="5"/>
      <c r="L21" s="5"/>
    </row>
    <row r="22" spans="1:12" s="91" customFormat="1">
      <c r="A22" s="121" t="s">
        <v>250</v>
      </c>
      <c r="B22" s="120">
        <v>44000</v>
      </c>
      <c r="C22" s="96" t="s">
        <v>241</v>
      </c>
      <c r="D22" s="5"/>
      <c r="E22" s="178"/>
      <c r="G22" s="5"/>
      <c r="H22" s="5"/>
      <c r="I22" s="5"/>
      <c r="J22" s="5"/>
      <c r="K22" s="5"/>
      <c r="L22" s="5"/>
    </row>
    <row r="23" spans="1:12" s="91" customFormat="1">
      <c r="A23" s="121" t="s">
        <v>251</v>
      </c>
      <c r="B23" s="120">
        <v>35000</v>
      </c>
      <c r="C23" s="96" t="s">
        <v>241</v>
      </c>
      <c r="D23" s="5"/>
      <c r="E23" s="178"/>
      <c r="G23" s="5"/>
      <c r="H23" s="5"/>
      <c r="I23" s="5"/>
      <c r="J23" s="5"/>
      <c r="K23" s="5"/>
      <c r="L23" s="5"/>
    </row>
    <row r="24" spans="1:12" s="91" customFormat="1">
      <c r="A24" s="96" t="s">
        <v>278</v>
      </c>
      <c r="B24" s="120">
        <f>AVERAGE(B25:B28)</f>
        <v>52750</v>
      </c>
      <c r="C24" s="96"/>
      <c r="D24" s="5"/>
      <c r="E24" s="178"/>
      <c r="G24" s="5"/>
      <c r="H24" s="5"/>
      <c r="I24" s="5"/>
      <c r="J24" s="5"/>
      <c r="K24" s="5"/>
      <c r="L24" s="5"/>
    </row>
    <row r="25" spans="1:12" s="91" customFormat="1">
      <c r="A25" s="121" t="s">
        <v>248</v>
      </c>
      <c r="B25" s="120">
        <v>50000</v>
      </c>
      <c r="C25" s="96" t="s">
        <v>241</v>
      </c>
      <c r="D25" s="5"/>
      <c r="E25" s="178"/>
      <c r="G25" s="5"/>
      <c r="H25" s="5"/>
      <c r="I25" s="5"/>
      <c r="J25" s="5"/>
      <c r="K25" s="5"/>
      <c r="L25" s="5"/>
    </row>
    <row r="26" spans="1:12" s="91" customFormat="1">
      <c r="A26" s="121" t="s">
        <v>249</v>
      </c>
      <c r="B26" s="120">
        <v>52000</v>
      </c>
      <c r="C26" s="96" t="s">
        <v>241</v>
      </c>
      <c r="D26" s="5"/>
      <c r="E26" s="178"/>
      <c r="G26" s="5"/>
      <c r="H26" s="5"/>
      <c r="I26" s="5"/>
      <c r="J26" s="5"/>
      <c r="K26" s="5"/>
      <c r="L26" s="5"/>
    </row>
    <row r="27" spans="1:12" s="91" customFormat="1">
      <c r="A27" s="121" t="s">
        <v>250</v>
      </c>
      <c r="B27" s="120">
        <v>62000</v>
      </c>
      <c r="C27" s="96" t="s">
        <v>241</v>
      </c>
      <c r="D27" s="5"/>
      <c r="E27" s="178"/>
      <c r="G27" s="5"/>
      <c r="H27" s="5"/>
      <c r="I27" s="5"/>
      <c r="J27" s="5"/>
      <c r="K27" s="5"/>
      <c r="L27" s="5"/>
    </row>
    <row r="28" spans="1:12" s="91" customFormat="1">
      <c r="A28" s="121" t="s">
        <v>251</v>
      </c>
      <c r="B28" s="120">
        <v>47000</v>
      </c>
      <c r="C28" s="96" t="s">
        <v>241</v>
      </c>
      <c r="D28" s="5"/>
      <c r="E28" s="178"/>
      <c r="G28" s="5"/>
      <c r="H28" s="5"/>
      <c r="I28" s="5"/>
      <c r="J28" s="5"/>
      <c r="K28" s="5"/>
      <c r="L28" s="5"/>
    </row>
    <row r="29" spans="1:12" s="91" customFormat="1">
      <c r="A29" s="96" t="s">
        <v>479</v>
      </c>
      <c r="B29" s="122">
        <f>((B24/B19)^(1/(2017-2008))-1)</f>
        <v>3.5608838424050715E-2</v>
      </c>
      <c r="C29" s="96" t="s">
        <v>219</v>
      </c>
      <c r="D29" s="5"/>
      <c r="E29" s="178"/>
      <c r="G29" s="5"/>
      <c r="H29" s="5"/>
      <c r="I29" s="5"/>
      <c r="J29" s="5"/>
      <c r="K29" s="5"/>
      <c r="L29" s="5"/>
    </row>
    <row r="30" spans="1:12" s="49" customFormat="1">
      <c r="A30" s="14" t="s">
        <v>179</v>
      </c>
      <c r="B30" s="47">
        <v>0.22</v>
      </c>
      <c r="C30" s="14" t="s">
        <v>244</v>
      </c>
      <c r="D30" s="5"/>
      <c r="E30" s="178"/>
      <c r="G30" s="5"/>
      <c r="H30" s="5"/>
      <c r="I30" s="5"/>
      <c r="J30" s="5"/>
      <c r="K30" s="5"/>
      <c r="L30" s="5"/>
    </row>
    <row r="31" spans="1:12" s="2" customFormat="1">
      <c r="A31" s="423" t="s">
        <v>173</v>
      </c>
      <c r="B31" s="424"/>
      <c r="C31" s="425"/>
      <c r="G31" s="5"/>
      <c r="H31" s="5"/>
      <c r="I31" s="5"/>
      <c r="J31" s="5"/>
      <c r="K31" s="5"/>
      <c r="L31" s="5"/>
    </row>
    <row r="32" spans="1:12" s="49" customFormat="1">
      <c r="A32" s="14" t="s">
        <v>167</v>
      </c>
      <c r="B32" s="9">
        <v>16.100000000000001</v>
      </c>
      <c r="C32" s="3" t="s">
        <v>226</v>
      </c>
    </row>
    <row r="33" spans="1:5" s="49" customFormat="1">
      <c r="A33" s="14" t="s">
        <v>238</v>
      </c>
      <c r="B33" s="9">
        <v>28.6</v>
      </c>
      <c r="C33" s="3" t="s">
        <v>226</v>
      </c>
    </row>
    <row r="34" spans="1:5" s="5" customFormat="1">
      <c r="A34" s="14" t="s">
        <v>184</v>
      </c>
      <c r="B34" s="124">
        <f>14.5+10.39+6.58+2.95+6.78+1.5</f>
        <v>42.7</v>
      </c>
      <c r="C34" s="14" t="s">
        <v>485</v>
      </c>
    </row>
    <row r="35" spans="1:5" s="91" customFormat="1">
      <c r="A35" s="14" t="s">
        <v>239</v>
      </c>
      <c r="B35" s="116">
        <v>0.39</v>
      </c>
      <c r="C35" s="3" t="s">
        <v>226</v>
      </c>
      <c r="D35" s="5"/>
    </row>
    <row r="36" spans="1:5">
      <c r="A36" s="423" t="s">
        <v>16</v>
      </c>
      <c r="B36" s="424"/>
      <c r="C36" s="425"/>
    </row>
    <row r="37" spans="1:5" s="91" customFormat="1">
      <c r="A37" s="96" t="s">
        <v>227</v>
      </c>
      <c r="B37" s="107">
        <v>3200</v>
      </c>
      <c r="C37" s="3" t="s">
        <v>226</v>
      </c>
      <c r="D37" s="5"/>
    </row>
    <row r="38" spans="1:5" s="86" customFormat="1">
      <c r="A38" s="14" t="s">
        <v>187</v>
      </c>
      <c r="B38" s="16">
        <v>63900</v>
      </c>
      <c r="C38" s="3" t="s">
        <v>226</v>
      </c>
      <c r="D38" s="5"/>
    </row>
    <row r="39" spans="1:5" s="86" customFormat="1">
      <c r="A39" s="14" t="s">
        <v>188</v>
      </c>
      <c r="B39" s="16">
        <v>125000</v>
      </c>
      <c r="C39" s="3" t="s">
        <v>226</v>
      </c>
      <c r="D39" s="5"/>
    </row>
    <row r="40" spans="1:5" s="86" customFormat="1">
      <c r="A40" s="14" t="s">
        <v>189</v>
      </c>
      <c r="B40" s="16">
        <v>459100</v>
      </c>
      <c r="C40" s="3" t="s">
        <v>226</v>
      </c>
      <c r="D40" s="5"/>
    </row>
    <row r="41" spans="1:5" s="86" customFormat="1">
      <c r="A41" s="14" t="s">
        <v>190</v>
      </c>
      <c r="B41" s="16">
        <v>9600000</v>
      </c>
      <c r="C41" s="3" t="s">
        <v>226</v>
      </c>
      <c r="D41" s="5"/>
    </row>
    <row r="42" spans="1:5">
      <c r="A42" s="96" t="s">
        <v>228</v>
      </c>
      <c r="B42" s="107">
        <v>174000</v>
      </c>
      <c r="C42" s="106" t="s">
        <v>226</v>
      </c>
    </row>
    <row r="43" spans="1:5" s="212" customFormat="1">
      <c r="A43" s="14" t="s">
        <v>420</v>
      </c>
      <c r="B43" s="16">
        <v>132200</v>
      </c>
      <c r="C43" s="106" t="s">
        <v>226</v>
      </c>
      <c r="D43" s="178"/>
    </row>
    <row r="44" spans="1:5" s="2" customFormat="1">
      <c r="A44" s="423" t="s">
        <v>174</v>
      </c>
      <c r="B44" s="424"/>
      <c r="C44" s="425"/>
      <c r="D44" s="5"/>
      <c r="E44" s="49"/>
    </row>
    <row r="45" spans="1:5" s="2" customFormat="1">
      <c r="A45" s="14" t="s">
        <v>223</v>
      </c>
      <c r="B45" s="45">
        <v>2000</v>
      </c>
      <c r="C45" s="3" t="s">
        <v>226</v>
      </c>
      <c r="D45" s="5"/>
    </row>
    <row r="46" spans="1:5" s="2" customFormat="1">
      <c r="A46" s="14" t="s">
        <v>224</v>
      </c>
      <c r="B46" s="45">
        <v>8300</v>
      </c>
      <c r="C46" s="3" t="s">
        <v>226</v>
      </c>
      <c r="D46" s="5"/>
    </row>
    <row r="47" spans="1:5" s="2" customFormat="1">
      <c r="A47" s="14" t="s">
        <v>571</v>
      </c>
      <c r="B47" s="45">
        <v>377800</v>
      </c>
      <c r="C47" s="3" t="s">
        <v>226</v>
      </c>
      <c r="D47" s="5"/>
    </row>
    <row r="48" spans="1:5" s="2" customFormat="1">
      <c r="A48" s="14" t="s">
        <v>225</v>
      </c>
      <c r="B48" s="45">
        <v>48900</v>
      </c>
      <c r="C48" s="3" t="s">
        <v>226</v>
      </c>
      <c r="D48" s="5"/>
    </row>
    <row r="49" spans="1:4" s="2" customFormat="1">
      <c r="A49" s="3" t="s">
        <v>28</v>
      </c>
      <c r="B49" s="3">
        <v>0.6</v>
      </c>
      <c r="C49" s="17" t="s">
        <v>160</v>
      </c>
      <c r="D49" s="5"/>
    </row>
    <row r="50" spans="1:4" s="2" customFormat="1">
      <c r="A50" s="3" t="s">
        <v>29</v>
      </c>
      <c r="B50" s="3">
        <v>0.91</v>
      </c>
      <c r="C50" s="17" t="s">
        <v>160</v>
      </c>
      <c r="D50" s="5"/>
    </row>
    <row r="51" spans="1:4" s="2" customFormat="1">
      <c r="A51" s="3" t="s">
        <v>30</v>
      </c>
      <c r="B51" s="7">
        <v>0.01</v>
      </c>
      <c r="C51" s="17" t="s">
        <v>160</v>
      </c>
      <c r="D51" s="5"/>
    </row>
    <row r="52" spans="1:4" s="2" customFormat="1">
      <c r="A52" s="3" t="s">
        <v>31</v>
      </c>
      <c r="B52" s="7">
        <v>532</v>
      </c>
      <c r="C52" s="17" t="s">
        <v>160</v>
      </c>
      <c r="D52" s="5"/>
    </row>
    <row r="53" spans="1:4" s="2" customFormat="1">
      <c r="A53" s="3" t="s">
        <v>32</v>
      </c>
      <c r="B53" s="3">
        <v>0.27</v>
      </c>
      <c r="C53" s="17" t="s">
        <v>160</v>
      </c>
      <c r="D53" s="5"/>
    </row>
    <row r="54" spans="1:4" s="2" customFormat="1">
      <c r="A54" s="3" t="s">
        <v>33</v>
      </c>
      <c r="B54" s="3">
        <v>0.28000000000000003</v>
      </c>
      <c r="C54" s="17" t="s">
        <v>160</v>
      </c>
      <c r="D54" s="5"/>
    </row>
    <row r="55" spans="1:4" s="2" customFormat="1">
      <c r="A55" s="3" t="s">
        <v>34</v>
      </c>
      <c r="B55" s="7">
        <v>0.01</v>
      </c>
      <c r="C55" s="17" t="s">
        <v>160</v>
      </c>
      <c r="D55" s="5"/>
    </row>
    <row r="56" spans="1:4" s="2" customFormat="1">
      <c r="A56" s="3" t="s">
        <v>35</v>
      </c>
      <c r="B56" s="7">
        <v>434</v>
      </c>
      <c r="C56" s="17" t="s">
        <v>160</v>
      </c>
      <c r="D56" s="5"/>
    </row>
    <row r="57" spans="1:4" s="2" customFormat="1">
      <c r="A57" s="3" t="s">
        <v>36</v>
      </c>
      <c r="B57" s="3">
        <v>0.21</v>
      </c>
      <c r="C57" s="17" t="s">
        <v>160</v>
      </c>
      <c r="D57" s="5"/>
    </row>
    <row r="58" spans="1:4" s="2" customFormat="1">
      <c r="A58" s="3" t="s">
        <v>37</v>
      </c>
      <c r="B58" s="3">
        <v>0.2</v>
      </c>
      <c r="C58" s="17" t="s">
        <v>160</v>
      </c>
      <c r="D58" s="5"/>
    </row>
    <row r="59" spans="1:4" s="2" customFormat="1">
      <c r="A59" s="3" t="s">
        <v>38</v>
      </c>
      <c r="B59" s="7">
        <v>0.01</v>
      </c>
      <c r="C59" s="17" t="s">
        <v>160</v>
      </c>
      <c r="D59" s="5"/>
    </row>
    <row r="60" spans="1:4" s="2" customFormat="1">
      <c r="A60" s="3" t="s">
        <v>39</v>
      </c>
      <c r="B60" s="7">
        <v>397</v>
      </c>
      <c r="C60" s="17" t="s">
        <v>160</v>
      </c>
      <c r="D60" s="5"/>
    </row>
    <row r="61" spans="1:4" s="2" customFormat="1">
      <c r="A61" s="3" t="s">
        <v>14</v>
      </c>
      <c r="B61" s="7">
        <v>4.1489999999999999E-2</v>
      </c>
      <c r="C61" s="17" t="s">
        <v>15</v>
      </c>
      <c r="D61" s="5"/>
    </row>
    <row r="62" spans="1:4" s="169" customFormat="1">
      <c r="A62" s="3" t="s">
        <v>322</v>
      </c>
      <c r="B62" s="7">
        <v>1.1014999999999999</v>
      </c>
      <c r="C62" s="17" t="s">
        <v>226</v>
      </c>
      <c r="D62" s="5"/>
    </row>
    <row r="63" spans="1:4" s="86" customFormat="1">
      <c r="A63" s="3" t="s">
        <v>200</v>
      </c>
      <c r="B63" s="7">
        <v>2.6829999999999998</v>
      </c>
      <c r="C63" s="17" t="s">
        <v>202</v>
      </c>
      <c r="D63" s="5"/>
    </row>
    <row r="64" spans="1:4" s="86" customFormat="1">
      <c r="A64" s="3" t="s">
        <v>201</v>
      </c>
      <c r="B64" s="7">
        <v>3.5150000000000001</v>
      </c>
      <c r="C64" s="17" t="s">
        <v>202</v>
      </c>
      <c r="D64" s="5"/>
    </row>
    <row r="65" spans="1:4" s="91" customFormat="1">
      <c r="A65" s="3" t="s">
        <v>205</v>
      </c>
      <c r="B65" s="17">
        <v>3.8679999999999999</v>
      </c>
      <c r="C65" s="3" t="s">
        <v>206</v>
      </c>
      <c r="D65" s="5"/>
    </row>
    <row r="66" spans="1:4" s="91" customFormat="1">
      <c r="A66" s="3" t="s">
        <v>207</v>
      </c>
      <c r="B66" s="17">
        <v>39.051500000000004</v>
      </c>
      <c r="C66" s="3" t="s">
        <v>206</v>
      </c>
      <c r="D66" s="5"/>
    </row>
    <row r="67" spans="1:4" s="91" customFormat="1">
      <c r="A67" s="3" t="s">
        <v>208</v>
      </c>
      <c r="B67" s="17">
        <v>1.0920000000000001</v>
      </c>
      <c r="C67" s="3" t="s">
        <v>206</v>
      </c>
      <c r="D67" s="5"/>
    </row>
    <row r="68" spans="1:4" s="2" customFormat="1">
      <c r="A68" s="423" t="s">
        <v>13</v>
      </c>
      <c r="B68" s="424"/>
      <c r="C68" s="425"/>
      <c r="D68" s="5"/>
    </row>
    <row r="69" spans="1:4">
      <c r="A69" s="14"/>
      <c r="B69" s="3" t="s">
        <v>240</v>
      </c>
      <c r="C69" s="3"/>
    </row>
    <row r="70" spans="1:4">
      <c r="A70" s="3">
        <v>2017</v>
      </c>
      <c r="B70" s="9">
        <v>1</v>
      </c>
      <c r="C70" s="3" t="s">
        <v>226</v>
      </c>
    </row>
    <row r="71" spans="1:4">
      <c r="A71" s="3">
        <v>2020</v>
      </c>
      <c r="B71" s="9">
        <v>1</v>
      </c>
      <c r="C71" s="3" t="s">
        <v>226</v>
      </c>
    </row>
    <row r="72" spans="1:4">
      <c r="A72" s="3">
        <f t="shared" ref="A72:A77" si="0">A71+5</f>
        <v>2025</v>
      </c>
      <c r="B72" s="9">
        <v>1</v>
      </c>
      <c r="C72" s="3" t="s">
        <v>226</v>
      </c>
    </row>
    <row r="73" spans="1:4">
      <c r="A73" s="3">
        <f t="shared" si="0"/>
        <v>2030</v>
      </c>
      <c r="B73" s="9">
        <v>1</v>
      </c>
      <c r="C73" s="3" t="s">
        <v>226</v>
      </c>
    </row>
    <row r="74" spans="1:4">
      <c r="A74" s="3">
        <f t="shared" si="0"/>
        <v>2035</v>
      </c>
      <c r="B74" s="9">
        <v>2</v>
      </c>
      <c r="C74" s="3" t="s">
        <v>226</v>
      </c>
    </row>
    <row r="75" spans="1:4">
      <c r="A75" s="3">
        <f t="shared" si="0"/>
        <v>2040</v>
      </c>
      <c r="B75" s="9">
        <v>2</v>
      </c>
      <c r="C75" s="3" t="s">
        <v>226</v>
      </c>
    </row>
    <row r="76" spans="1:4">
      <c r="A76" s="3">
        <f t="shared" si="0"/>
        <v>2045</v>
      </c>
      <c r="B76" s="9">
        <v>2</v>
      </c>
      <c r="C76" s="3" t="s">
        <v>226</v>
      </c>
    </row>
    <row r="77" spans="1:4">
      <c r="A77" s="3">
        <f t="shared" si="0"/>
        <v>2050</v>
      </c>
      <c r="B77" s="9">
        <v>2</v>
      </c>
      <c r="C77" s="3" t="s">
        <v>226</v>
      </c>
    </row>
  </sheetData>
  <sheetProtection password="90DC" sheet="1" objects="1" scenarios="1"/>
  <mergeCells count="5">
    <mergeCell ref="A44:C44"/>
    <mergeCell ref="A68:C68"/>
    <mergeCell ref="A36:C36"/>
    <mergeCell ref="A31:C31"/>
    <mergeCell ref="A2:C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5" tint="0.59999389629810485"/>
  </sheetPr>
  <dimension ref="A1:AC50"/>
  <sheetViews>
    <sheetView topLeftCell="A19" zoomScale="85" zoomScaleNormal="85" workbookViewId="0">
      <selection activeCell="E10" sqref="E10"/>
    </sheetView>
  </sheetViews>
  <sheetFormatPr defaultColWidth="9.109375" defaultRowHeight="14.4"/>
  <cols>
    <col min="1" max="1" width="4" style="2" customWidth="1"/>
    <col min="2" max="2" width="5.6640625" style="48" bestFit="1" customWidth="1"/>
    <col min="3" max="3" width="14.88671875" style="5" bestFit="1" customWidth="1"/>
    <col min="4" max="4" width="14.88671875" style="5" customWidth="1"/>
    <col min="5" max="5" width="14.88671875" style="178" customWidth="1"/>
    <col min="6" max="7" width="14.88671875" style="5" customWidth="1"/>
    <col min="8" max="8" width="16.33203125" style="5" customWidth="1"/>
    <col min="9" max="9" width="6.33203125" style="5" customWidth="1"/>
    <col min="10" max="10" width="12.88671875" style="5" customWidth="1"/>
    <col min="11" max="11" width="10.88671875" style="5" bestFit="1" customWidth="1"/>
    <col min="12" max="12" width="12.109375" style="5" customWidth="1"/>
    <col min="13" max="13" width="13" style="5" bestFit="1" customWidth="1"/>
    <col min="14" max="15" width="14.88671875" style="5" customWidth="1"/>
    <col min="16" max="16" width="6.5546875" style="5" customWidth="1"/>
    <col min="17" max="17" width="5.6640625" style="70" bestFit="1" customWidth="1"/>
    <col min="18" max="18" width="14.88671875" style="5" bestFit="1" customWidth="1"/>
    <col min="19" max="20" width="14.88671875" style="5" customWidth="1"/>
    <col min="21" max="21" width="16.33203125" style="5" customWidth="1"/>
    <col min="22" max="22" width="6.44140625" style="5" customWidth="1"/>
    <col min="23" max="23" width="12.88671875" style="5" customWidth="1"/>
    <col min="24" max="24" width="13.33203125" style="5" customWidth="1"/>
    <col min="25" max="26" width="10.33203125" style="5" customWidth="1"/>
    <col min="27" max="27" width="12" style="5" customWidth="1"/>
    <col min="28" max="29" width="14.88671875" style="5" customWidth="1"/>
    <col min="30" max="16384" width="9.109375" style="5"/>
  </cols>
  <sheetData>
    <row r="1" spans="1:29">
      <c r="A1" s="91"/>
      <c r="B1" s="410" t="s">
        <v>22</v>
      </c>
      <c r="D1" s="275"/>
      <c r="Q1" s="108"/>
    </row>
    <row r="2" spans="1:29">
      <c r="C2" s="51"/>
      <c r="D2" s="275"/>
      <c r="F2" s="51"/>
      <c r="R2" s="51"/>
      <c r="S2" s="51"/>
    </row>
    <row r="3" spans="1:29" s="91" customFormat="1" ht="13.95" customHeight="1">
      <c r="A3" s="5"/>
      <c r="B3" s="117"/>
      <c r="C3" s="118"/>
      <c r="D3" s="118"/>
      <c r="E3" s="118"/>
      <c r="F3" s="118"/>
      <c r="G3" s="118"/>
      <c r="H3" s="118"/>
      <c r="I3" s="5"/>
      <c r="J3" s="119"/>
      <c r="K3" s="119"/>
      <c r="L3" s="119"/>
      <c r="M3" s="119"/>
      <c r="N3" s="119"/>
      <c r="O3" s="119"/>
      <c r="P3" s="5"/>
      <c r="Q3" s="115"/>
      <c r="R3" s="5"/>
      <c r="S3" s="5"/>
      <c r="T3" s="5"/>
      <c r="U3" s="5"/>
      <c r="V3" s="5"/>
      <c r="W3" s="5"/>
      <c r="X3" s="5"/>
      <c r="Y3" s="5"/>
      <c r="Z3" s="5"/>
      <c r="AA3" s="5"/>
      <c r="AB3" s="5"/>
      <c r="AC3" s="5"/>
    </row>
    <row r="4" spans="1:29">
      <c r="B4" s="70"/>
      <c r="C4" s="51"/>
      <c r="D4" s="51"/>
      <c r="E4" s="51"/>
      <c r="F4" s="51"/>
      <c r="R4" s="426"/>
      <c r="S4" s="426"/>
      <c r="T4" s="426"/>
      <c r="W4" s="426"/>
      <c r="X4" s="426"/>
      <c r="Y4" s="426"/>
      <c r="Z4" s="84"/>
      <c r="AA4" s="426"/>
      <c r="AB4" s="426"/>
      <c r="AC4" s="426"/>
    </row>
    <row r="5" spans="1:29" s="27" customFormat="1" ht="15" thickBot="1">
      <c r="B5" s="51" t="s">
        <v>23</v>
      </c>
      <c r="C5" s="51"/>
      <c r="D5" s="51"/>
      <c r="E5" s="51"/>
      <c r="F5" s="51"/>
      <c r="G5" s="5"/>
      <c r="H5" s="5"/>
      <c r="I5" s="5"/>
      <c r="J5" s="46" t="s">
        <v>159</v>
      </c>
      <c r="K5" s="5"/>
      <c r="L5" s="5"/>
      <c r="M5" s="46"/>
      <c r="N5" s="46"/>
      <c r="O5" s="46"/>
      <c r="Q5" s="53"/>
      <c r="V5" s="5"/>
    </row>
    <row r="6" spans="1:29" ht="43.2">
      <c r="B6" s="25" t="s">
        <v>2</v>
      </c>
      <c r="C6" s="32" t="s">
        <v>557</v>
      </c>
      <c r="D6" s="32" t="s">
        <v>558</v>
      </c>
      <c r="E6" s="32" t="s">
        <v>559</v>
      </c>
      <c r="F6" s="32" t="s">
        <v>563</v>
      </c>
      <c r="G6" s="32" t="s">
        <v>43</v>
      </c>
      <c r="H6" s="32" t="s">
        <v>42</v>
      </c>
      <c r="J6" s="32" t="s">
        <v>560</v>
      </c>
      <c r="K6" s="32" t="s">
        <v>561</v>
      </c>
      <c r="L6" s="35" t="s">
        <v>558</v>
      </c>
      <c r="M6" s="35" t="s">
        <v>562</v>
      </c>
      <c r="N6" s="32" t="s">
        <v>43</v>
      </c>
      <c r="O6" s="32" t="s">
        <v>42</v>
      </c>
      <c r="R6" s="22"/>
      <c r="S6" s="22"/>
      <c r="T6" s="13"/>
      <c r="W6" s="22"/>
      <c r="X6" s="13"/>
      <c r="AA6" s="29"/>
      <c r="AB6" s="29"/>
      <c r="AC6" s="28"/>
    </row>
    <row r="7" spans="1:29">
      <c r="A7" s="169"/>
      <c r="B7" s="125">
        <v>2015</v>
      </c>
      <c r="C7" s="21"/>
      <c r="D7" s="21"/>
      <c r="E7" s="21"/>
      <c r="F7" s="21">
        <f t="shared" ref="F7:F47" si="0">SUM(C7:E7)</f>
        <v>0</v>
      </c>
      <c r="G7" s="21">
        <f>F7/((1+Inputs!$B$3)^(B7-Inputs!$B$5))</f>
        <v>0</v>
      </c>
      <c r="H7" s="107">
        <f>F7/((1+Inputs!$B$4)^(B7-Inputs!$B$5))</f>
        <v>0</v>
      </c>
      <c r="J7" s="16"/>
      <c r="K7" s="16"/>
      <c r="L7" s="21"/>
      <c r="M7" s="21">
        <f t="shared" ref="M7:M47" si="1">SUM(J7:L7)</f>
        <v>0</v>
      </c>
      <c r="N7" s="21">
        <f>M7/((1+Inputs!$B$3)^(B7-Inputs!$B$5))</f>
        <v>0</v>
      </c>
      <c r="O7" s="107">
        <f>M7/((1+Inputs!$B$4)^(B7-Inputs!$B$5))</f>
        <v>0</v>
      </c>
      <c r="R7" s="22"/>
      <c r="S7" s="22"/>
      <c r="T7" s="13"/>
      <c r="W7" s="22"/>
      <c r="X7" s="13"/>
      <c r="AA7" s="29"/>
      <c r="AB7" s="29"/>
      <c r="AC7" s="28"/>
    </row>
    <row r="8" spans="1:29">
      <c r="A8" s="169"/>
      <c r="B8" s="52">
        <v>2016</v>
      </c>
      <c r="C8" s="21"/>
      <c r="D8" s="21"/>
      <c r="E8" s="21"/>
      <c r="F8" s="21">
        <f t="shared" si="0"/>
        <v>0</v>
      </c>
      <c r="G8" s="21">
        <f>F8/((1+Inputs!$B$3)^(B8-Inputs!$B$5))</f>
        <v>0</v>
      </c>
      <c r="H8" s="107">
        <f>F8/((1+Inputs!$B$4)^(B8-Inputs!$B$5))</f>
        <v>0</v>
      </c>
      <c r="J8" s="16"/>
      <c r="K8" s="16"/>
      <c r="L8" s="21"/>
      <c r="M8" s="21">
        <f t="shared" si="1"/>
        <v>0</v>
      </c>
      <c r="N8" s="21">
        <f>M8/((1+Inputs!$B$3)^(B8-Inputs!$B$5))</f>
        <v>0</v>
      </c>
      <c r="O8" s="107">
        <f>M8/((1+Inputs!$B$4)^(B8-Inputs!$B$5))</f>
        <v>0</v>
      </c>
    </row>
    <row r="9" spans="1:29">
      <c r="A9" s="169"/>
      <c r="B9" s="52">
        <v>2017</v>
      </c>
      <c r="C9" s="21"/>
      <c r="D9" s="21"/>
      <c r="E9" s="21"/>
      <c r="F9" s="21">
        <f t="shared" si="0"/>
        <v>0</v>
      </c>
      <c r="G9" s="21">
        <f>F9/((1+Inputs!$B$3)^(B9-Inputs!$B$5))</f>
        <v>0</v>
      </c>
      <c r="H9" s="107">
        <f>F9/((1+Inputs!$B$4)^(B9-Inputs!$B$5))</f>
        <v>0</v>
      </c>
      <c r="J9" s="16"/>
      <c r="K9" s="16"/>
      <c r="L9" s="21"/>
      <c r="M9" s="21">
        <f t="shared" si="1"/>
        <v>0</v>
      </c>
      <c r="N9" s="21">
        <f>M9/((1+Inputs!$B$3)^(B9-Inputs!$B$5))</f>
        <v>0</v>
      </c>
      <c r="O9" s="107">
        <f>M9/((1+Inputs!$B$4)^(B9-Inputs!$B$5))</f>
        <v>0</v>
      </c>
      <c r="R9" s="426"/>
      <c r="S9" s="426"/>
      <c r="T9" s="426"/>
    </row>
    <row r="10" spans="1:29">
      <c r="A10" s="169"/>
      <c r="B10" s="52">
        <v>2018</v>
      </c>
      <c r="C10" s="21"/>
      <c r="D10" s="21"/>
      <c r="E10" s="21">
        <f>'I-95_CostTables'!C10*Deflator!C84/Deflator!C86</f>
        <v>3308379.7691274211</v>
      </c>
      <c r="F10" s="21">
        <f t="shared" si="0"/>
        <v>3308379.7691274211</v>
      </c>
      <c r="G10" s="21">
        <f>F10/((1+Inputs!$B$3)^(B10-Inputs!$B$5))</f>
        <v>3539966.3529663407</v>
      </c>
      <c r="H10" s="107">
        <f>F10/((1+Inputs!$B$4)^(B10-Inputs!$B$5))</f>
        <v>3407631.1622012435</v>
      </c>
      <c r="J10" s="16"/>
      <c r="K10" s="16"/>
      <c r="L10" s="21"/>
      <c r="M10" s="21">
        <f t="shared" si="1"/>
        <v>0</v>
      </c>
      <c r="N10" s="21">
        <f>M10/((1+Inputs!$B$3)^(B10-Inputs!$B$5))</f>
        <v>0</v>
      </c>
      <c r="O10" s="107">
        <f>M10/((1+Inputs!$B$4)^(B10-Inputs!$B$5))</f>
        <v>0</v>
      </c>
      <c r="Q10" s="53"/>
      <c r="R10" s="27"/>
      <c r="S10" s="27"/>
      <c r="T10" s="27"/>
    </row>
    <row r="11" spans="1:29">
      <c r="A11" s="169"/>
      <c r="B11" s="52">
        <v>2019</v>
      </c>
      <c r="C11" s="21">
        <f>'I-95_CostTables'!H16</f>
        <v>0</v>
      </c>
      <c r="D11" s="21"/>
      <c r="E11" s="21"/>
      <c r="F11" s="21">
        <f t="shared" si="0"/>
        <v>0</v>
      </c>
      <c r="G11" s="21">
        <f>F11/((1+Inputs!$B$3)^(B11-Inputs!$B$5))</f>
        <v>0</v>
      </c>
      <c r="H11" s="107">
        <f>F11/((1+Inputs!$B$4)^(B11-Inputs!$B$5))</f>
        <v>0</v>
      </c>
      <c r="J11" s="16"/>
      <c r="K11" s="16"/>
      <c r="L11" s="21"/>
      <c r="M11" s="21">
        <f t="shared" si="1"/>
        <v>0</v>
      </c>
      <c r="N11" s="21">
        <f>M11/((1+Inputs!$B$3)^(B11-Inputs!$B$5))</f>
        <v>0</v>
      </c>
      <c r="O11" s="107">
        <f>M11/((1+Inputs!$B$4)^(B11-Inputs!$B$5))</f>
        <v>0</v>
      </c>
      <c r="Q11" s="53"/>
      <c r="R11" s="22"/>
      <c r="S11" s="22"/>
      <c r="T11" s="13"/>
    </row>
    <row r="12" spans="1:29">
      <c r="A12" s="169"/>
      <c r="B12" s="52">
        <v>2020</v>
      </c>
      <c r="C12" s="21">
        <f>'I-95_CostTables'!H17</f>
        <v>4596433.5220493032</v>
      </c>
      <c r="D12" s="21">
        <f>Costs_Resilience!D16</f>
        <v>1247094.3664474853</v>
      </c>
      <c r="E12" s="21"/>
      <c r="F12" s="21">
        <f t="shared" si="0"/>
        <v>5843527.8884967882</v>
      </c>
      <c r="G12" s="21">
        <f>F12/((1+Inputs!$B$3)^(B12-Inputs!$B$5))</f>
        <v>5461241.0172867179</v>
      </c>
      <c r="H12" s="107">
        <f>F12/((1+Inputs!$B$4)^(B12-Inputs!$B$5))</f>
        <v>5673328.0470842598</v>
      </c>
      <c r="J12" s="16"/>
      <c r="K12" s="16"/>
      <c r="L12" s="21"/>
      <c r="M12" s="21">
        <f t="shared" si="1"/>
        <v>0</v>
      </c>
      <c r="N12" s="21">
        <f>M12/((1+Inputs!$B$3)^(B12-Inputs!$B$5))</f>
        <v>0</v>
      </c>
      <c r="O12" s="107">
        <f>M12/((1+Inputs!$B$4)^(B12-Inputs!$B$5))</f>
        <v>0</v>
      </c>
      <c r="Q12" s="53"/>
      <c r="R12" s="22"/>
      <c r="S12" s="22"/>
      <c r="T12" s="13"/>
    </row>
    <row r="13" spans="1:29">
      <c r="A13" s="169"/>
      <c r="B13" s="52">
        <v>2021</v>
      </c>
      <c r="C13" s="21">
        <f>'I-95_CostTables'!H18</f>
        <v>67101899.515093051</v>
      </c>
      <c r="D13" s="21">
        <f>Costs_Resilience!D17</f>
        <v>359738.75955215923</v>
      </c>
      <c r="E13" s="21"/>
      <c r="F13" s="21">
        <f t="shared" si="0"/>
        <v>67461638.274645209</v>
      </c>
      <c r="G13" s="21">
        <f>F13/((1+Inputs!$B$3)^(B13-Inputs!$B$5))</f>
        <v>58923607.541833527</v>
      </c>
      <c r="H13" s="107">
        <f>F13/((1+Inputs!$B$4)^(B13-Inputs!$B$5))</f>
        <v>63589064.26114168</v>
      </c>
      <c r="J13" s="16"/>
      <c r="K13" s="16"/>
      <c r="L13" s="21"/>
      <c r="M13" s="21">
        <f t="shared" si="1"/>
        <v>0</v>
      </c>
      <c r="N13" s="21">
        <f>M13/((1+Inputs!$B$3)^(B13-Inputs!$B$5))</f>
        <v>0</v>
      </c>
      <c r="O13" s="107">
        <f>M13/((1+Inputs!$B$4)^(B13-Inputs!$B$5))</f>
        <v>0</v>
      </c>
    </row>
    <row r="14" spans="1:29">
      <c r="A14" s="169"/>
      <c r="B14" s="52">
        <v>2022</v>
      </c>
      <c r="C14" s="21">
        <f>'I-95_CostTables'!H19</f>
        <v>152521935.00282022</v>
      </c>
      <c r="D14" s="21">
        <f>Costs_Resilience!D18</f>
        <v>0</v>
      </c>
      <c r="E14" s="21"/>
      <c r="F14" s="21">
        <f t="shared" si="0"/>
        <v>152521935.00282022</v>
      </c>
      <c r="G14" s="21">
        <f>F14/((1+Inputs!$B$3)^(B14-Inputs!$B$5))</f>
        <v>124503331.72208667</v>
      </c>
      <c r="H14" s="107">
        <f>F14/((1+Inputs!$B$4)^(B14-Inputs!$B$5))</f>
        <v>139579176.68623564</v>
      </c>
      <c r="J14" s="16"/>
      <c r="K14" s="16"/>
      <c r="L14" s="21"/>
      <c r="M14" s="21">
        <f t="shared" si="1"/>
        <v>0</v>
      </c>
      <c r="N14" s="21">
        <f>M14/((1+Inputs!$B$3)^(B14-Inputs!$B$5))</f>
        <v>0</v>
      </c>
      <c r="O14" s="107">
        <f>M14/((1+Inputs!$B$4)^(B14-Inputs!$B$5))</f>
        <v>0</v>
      </c>
      <c r="R14" s="426"/>
      <c r="S14" s="426"/>
      <c r="T14" s="426"/>
    </row>
    <row r="15" spans="1:29">
      <c r="A15" s="169"/>
      <c r="B15" s="52">
        <v>2023</v>
      </c>
      <c r="C15" s="21">
        <f>'I-95_CostTables'!H20</f>
        <v>152521935.00282022</v>
      </c>
      <c r="D15" s="21"/>
      <c r="E15" s="21"/>
      <c r="F15" s="21">
        <f t="shared" si="0"/>
        <v>152521935.00282022</v>
      </c>
      <c r="G15" s="21">
        <f>F15/((1+Inputs!$B$3)^(B15-Inputs!$B$5))</f>
        <v>116358253.94587539</v>
      </c>
      <c r="H15" s="107">
        <f>F15/((1+Inputs!$B$4)^(B15-Inputs!$B$5))</f>
        <v>135513763.77304432</v>
      </c>
      <c r="J15" s="16"/>
      <c r="K15" s="16"/>
      <c r="L15" s="21"/>
      <c r="M15" s="21">
        <f t="shared" si="1"/>
        <v>0</v>
      </c>
      <c r="N15" s="21">
        <f>M15/((1+Inputs!$B$3)^(B15-Inputs!$B$5))</f>
        <v>0</v>
      </c>
      <c r="O15" s="107">
        <f>M15/((1+Inputs!$B$4)^(B15-Inputs!$B$5))</f>
        <v>0</v>
      </c>
      <c r="Q15" s="53"/>
      <c r="R15" s="27"/>
      <c r="S15" s="27"/>
      <c r="T15" s="27"/>
    </row>
    <row r="16" spans="1:29">
      <c r="A16" s="169"/>
      <c r="B16" s="52">
        <v>2024</v>
      </c>
      <c r="C16" s="21">
        <f>'I-95_CostTables'!H21</f>
        <v>146574254.17822453</v>
      </c>
      <c r="D16" s="14"/>
      <c r="E16" s="21"/>
      <c r="F16" s="21">
        <f t="shared" si="0"/>
        <v>146574254.17822453</v>
      </c>
      <c r="G16" s="21">
        <f>F16/((1+Inputs!$B$3)^(B16-Inputs!$B$5))</f>
        <v>104505417.49720043</v>
      </c>
      <c r="H16" s="107">
        <f>F16/((1+Inputs!$B$4)^(B16-Inputs!$B$5))</f>
        <v>126436239.21869375</v>
      </c>
      <c r="J16" s="16"/>
      <c r="K16" s="16"/>
      <c r="L16" s="21"/>
      <c r="M16" s="21">
        <f t="shared" si="1"/>
        <v>0</v>
      </c>
      <c r="N16" s="21">
        <f>M16/((1+Inputs!$B$3)^(B16-Inputs!$B$5))</f>
        <v>0</v>
      </c>
      <c r="O16" s="107">
        <f>M16/((1+Inputs!$B$4)^(B16-Inputs!$B$5))</f>
        <v>0</v>
      </c>
      <c r="Q16" s="53"/>
      <c r="R16" s="22"/>
      <c r="S16" s="22"/>
      <c r="T16" s="13"/>
    </row>
    <row r="17" spans="1:29">
      <c r="A17" s="169"/>
      <c r="B17" s="52">
        <v>2025</v>
      </c>
      <c r="C17" s="21">
        <f>'I-95_CostTables'!H22</f>
        <v>132309830.3211998</v>
      </c>
      <c r="D17" s="14"/>
      <c r="E17" s="16"/>
      <c r="F17" s="21">
        <f t="shared" si="0"/>
        <v>132309830.3211998</v>
      </c>
      <c r="G17" s="21">
        <f>F17/((1+Inputs!$B$3)^(B17-Inputs!$B$5))</f>
        <v>88163626.569013715</v>
      </c>
      <c r="H17" s="107">
        <f>F17/((1+Inputs!$B$4)^(B17-Inputs!$B$5))</f>
        <v>110807399.89849046</v>
      </c>
      <c r="J17" s="16"/>
      <c r="K17" s="16"/>
      <c r="L17" s="21"/>
      <c r="M17" s="21">
        <f t="shared" si="1"/>
        <v>0</v>
      </c>
      <c r="N17" s="21">
        <f>M17/((1+Inputs!$B$3)^(B17-Inputs!$B$5))</f>
        <v>0</v>
      </c>
      <c r="O17" s="107">
        <f>M17/((1+Inputs!$B$4)^(B17-Inputs!$B$5))</f>
        <v>0</v>
      </c>
      <c r="Q17" s="53"/>
      <c r="R17" s="29"/>
      <c r="S17" s="29"/>
      <c r="T17" s="29"/>
      <c r="U17" s="29"/>
      <c r="V17" s="29"/>
      <c r="W17" s="29"/>
      <c r="X17" s="29"/>
      <c r="Y17" s="29"/>
      <c r="Z17" s="29"/>
      <c r="AA17" s="29"/>
      <c r="AB17" s="29"/>
      <c r="AC17" s="29"/>
    </row>
    <row r="18" spans="1:29">
      <c r="A18" s="169"/>
      <c r="B18" s="52">
        <v>2026</v>
      </c>
      <c r="C18" s="21">
        <f>'I-95_CostTables'!H23</f>
        <v>0</v>
      </c>
      <c r="D18" s="16"/>
      <c r="E18" s="16"/>
      <c r="F18" s="21">
        <f t="shared" si="0"/>
        <v>0</v>
      </c>
      <c r="G18" s="21">
        <f>F18/((1+Inputs!$B$3)^(B18-Inputs!$B$5))</f>
        <v>0</v>
      </c>
      <c r="H18" s="107">
        <f>F18/((1+Inputs!$B$4)^(B18-Inputs!$B$5))</f>
        <v>0</v>
      </c>
      <c r="J18" s="98">
        <f>'O&amp;M'!O19</f>
        <v>876000</v>
      </c>
      <c r="K18" s="98">
        <f>Inputs!$B$18</f>
        <v>100000</v>
      </c>
      <c r="L18" s="99">
        <f>Costs_Resilience!$F$9</f>
        <v>815000</v>
      </c>
      <c r="M18" s="21">
        <f t="shared" si="1"/>
        <v>1791000</v>
      </c>
      <c r="N18" s="21">
        <f>M18/((1+Inputs!$B$3)^(B18-Inputs!$B$5))</f>
        <v>1115344.7877153028</v>
      </c>
      <c r="O18" s="107">
        <f>M18/((1+Inputs!$B$4)^(B18-Inputs!$B$5))</f>
        <v>1456246.8968159466</v>
      </c>
    </row>
    <row r="19" spans="1:29">
      <c r="B19" s="52">
        <v>2027</v>
      </c>
      <c r="C19" s="21">
        <f>'I-95_CostTables'!H24</f>
        <v>0</v>
      </c>
      <c r="D19" s="14"/>
      <c r="E19" s="14"/>
      <c r="F19" s="21">
        <f t="shared" si="0"/>
        <v>0</v>
      </c>
      <c r="G19" s="21">
        <f>F19/((1+Inputs!$B$3)^(B19-Inputs!$B$5))</f>
        <v>0</v>
      </c>
      <c r="H19" s="107">
        <f>F19/((1+Inputs!$B$4)^(B19-Inputs!$B$5))</f>
        <v>0</v>
      </c>
      <c r="J19" s="98">
        <f>'O&amp;M'!O20</f>
        <v>23000</v>
      </c>
      <c r="K19" s="98">
        <f>Inputs!$B$18</f>
        <v>100000</v>
      </c>
      <c r="L19" s="99">
        <f>Costs_Resilience!$F$9</f>
        <v>815000</v>
      </c>
      <c r="M19" s="21">
        <f t="shared" si="1"/>
        <v>938000</v>
      </c>
      <c r="N19" s="21">
        <f>M19/((1+Inputs!$B$3)^(B19-Inputs!$B$5))</f>
        <v>545924.54008200602</v>
      </c>
      <c r="O19" s="107">
        <f>M19/((1+Inputs!$B$4)^(B19-Inputs!$B$5))</f>
        <v>740465.8617864718</v>
      </c>
    </row>
    <row r="20" spans="1:29">
      <c r="A20" s="86"/>
      <c r="B20" s="52">
        <v>2028</v>
      </c>
      <c r="C20" s="21">
        <f>'I-95_CostTables'!H25</f>
        <v>0</v>
      </c>
      <c r="D20" s="16"/>
      <c r="E20" s="16"/>
      <c r="F20" s="21">
        <f t="shared" si="0"/>
        <v>0</v>
      </c>
      <c r="G20" s="21">
        <f>F20/((1+Inputs!$B$3)^(B20-Inputs!$B$5))</f>
        <v>0</v>
      </c>
      <c r="H20" s="107">
        <f>F20/((1+Inputs!$B$4)^(B20-Inputs!$B$5))</f>
        <v>0</v>
      </c>
      <c r="J20" s="98">
        <f>'O&amp;M'!O21</f>
        <v>23000</v>
      </c>
      <c r="K20" s="98">
        <f>Inputs!$B$18</f>
        <v>100000</v>
      </c>
      <c r="L20" s="99">
        <f>Costs_Resilience!$F$9</f>
        <v>815000</v>
      </c>
      <c r="M20" s="21">
        <f t="shared" si="1"/>
        <v>938000</v>
      </c>
      <c r="N20" s="21">
        <f>M20/((1+Inputs!$B$3)^(B20-Inputs!$B$5))</f>
        <v>510209.85054393084</v>
      </c>
      <c r="O20" s="107">
        <f>M20/((1+Inputs!$B$4)^(B20-Inputs!$B$5))</f>
        <v>718898.89493832202</v>
      </c>
    </row>
    <row r="21" spans="1:29">
      <c r="A21" s="86"/>
      <c r="B21" s="52">
        <v>2029</v>
      </c>
      <c r="C21" s="21"/>
      <c r="D21" s="16"/>
      <c r="E21" s="16"/>
      <c r="F21" s="21">
        <f t="shared" si="0"/>
        <v>0</v>
      </c>
      <c r="G21" s="21">
        <f>F21/((1+Inputs!$B$3)^(B21-Inputs!$B$5))</f>
        <v>0</v>
      </c>
      <c r="H21" s="107">
        <f>F21/((1+Inputs!$B$4)^(B21-Inputs!$B$5))</f>
        <v>0</v>
      </c>
      <c r="J21" s="98">
        <f>'O&amp;M'!O22</f>
        <v>23000</v>
      </c>
      <c r="K21" s="98">
        <f>Inputs!$B$18</f>
        <v>100000</v>
      </c>
      <c r="L21" s="99">
        <f>Costs_Resilience!$F$9</f>
        <v>815000</v>
      </c>
      <c r="M21" s="21">
        <f t="shared" si="1"/>
        <v>938000</v>
      </c>
      <c r="N21" s="21">
        <f>M21/((1+Inputs!$B$3)^(B21-Inputs!$B$5))</f>
        <v>476831.6360223653</v>
      </c>
      <c r="O21" s="107">
        <f>M21/((1+Inputs!$B$4)^(B21-Inputs!$B$5))</f>
        <v>697960.09217312827</v>
      </c>
    </row>
    <row r="22" spans="1:29">
      <c r="A22" s="86"/>
      <c r="B22" s="52">
        <v>2030</v>
      </c>
      <c r="C22" s="21"/>
      <c r="D22" s="21"/>
      <c r="E22" s="21"/>
      <c r="F22" s="21">
        <f t="shared" si="0"/>
        <v>0</v>
      </c>
      <c r="G22" s="21">
        <f>F22/((1+Inputs!$B$3)^(B22-Inputs!$B$5))</f>
        <v>0</v>
      </c>
      <c r="H22" s="107">
        <f>F22/((1+Inputs!$B$4)^(B22-Inputs!$B$5))</f>
        <v>0</v>
      </c>
      <c r="J22" s="98">
        <f>'O&amp;M'!O23</f>
        <v>77000</v>
      </c>
      <c r="K22" s="98">
        <f>Inputs!$B$18</f>
        <v>100000</v>
      </c>
      <c r="L22" s="99">
        <f>Costs_Resilience!$F$9</f>
        <v>815000</v>
      </c>
      <c r="M22" s="21">
        <f t="shared" si="1"/>
        <v>992000</v>
      </c>
      <c r="N22" s="21">
        <f>M22/((1+Inputs!$B$3)^(B22-Inputs!$B$5))</f>
        <v>471292.05401648598</v>
      </c>
      <c r="O22" s="107">
        <f>M22/((1+Inputs!$B$4)^(B22-Inputs!$B$5))</f>
        <v>716641.90638597216</v>
      </c>
    </row>
    <row r="23" spans="1:29">
      <c r="A23" s="86"/>
      <c r="B23" s="52">
        <v>2031</v>
      </c>
      <c r="C23" s="21"/>
      <c r="D23" s="21"/>
      <c r="E23" s="21"/>
      <c r="F23" s="21">
        <f t="shared" si="0"/>
        <v>0</v>
      </c>
      <c r="G23" s="21">
        <f>F23/((1+Inputs!$B$3)^(B23-Inputs!$B$5))</f>
        <v>0</v>
      </c>
      <c r="H23" s="107">
        <f>F23/((1+Inputs!$B$4)^(B23-Inputs!$B$5))</f>
        <v>0</v>
      </c>
      <c r="J23" s="98">
        <f>'O&amp;M'!O24</f>
        <v>23000</v>
      </c>
      <c r="K23" s="98">
        <f>Inputs!$B$18</f>
        <v>100000</v>
      </c>
      <c r="L23" s="99">
        <f>Costs_Resilience!$F$9</f>
        <v>815000</v>
      </c>
      <c r="M23" s="21">
        <f t="shared" si="1"/>
        <v>938000</v>
      </c>
      <c r="N23" s="21">
        <f>M23/((1+Inputs!$B$3)^(B23-Inputs!$B$5))</f>
        <v>416483.21776780969</v>
      </c>
      <c r="O23" s="107">
        <f>M23/((1+Inputs!$B$4)^(B23-Inputs!$B$5))</f>
        <v>657894.32762100885</v>
      </c>
    </row>
    <row r="24" spans="1:29">
      <c r="A24" s="86"/>
      <c r="B24" s="52">
        <v>2032</v>
      </c>
      <c r="C24" s="21"/>
      <c r="D24" s="21"/>
      <c r="E24" s="21"/>
      <c r="F24" s="21">
        <f t="shared" si="0"/>
        <v>0</v>
      </c>
      <c r="G24" s="21">
        <f>F24/((1+Inputs!$B$3)^(B24-Inputs!$B$5))</f>
        <v>0</v>
      </c>
      <c r="H24" s="107">
        <f>F24/((1+Inputs!$B$4)^(B24-Inputs!$B$5))</f>
        <v>0</v>
      </c>
      <c r="J24" s="98">
        <f>'O&amp;M'!O25</f>
        <v>9752000</v>
      </c>
      <c r="K24" s="98">
        <f>Inputs!$B$18</f>
        <v>100000</v>
      </c>
      <c r="L24" s="99">
        <f>Costs_Resilience!$F$9</f>
        <v>815000</v>
      </c>
      <c r="M24" s="21">
        <f t="shared" si="1"/>
        <v>10667000</v>
      </c>
      <c r="N24" s="21">
        <f>M24/((1+Inputs!$B$3)^(B24-Inputs!$B$5))</f>
        <v>4426425.7656270303</v>
      </c>
      <c r="O24" s="107">
        <f>M24/((1+Inputs!$B$4)^(B24-Inputs!$B$5))</f>
        <v>7263707.9437072286</v>
      </c>
    </row>
    <row r="25" spans="1:29">
      <c r="A25" s="86"/>
      <c r="B25" s="52">
        <v>2033</v>
      </c>
      <c r="C25" s="21"/>
      <c r="D25" s="21"/>
      <c r="E25" s="21"/>
      <c r="F25" s="21">
        <f t="shared" si="0"/>
        <v>0</v>
      </c>
      <c r="G25" s="21">
        <f>F25/((1+Inputs!$B$3)^(B25-Inputs!$B$5))</f>
        <v>0</v>
      </c>
      <c r="H25" s="107">
        <f>F25/((1+Inputs!$B$4)^(B25-Inputs!$B$5))</f>
        <v>0</v>
      </c>
      <c r="J25" s="98">
        <f>'O&amp;M'!O26</f>
        <v>23000</v>
      </c>
      <c r="K25" s="98">
        <f>Inputs!$B$18</f>
        <v>100000</v>
      </c>
      <c r="L25" s="99">
        <f>Costs_Resilience!$F$9</f>
        <v>815000</v>
      </c>
      <c r="M25" s="21">
        <f t="shared" si="1"/>
        <v>938000</v>
      </c>
      <c r="N25" s="21">
        <f>M25/((1+Inputs!$B$3)^(B25-Inputs!$B$5))</f>
        <v>363772.57207425073</v>
      </c>
      <c r="O25" s="107">
        <f>M25/((1+Inputs!$B$4)^(B25-Inputs!$B$5))</f>
        <v>620128.5018578649</v>
      </c>
    </row>
    <row r="26" spans="1:29">
      <c r="A26" s="86"/>
      <c r="B26" s="52">
        <v>2034</v>
      </c>
      <c r="C26" s="21"/>
      <c r="D26" s="21"/>
      <c r="E26" s="21"/>
      <c r="F26" s="21">
        <f t="shared" si="0"/>
        <v>0</v>
      </c>
      <c r="G26" s="21">
        <f>F26/((1+Inputs!$B$3)^(B26-Inputs!$B$5))</f>
        <v>0</v>
      </c>
      <c r="H26" s="107">
        <f>F26/((1+Inputs!$B$4)^(B26-Inputs!$B$5))</f>
        <v>0</v>
      </c>
      <c r="J26" s="98">
        <f>'O&amp;M'!O27</f>
        <v>23000</v>
      </c>
      <c r="K26" s="98">
        <f>Inputs!$B$18</f>
        <v>100000</v>
      </c>
      <c r="L26" s="99">
        <f>Costs_Resilience!$F$9</f>
        <v>815000</v>
      </c>
      <c r="M26" s="21">
        <f t="shared" si="1"/>
        <v>938000</v>
      </c>
      <c r="N26" s="21">
        <f>M26/((1+Inputs!$B$3)^(B26-Inputs!$B$5))</f>
        <v>339974.36642453336</v>
      </c>
      <c r="O26" s="107">
        <f>M26/((1+Inputs!$B$4)^(B26-Inputs!$B$5))</f>
        <v>602066.50665812113</v>
      </c>
    </row>
    <row r="27" spans="1:29">
      <c r="A27" s="86"/>
      <c r="B27" s="52">
        <v>2035</v>
      </c>
      <c r="C27" s="21"/>
      <c r="D27" s="21"/>
      <c r="E27" s="21"/>
      <c r="F27" s="21">
        <f t="shared" si="0"/>
        <v>0</v>
      </c>
      <c r="G27" s="21">
        <f>F27/((1+Inputs!$B$3)^(B27-Inputs!$B$5))</f>
        <v>0</v>
      </c>
      <c r="H27" s="107">
        <f>F27/((1+Inputs!$B$4)^(B27-Inputs!$B$5))</f>
        <v>0</v>
      </c>
      <c r="J27" s="98">
        <f>'O&amp;M'!O28</f>
        <v>23000</v>
      </c>
      <c r="K27" s="98">
        <f>Inputs!$B$18</f>
        <v>100000</v>
      </c>
      <c r="L27" s="99">
        <f>Costs_Resilience!$F$9</f>
        <v>815000</v>
      </c>
      <c r="M27" s="21">
        <f t="shared" si="1"/>
        <v>938000</v>
      </c>
      <c r="N27" s="21">
        <f>M27/((1+Inputs!$B$3)^(B27-Inputs!$B$5))</f>
        <v>317733.05273320881</v>
      </c>
      <c r="O27" s="107">
        <f>M27/((1+Inputs!$B$4)^(B27-Inputs!$B$5))</f>
        <v>584530.58898846724</v>
      </c>
    </row>
    <row r="28" spans="1:29">
      <c r="A28" s="86"/>
      <c r="B28" s="52">
        <v>2036</v>
      </c>
      <c r="C28" s="21"/>
      <c r="D28" s="21"/>
      <c r="E28" s="21"/>
      <c r="F28" s="21">
        <f t="shared" si="0"/>
        <v>0</v>
      </c>
      <c r="G28" s="21">
        <f>F28/((1+Inputs!$B$3)^(B28-Inputs!$B$5))</f>
        <v>0</v>
      </c>
      <c r="H28" s="107">
        <f>F28/((1+Inputs!$B$4)^(B28-Inputs!$B$5))</f>
        <v>0</v>
      </c>
      <c r="J28" s="98">
        <f>'O&amp;M'!O29</f>
        <v>23000</v>
      </c>
      <c r="K28" s="98">
        <f>Inputs!$B$18</f>
        <v>100000</v>
      </c>
      <c r="L28" s="99">
        <f>Costs_Resilience!$F$9</f>
        <v>815000</v>
      </c>
      <c r="M28" s="21">
        <f t="shared" si="1"/>
        <v>938000</v>
      </c>
      <c r="N28" s="21">
        <f>M28/((1+Inputs!$B$3)^(B28-Inputs!$B$5))</f>
        <v>296946.77825533535</v>
      </c>
      <c r="O28" s="107">
        <f>M28/((1+Inputs!$B$4)^(B28-Inputs!$B$5))</f>
        <v>567505.42620239547</v>
      </c>
    </row>
    <row r="29" spans="1:29">
      <c r="A29" s="86"/>
      <c r="B29" s="52">
        <v>2037</v>
      </c>
      <c r="C29" s="21"/>
      <c r="D29" s="21"/>
      <c r="E29" s="21"/>
      <c r="F29" s="21">
        <f t="shared" si="0"/>
        <v>0</v>
      </c>
      <c r="G29" s="21">
        <f>F29/((1+Inputs!$B$3)^(B29-Inputs!$B$5))</f>
        <v>0</v>
      </c>
      <c r="H29" s="107">
        <f>F29/((1+Inputs!$B$4)^(B29-Inputs!$B$5))</f>
        <v>0</v>
      </c>
      <c r="J29" s="98">
        <f>'O&amp;M'!O30</f>
        <v>23000</v>
      </c>
      <c r="K29" s="98">
        <f>Inputs!$B$18</f>
        <v>100000</v>
      </c>
      <c r="L29" s="99">
        <f>Costs_Resilience!$F$9</f>
        <v>815000</v>
      </c>
      <c r="M29" s="21">
        <f t="shared" si="1"/>
        <v>938000</v>
      </c>
      <c r="N29" s="21">
        <f>M29/((1+Inputs!$B$3)^(B29-Inputs!$B$5))</f>
        <v>277520.35350965918</v>
      </c>
      <c r="O29" s="107">
        <f>M29/((1+Inputs!$B$4)^(B29-Inputs!$B$5))</f>
        <v>550976.14194407326</v>
      </c>
    </row>
    <row r="30" spans="1:29">
      <c r="A30" s="86"/>
      <c r="B30" s="52">
        <v>2038</v>
      </c>
      <c r="C30" s="21"/>
      <c r="D30" s="21"/>
      <c r="E30" s="21"/>
      <c r="F30" s="21">
        <f t="shared" si="0"/>
        <v>0</v>
      </c>
      <c r="G30" s="21">
        <f>F30/((1+Inputs!$B$3)^(B30-Inputs!$B$5))</f>
        <v>0</v>
      </c>
      <c r="H30" s="107">
        <f>F30/((1+Inputs!$B$4)^(B30-Inputs!$B$5))</f>
        <v>0</v>
      </c>
      <c r="J30" s="98">
        <f>'O&amp;M'!O31</f>
        <v>876000</v>
      </c>
      <c r="K30" s="98">
        <f>Inputs!$B$18</f>
        <v>100000</v>
      </c>
      <c r="L30" s="99">
        <f>Costs_Resilience!$F$9</f>
        <v>815000</v>
      </c>
      <c r="M30" s="21">
        <f t="shared" si="1"/>
        <v>1791000</v>
      </c>
      <c r="N30" s="21">
        <f>M30/((1+Inputs!$B$3)^(B30-Inputs!$B$5))</f>
        <v>495226.42442241352</v>
      </c>
      <c r="O30" s="107">
        <f>M30/((1+Inputs!$B$4)^(B30-Inputs!$B$5))</f>
        <v>1021382.2740201576</v>
      </c>
    </row>
    <row r="31" spans="1:29">
      <c r="A31" s="86"/>
      <c r="B31" s="52">
        <v>2039</v>
      </c>
      <c r="C31" s="21"/>
      <c r="D31" s="21"/>
      <c r="E31" s="21"/>
      <c r="F31" s="21">
        <f t="shared" si="0"/>
        <v>0</v>
      </c>
      <c r="G31" s="21">
        <f>F31/((1+Inputs!$B$3)^(B31-Inputs!$B$5))</f>
        <v>0</v>
      </c>
      <c r="H31" s="107">
        <f>F31/((1+Inputs!$B$4)^(B31-Inputs!$B$5))</f>
        <v>0</v>
      </c>
      <c r="J31" s="98">
        <f>'O&amp;M'!O32</f>
        <v>23000</v>
      </c>
      <c r="K31" s="98">
        <f>Inputs!$B$18</f>
        <v>100000</v>
      </c>
      <c r="L31" s="99">
        <f>Costs_Resilience!$F$9</f>
        <v>815000</v>
      </c>
      <c r="M31" s="21">
        <f t="shared" si="1"/>
        <v>938000</v>
      </c>
      <c r="N31" s="21">
        <f>M31/((1+Inputs!$B$3)^(B31-Inputs!$B$5))</f>
        <v>242397.02463940883</v>
      </c>
      <c r="O31" s="107">
        <f>M31/((1+Inputs!$B$4)^(B31-Inputs!$B$5))</f>
        <v>519347.8574267822</v>
      </c>
    </row>
    <row r="32" spans="1:29">
      <c r="A32" s="86"/>
      <c r="B32" s="52">
        <v>2040</v>
      </c>
      <c r="C32" s="21"/>
      <c r="D32" s="21"/>
      <c r="E32" s="21"/>
      <c r="F32" s="21">
        <f t="shared" si="0"/>
        <v>0</v>
      </c>
      <c r="G32" s="21">
        <f>F32/((1+Inputs!$B$3)^(B32-Inputs!$B$5))</f>
        <v>0</v>
      </c>
      <c r="H32" s="107">
        <f>F32/((1+Inputs!$B$4)^(B32-Inputs!$B$5))</f>
        <v>0</v>
      </c>
      <c r="J32" s="98">
        <f>'O&amp;M'!O33</f>
        <v>77000</v>
      </c>
      <c r="K32" s="98">
        <f>Inputs!$B$18</f>
        <v>100000</v>
      </c>
      <c r="L32" s="99">
        <f>Costs_Resilience!$F$9</f>
        <v>815000</v>
      </c>
      <c r="M32" s="21">
        <f t="shared" si="1"/>
        <v>992000</v>
      </c>
      <c r="N32" s="21">
        <f>M32/((1+Inputs!$B$3)^(B32-Inputs!$B$5))</f>
        <v>239580.98204799788</v>
      </c>
      <c r="O32" s="107">
        <f>M32/((1+Inputs!$B$4)^(B32-Inputs!$B$5))</f>
        <v>533248.88170179061</v>
      </c>
    </row>
    <row r="33" spans="1:20">
      <c r="A33" s="5"/>
      <c r="B33" s="52">
        <v>2041</v>
      </c>
      <c r="C33" s="21"/>
      <c r="D33" s="21"/>
      <c r="E33" s="21"/>
      <c r="F33" s="21">
        <f t="shared" si="0"/>
        <v>0</v>
      </c>
      <c r="G33" s="21">
        <f>F33/((1+Inputs!$B$3)^(B33-Inputs!$B$5))</f>
        <v>0</v>
      </c>
      <c r="H33" s="107">
        <f>F33/((1+Inputs!$B$4)^(B33-Inputs!$B$5))</f>
        <v>0</v>
      </c>
      <c r="J33" s="98">
        <f>'O&amp;M'!O34</f>
        <v>23000</v>
      </c>
      <c r="K33" s="98">
        <f>Inputs!$B$18</f>
        <v>100000</v>
      </c>
      <c r="L33" s="99">
        <f>Costs_Resilience!$F$9</f>
        <v>815000</v>
      </c>
      <c r="M33" s="21">
        <f t="shared" si="1"/>
        <v>938000</v>
      </c>
      <c r="N33" s="21">
        <f>M33/((1+Inputs!$B$3)^(B33-Inputs!$B$5))</f>
        <v>211718.94893825561</v>
      </c>
      <c r="O33" s="107">
        <f>M33/((1+Inputs!$B$4)^(B33-Inputs!$B$5))</f>
        <v>489535.16582786525</v>
      </c>
    </row>
    <row r="34" spans="1:20">
      <c r="A34" s="5"/>
      <c r="B34" s="52">
        <v>2042</v>
      </c>
      <c r="C34" s="21"/>
      <c r="D34" s="21"/>
      <c r="E34" s="21"/>
      <c r="F34" s="21">
        <f t="shared" si="0"/>
        <v>0</v>
      </c>
      <c r="G34" s="21">
        <f>F34/((1+Inputs!$B$3)^(B34-Inputs!$B$5))</f>
        <v>0</v>
      </c>
      <c r="H34" s="107">
        <f>F34/((1+Inputs!$B$4)^(B34-Inputs!$B$5))</f>
        <v>0</v>
      </c>
      <c r="J34" s="98">
        <f>'O&amp;M'!O35</f>
        <v>23000</v>
      </c>
      <c r="K34" s="98">
        <f>Inputs!$B$18</f>
        <v>100000</v>
      </c>
      <c r="L34" s="99">
        <f>Costs_Resilience!$F$9</f>
        <v>815000</v>
      </c>
      <c r="M34" s="21">
        <f t="shared" si="1"/>
        <v>938000</v>
      </c>
      <c r="N34" s="21">
        <f>M34/((1+Inputs!$B$3)^(B34-Inputs!$B$5))</f>
        <v>197868.17657780898</v>
      </c>
      <c r="O34" s="107">
        <f>M34/((1+Inputs!$B$4)^(B34-Inputs!$B$5))</f>
        <v>475276.86002705357</v>
      </c>
    </row>
    <row r="35" spans="1:20">
      <c r="A35" s="5"/>
      <c r="B35" s="52">
        <v>2043</v>
      </c>
      <c r="C35" s="21"/>
      <c r="D35" s="21"/>
      <c r="E35" s="21"/>
      <c r="F35" s="21">
        <f t="shared" si="0"/>
        <v>0</v>
      </c>
      <c r="G35" s="21">
        <f>F35/((1+Inputs!$B$3)^(B35-Inputs!$B$5))</f>
        <v>0</v>
      </c>
      <c r="H35" s="107">
        <f>F35/((1+Inputs!$B$4)^(B35-Inputs!$B$5))</f>
        <v>0</v>
      </c>
      <c r="J35" s="98">
        <f>'O&amp;M'!O36</f>
        <v>23000</v>
      </c>
      <c r="K35" s="98">
        <f>Inputs!$B$18</f>
        <v>100000</v>
      </c>
      <c r="L35" s="99">
        <f>Costs_Resilience!$F$9</f>
        <v>815000</v>
      </c>
      <c r="M35" s="21">
        <f t="shared" si="1"/>
        <v>938000</v>
      </c>
      <c r="N35" s="21">
        <f>M35/((1+Inputs!$B$3)^(B35-Inputs!$B$5))</f>
        <v>184923.52951197099</v>
      </c>
      <c r="O35" s="107">
        <f>M35/((1+Inputs!$B$4)^(B35-Inputs!$B$5))</f>
        <v>461433.84468645987</v>
      </c>
    </row>
    <row r="36" spans="1:20">
      <c r="A36" s="5"/>
      <c r="B36" s="52">
        <v>2044</v>
      </c>
      <c r="C36" s="21"/>
      <c r="D36" s="21"/>
      <c r="E36" s="21"/>
      <c r="F36" s="21">
        <f t="shared" si="0"/>
        <v>0</v>
      </c>
      <c r="G36" s="21">
        <f>F36/((1+Inputs!$B$3)^(B36-Inputs!$B$5))</f>
        <v>0</v>
      </c>
      <c r="H36" s="107">
        <f>F36/((1+Inputs!$B$4)^(B36-Inputs!$B$5))</f>
        <v>0</v>
      </c>
      <c r="J36" s="98">
        <f>'O&amp;M'!O37</f>
        <v>12308000</v>
      </c>
      <c r="K36" s="98">
        <f>Inputs!$B$18</f>
        <v>100000</v>
      </c>
      <c r="L36" s="99">
        <f>Costs_Resilience!$F$9</f>
        <v>815000</v>
      </c>
      <c r="M36" s="21">
        <f t="shared" si="1"/>
        <v>13223000</v>
      </c>
      <c r="N36" s="21">
        <f>M36/((1+Inputs!$B$3)^(B36-Inputs!$B$5))</f>
        <v>2436326.8743765741</v>
      </c>
      <c r="O36" s="107">
        <f>M36/((1+Inputs!$B$4)^(B36-Inputs!$B$5))</f>
        <v>6315378.4423469258</v>
      </c>
      <c r="R36" s="29"/>
      <c r="S36" s="29"/>
      <c r="T36" s="28"/>
    </row>
    <row r="37" spans="1:20">
      <c r="A37" s="5"/>
      <c r="B37" s="52">
        <v>2045</v>
      </c>
      <c r="C37" s="21"/>
      <c r="D37" s="21"/>
      <c r="E37" s="21"/>
      <c r="F37" s="21">
        <f t="shared" si="0"/>
        <v>0</v>
      </c>
      <c r="G37" s="21">
        <f>F37/((1+Inputs!$B$3)^(B37-Inputs!$B$5))</f>
        <v>0</v>
      </c>
      <c r="H37" s="107">
        <f>F37/((1+Inputs!$B$4)^(B37-Inputs!$B$5))</f>
        <v>0</v>
      </c>
      <c r="J37" s="98">
        <f>'O&amp;M'!O38</f>
        <v>23000</v>
      </c>
      <c r="K37" s="98">
        <f>Inputs!$B$18</f>
        <v>100000</v>
      </c>
      <c r="L37" s="99">
        <f>Costs_Resilience!$F$9</f>
        <v>815000</v>
      </c>
      <c r="M37" s="21">
        <f t="shared" si="1"/>
        <v>938000</v>
      </c>
      <c r="N37" s="21">
        <f>M37/((1+Inputs!$B$3)^(B37-Inputs!$B$5))</f>
        <v>161519.37244472967</v>
      </c>
      <c r="O37" s="107">
        <f>M37/((1+Inputs!$B$4)^(B37-Inputs!$B$5))</f>
        <v>434945.65433731716</v>
      </c>
    </row>
    <row r="38" spans="1:20" s="178" customFormat="1">
      <c r="B38" s="52">
        <v>2046</v>
      </c>
      <c r="C38" s="21"/>
      <c r="D38" s="21"/>
      <c r="E38" s="21"/>
      <c r="F38" s="21">
        <f t="shared" si="0"/>
        <v>0</v>
      </c>
      <c r="G38" s="21">
        <f>F38/((1+Inputs!$B$3)^(B38-Inputs!$B$5))</f>
        <v>0</v>
      </c>
      <c r="H38" s="107">
        <f>F38/((1+Inputs!$B$4)^(B38-Inputs!$B$5))</f>
        <v>0</v>
      </c>
      <c r="J38" s="98">
        <f>'O&amp;M'!O39</f>
        <v>23000</v>
      </c>
      <c r="K38" s="98">
        <f>Inputs!$B$18</f>
        <v>100000</v>
      </c>
      <c r="L38" s="99">
        <f>Costs_Resilience!$F$9</f>
        <v>815000</v>
      </c>
      <c r="M38" s="21">
        <f t="shared" si="1"/>
        <v>938000</v>
      </c>
      <c r="N38" s="21">
        <f>M38/((1+Inputs!$B$3)^(B38-Inputs!$B$5))</f>
        <v>150952.6845277847</v>
      </c>
      <c r="O38" s="107">
        <f>M38/((1+Inputs!$B$4)^(B38-Inputs!$B$5))</f>
        <v>422277.33430807496</v>
      </c>
      <c r="Q38" s="301"/>
    </row>
    <row r="39" spans="1:20" s="178" customFormat="1">
      <c r="B39" s="52">
        <v>2047</v>
      </c>
      <c r="C39" s="21"/>
      <c r="D39" s="21"/>
      <c r="E39" s="21"/>
      <c r="F39" s="21">
        <f t="shared" si="0"/>
        <v>0</v>
      </c>
      <c r="G39" s="21">
        <f>F39/((1+Inputs!$B$3)^(B39-Inputs!$B$5))</f>
        <v>0</v>
      </c>
      <c r="H39" s="107">
        <f>F39/((1+Inputs!$B$4)^(B39-Inputs!$B$5))</f>
        <v>0</v>
      </c>
      <c r="J39" s="98">
        <f>'O&amp;M'!O40</f>
        <v>23000</v>
      </c>
      <c r="K39" s="98">
        <f>Inputs!$B$18</f>
        <v>100000</v>
      </c>
      <c r="L39" s="99">
        <f>Costs_Resilience!$F$9</f>
        <v>815000</v>
      </c>
      <c r="M39" s="21">
        <f t="shared" si="1"/>
        <v>938000</v>
      </c>
      <c r="N39" s="21">
        <f>M39/((1+Inputs!$B$3)^(B39-Inputs!$B$5))</f>
        <v>141077.2752596119</v>
      </c>
      <c r="O39" s="107">
        <f>M39/((1+Inputs!$B$4)^(B39-Inputs!$B$5))</f>
        <v>409977.9944738592</v>
      </c>
      <c r="Q39" s="301"/>
    </row>
    <row r="40" spans="1:20" s="178" customFormat="1">
      <c r="B40" s="52">
        <v>2048</v>
      </c>
      <c r="C40" s="21"/>
      <c r="D40" s="21"/>
      <c r="E40" s="21"/>
      <c r="F40" s="21">
        <f t="shared" si="0"/>
        <v>0</v>
      </c>
      <c r="G40" s="21">
        <f>F40/((1+Inputs!$B$3)^(B40-Inputs!$B$5))</f>
        <v>0</v>
      </c>
      <c r="H40" s="107">
        <f>F40/((1+Inputs!$B$4)^(B40-Inputs!$B$5))</f>
        <v>0</v>
      </c>
      <c r="J40" s="98">
        <f>'O&amp;M'!O41</f>
        <v>23000</v>
      </c>
      <c r="K40" s="98">
        <f>Inputs!$B$18</f>
        <v>100000</v>
      </c>
      <c r="L40" s="99">
        <f>Costs_Resilience!$F$9</f>
        <v>815000</v>
      </c>
      <c r="M40" s="21">
        <f t="shared" si="1"/>
        <v>938000</v>
      </c>
      <c r="N40" s="21">
        <f>M40/((1+Inputs!$B$3)^(B40-Inputs!$B$5))</f>
        <v>131847.9208033756</v>
      </c>
      <c r="O40" s="107">
        <f>M40/((1+Inputs!$B$4)^(B40-Inputs!$B$5))</f>
        <v>398036.88783869828</v>
      </c>
      <c r="Q40" s="301"/>
    </row>
    <row r="41" spans="1:20" s="178" customFormat="1">
      <c r="B41" s="52">
        <v>2049</v>
      </c>
      <c r="C41" s="21"/>
      <c r="D41" s="21"/>
      <c r="E41" s="21"/>
      <c r="F41" s="21">
        <f t="shared" si="0"/>
        <v>0</v>
      </c>
      <c r="G41" s="21">
        <f>F41/((1+Inputs!$B$3)^(B41-Inputs!$B$5))</f>
        <v>0</v>
      </c>
      <c r="H41" s="107">
        <f>F41/((1+Inputs!$B$4)^(B41-Inputs!$B$5))</f>
        <v>0</v>
      </c>
      <c r="J41" s="98">
        <f>'O&amp;M'!O42</f>
        <v>23000</v>
      </c>
      <c r="K41" s="98">
        <f>Inputs!$B$18</f>
        <v>100000</v>
      </c>
      <c r="L41" s="99">
        <f>Costs_Resilience!$F$9</f>
        <v>815000</v>
      </c>
      <c r="M41" s="21">
        <f t="shared" si="1"/>
        <v>938000</v>
      </c>
      <c r="N41" s="21">
        <f>M41/((1+Inputs!$B$3)^(B41-Inputs!$B$5))</f>
        <v>123222.35589100524</v>
      </c>
      <c r="O41" s="107">
        <f>M41/((1+Inputs!$B$4)^(B41-Inputs!$B$5))</f>
        <v>386443.58042592066</v>
      </c>
      <c r="Q41" s="301"/>
    </row>
    <row r="42" spans="1:20" s="178" customFormat="1">
      <c r="B42" s="52">
        <v>2050</v>
      </c>
      <c r="C42" s="21"/>
      <c r="D42" s="21"/>
      <c r="E42" s="21"/>
      <c r="F42" s="21">
        <f t="shared" si="0"/>
        <v>0</v>
      </c>
      <c r="G42" s="21">
        <f>F42/((1+Inputs!$B$3)^(B42-Inputs!$B$5))</f>
        <v>0</v>
      </c>
      <c r="H42" s="107">
        <f>F42/((1+Inputs!$B$4)^(B42-Inputs!$B$5))</f>
        <v>0</v>
      </c>
      <c r="J42" s="98">
        <f>'O&amp;M'!O43</f>
        <v>625000</v>
      </c>
      <c r="K42" s="98">
        <f>Inputs!$B$18</f>
        <v>100000</v>
      </c>
      <c r="L42" s="99">
        <f>Costs_Resilience!$F$9</f>
        <v>815000</v>
      </c>
      <c r="M42" s="21">
        <f t="shared" si="1"/>
        <v>1540000</v>
      </c>
      <c r="N42" s="21">
        <f>M42/((1+Inputs!$B$3)^(B42-Inputs!$B$5))</f>
        <v>189070.43029726006</v>
      </c>
      <c r="O42" s="107">
        <f>M42/((1+Inputs!$B$4)^(B42-Inputs!$B$5))</f>
        <v>615980.20354805491</v>
      </c>
      <c r="Q42" s="301"/>
    </row>
    <row r="43" spans="1:20" s="178" customFormat="1">
      <c r="B43" s="52">
        <v>2051</v>
      </c>
      <c r="C43" s="21"/>
      <c r="D43" s="21"/>
      <c r="E43" s="21"/>
      <c r="F43" s="21">
        <f t="shared" si="0"/>
        <v>0</v>
      </c>
      <c r="G43" s="21">
        <f>F43/((1+Inputs!$B$3)^(B43-Inputs!$B$5))</f>
        <v>0</v>
      </c>
      <c r="H43" s="107">
        <f>F43/((1+Inputs!$B$4)^(B43-Inputs!$B$5))</f>
        <v>0</v>
      </c>
      <c r="J43" s="98">
        <f>'O&amp;M'!O44</f>
        <v>23000</v>
      </c>
      <c r="K43" s="98">
        <f>Inputs!$B$18</f>
        <v>100000</v>
      </c>
      <c r="L43" s="99">
        <f>Costs_Resilience!$F$9</f>
        <v>815000</v>
      </c>
      <c r="M43" s="21">
        <f t="shared" si="1"/>
        <v>938000</v>
      </c>
      <c r="N43" s="21">
        <f>M43/((1+Inputs!$B$3)^(B43-Inputs!$B$5))</f>
        <v>107627.1778242687</v>
      </c>
      <c r="O43" s="107">
        <f>M43/((1+Inputs!$B$4)^(B43-Inputs!$B$5))</f>
        <v>364260.13802047382</v>
      </c>
      <c r="Q43" s="301"/>
    </row>
    <row r="44" spans="1:20" s="178" customFormat="1">
      <c r="B44" s="52">
        <v>2052</v>
      </c>
      <c r="C44" s="21"/>
      <c r="D44" s="21"/>
      <c r="E44" s="21"/>
      <c r="F44" s="21">
        <f t="shared" si="0"/>
        <v>0</v>
      </c>
      <c r="G44" s="21">
        <f>F44/((1+Inputs!$B$3)^(B44-Inputs!$B$5))</f>
        <v>0</v>
      </c>
      <c r="H44" s="107">
        <f>F44/((1+Inputs!$B$4)^(B44-Inputs!$B$5))</f>
        <v>0</v>
      </c>
      <c r="J44" s="98">
        <f>'O&amp;M'!O45</f>
        <v>23000</v>
      </c>
      <c r="K44" s="98">
        <f>Inputs!$B$18</f>
        <v>100000</v>
      </c>
      <c r="L44" s="99">
        <f>Costs_Resilience!$F$9</f>
        <v>815000</v>
      </c>
      <c r="M44" s="21">
        <f t="shared" si="1"/>
        <v>938000</v>
      </c>
      <c r="N44" s="21">
        <f>M44/((1+Inputs!$B$3)^(B44-Inputs!$B$5))</f>
        <v>100586.14749931653</v>
      </c>
      <c r="O44" s="107">
        <f>M44/((1+Inputs!$B$4)^(B44-Inputs!$B$5))</f>
        <v>353650.61943735322</v>
      </c>
      <c r="Q44" s="301"/>
    </row>
    <row r="45" spans="1:20" s="178" customFormat="1">
      <c r="B45" s="52">
        <v>2053</v>
      </c>
      <c r="C45" s="21"/>
      <c r="D45" s="21"/>
      <c r="E45" s="21"/>
      <c r="F45" s="21">
        <f t="shared" si="0"/>
        <v>0</v>
      </c>
      <c r="G45" s="21">
        <f>F45/((1+Inputs!$B$3)^(B45-Inputs!$B$5))</f>
        <v>0</v>
      </c>
      <c r="H45" s="107">
        <f>F45/((1+Inputs!$B$4)^(B45-Inputs!$B$5))</f>
        <v>0</v>
      </c>
      <c r="J45" s="98">
        <f>'O&amp;M'!O46</f>
        <v>23000</v>
      </c>
      <c r="K45" s="98">
        <f>Inputs!$B$18</f>
        <v>100000</v>
      </c>
      <c r="L45" s="99">
        <f>Costs_Resilience!$F$9</f>
        <v>815000</v>
      </c>
      <c r="M45" s="21">
        <f t="shared" si="1"/>
        <v>938000</v>
      </c>
      <c r="N45" s="21">
        <f>M45/((1+Inputs!$B$3)^(B45-Inputs!$B$5))</f>
        <v>94005.74532646405</v>
      </c>
      <c r="O45" s="107">
        <f>M45/((1+Inputs!$B$4)^(B45-Inputs!$B$5))</f>
        <v>343350.11595859542</v>
      </c>
      <c r="Q45" s="301"/>
    </row>
    <row r="46" spans="1:20" s="178" customFormat="1">
      <c r="B46" s="52">
        <v>2054</v>
      </c>
      <c r="C46" s="21"/>
      <c r="D46" s="21"/>
      <c r="E46" s="21"/>
      <c r="F46" s="21">
        <f t="shared" si="0"/>
        <v>0</v>
      </c>
      <c r="G46" s="21">
        <f>F46/((1+Inputs!$B$3)^(B46-Inputs!$B$5))</f>
        <v>0</v>
      </c>
      <c r="H46" s="107">
        <f>F46/((1+Inputs!$B$4)^(B46-Inputs!$B$5))</f>
        <v>0</v>
      </c>
      <c r="J46" s="98">
        <f>'O&amp;M'!O47</f>
        <v>23000</v>
      </c>
      <c r="K46" s="98">
        <f>Inputs!$B$18</f>
        <v>100000</v>
      </c>
      <c r="L46" s="99">
        <f>Costs_Resilience!$F$9</f>
        <v>815000</v>
      </c>
      <c r="M46" s="21">
        <f t="shared" si="1"/>
        <v>938000</v>
      </c>
      <c r="N46" s="21">
        <f>M46/((1+Inputs!$B$3)^(B46-Inputs!$B$5))</f>
        <v>87855.836753704716</v>
      </c>
      <c r="O46" s="107">
        <f>M46/((1+Inputs!$B$4)^(B46-Inputs!$B$5))</f>
        <v>333349.62714426732</v>
      </c>
      <c r="Q46" s="301"/>
    </row>
    <row r="47" spans="1:20" s="178" customFormat="1" ht="15" thickBot="1">
      <c r="B47" s="52">
        <v>2055</v>
      </c>
      <c r="C47" s="21"/>
      <c r="D47" s="21"/>
      <c r="E47" s="21"/>
      <c r="F47" s="21">
        <f t="shared" si="0"/>
        <v>0</v>
      </c>
      <c r="G47" s="21">
        <f>F47/((1+Inputs!$B$3)^(B47-Inputs!$B$5))</f>
        <v>0</v>
      </c>
      <c r="H47" s="107">
        <f>F47/((1+Inputs!$B$4)^(B47-Inputs!$B$5))</f>
        <v>0</v>
      </c>
      <c r="J47" s="98">
        <f>'O&amp;M'!O48</f>
        <v>23000</v>
      </c>
      <c r="K47" s="98">
        <f>Inputs!$B$18</f>
        <v>100000</v>
      </c>
      <c r="L47" s="99">
        <f>Costs_Resilience!$F$9</f>
        <v>815000</v>
      </c>
      <c r="M47" s="21">
        <f t="shared" si="1"/>
        <v>938000</v>
      </c>
      <c r="N47" s="21">
        <f>M47/((1+Inputs!$B$3)^(B47-Inputs!$B$5))</f>
        <v>82108.258648322168</v>
      </c>
      <c r="O47" s="107">
        <f>M47/((1+Inputs!$B$4)^(B47-Inputs!$B$5))</f>
        <v>323640.41470317217</v>
      </c>
      <c r="Q47" s="301"/>
    </row>
    <row r="48" spans="1:20" ht="15" thickBot="1">
      <c r="B48" s="71" t="s">
        <v>4</v>
      </c>
      <c r="C48" s="26">
        <f>SUM(C7:C47)</f>
        <v>655626287.54220712</v>
      </c>
      <c r="D48" s="26">
        <f t="shared" ref="D48:H48" si="2">SUM(D7:D47)</f>
        <v>1606833.1259996444</v>
      </c>
      <c r="E48" s="26">
        <f t="shared" si="2"/>
        <v>3308379.7691274211</v>
      </c>
      <c r="F48" s="26">
        <f t="shared" si="2"/>
        <v>660541500.43733418</v>
      </c>
      <c r="G48" s="26">
        <f t="shared" si="2"/>
        <v>501455444.64626282</v>
      </c>
      <c r="H48" s="26">
        <f t="shared" si="2"/>
        <v>585006603.04689133</v>
      </c>
      <c r="J48" s="97">
        <f>SUM(J18:J47)</f>
        <v>25120000</v>
      </c>
      <c r="K48" s="97">
        <f t="shared" ref="K48:O48" si="3">SUM(K18:K47)</f>
        <v>3000000</v>
      </c>
      <c r="L48" s="97">
        <f t="shared" si="3"/>
        <v>24450000</v>
      </c>
      <c r="M48" s="97">
        <f t="shared" si="3"/>
        <v>52570000</v>
      </c>
      <c r="N48" s="97">
        <f t="shared" si="3"/>
        <v>14936374.140562193</v>
      </c>
      <c r="O48" s="97">
        <f t="shared" si="3"/>
        <v>29378538.985311829</v>
      </c>
    </row>
    <row r="49" spans="1:17">
      <c r="A49" s="91"/>
      <c r="B49" s="117"/>
      <c r="C49" s="118"/>
      <c r="D49" s="118"/>
      <c r="E49" s="118"/>
      <c r="F49" s="118"/>
      <c r="G49" s="118"/>
      <c r="H49" s="118"/>
      <c r="J49" s="119"/>
      <c r="K49" s="119"/>
      <c r="L49" s="119"/>
      <c r="M49" s="119"/>
      <c r="N49" s="119"/>
      <c r="O49" s="119"/>
      <c r="Q49" s="115"/>
    </row>
    <row r="50" spans="1:17">
      <c r="A50" s="5"/>
    </row>
  </sheetData>
  <sheetProtection password="90DC" sheet="1" objects="1" scenarios="1"/>
  <mergeCells count="5">
    <mergeCell ref="W4:Y4"/>
    <mergeCell ref="AA4:AC4"/>
    <mergeCell ref="R4:T4"/>
    <mergeCell ref="R9:T9"/>
    <mergeCell ref="R14:T1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59999389629810485"/>
  </sheetPr>
  <dimension ref="A1:Q52"/>
  <sheetViews>
    <sheetView zoomScale="85" zoomScaleNormal="85" workbookViewId="0">
      <selection activeCell="B2" sqref="B2"/>
    </sheetView>
  </sheetViews>
  <sheetFormatPr defaultColWidth="9.109375" defaultRowHeight="14.4"/>
  <cols>
    <col min="1" max="1" width="9.109375" style="169"/>
    <col min="2" max="2" width="7.5546875" style="49" bestFit="1" customWidth="1"/>
    <col min="3" max="4" width="12.44140625" style="49" customWidth="1"/>
    <col min="5" max="5" width="14.6640625" style="49" customWidth="1"/>
    <col min="6" max="6" width="2.33203125" style="169" customWidth="1"/>
    <col min="7" max="7" width="14.6640625" style="49" customWidth="1"/>
    <col min="8" max="8" width="14.88671875" style="49" customWidth="1"/>
    <col min="9" max="9" width="13.109375" style="49" customWidth="1"/>
    <col min="10" max="10" width="2.33203125" style="49" customWidth="1"/>
    <col min="11" max="13" width="14.5546875" style="49" customWidth="1"/>
    <col min="14" max="14" width="2" style="49" customWidth="1"/>
    <col min="15" max="15" width="13.6640625" style="49" customWidth="1"/>
    <col min="16" max="16" width="10.77734375" style="49" customWidth="1"/>
    <col min="17" max="17" width="10.33203125" style="49" customWidth="1"/>
    <col min="18" max="16384" width="9.109375" style="49"/>
  </cols>
  <sheetData>
    <row r="1" spans="2:17" s="169" customFormat="1">
      <c r="B1" s="1" t="s">
        <v>637</v>
      </c>
    </row>
    <row r="2" spans="2:17" s="169" customFormat="1"/>
    <row r="3" spans="2:17" s="169" customFormat="1">
      <c r="B3" s="87" t="s">
        <v>319</v>
      </c>
    </row>
    <row r="4" spans="2:17" s="169" customFormat="1">
      <c r="B4" s="87" t="s">
        <v>327</v>
      </c>
    </row>
    <row r="5" spans="2:17" s="169" customFormat="1">
      <c r="B5" s="87" t="s">
        <v>328</v>
      </c>
    </row>
    <row r="6" spans="2:17" s="169" customFormat="1">
      <c r="B6" s="87" t="s">
        <v>329</v>
      </c>
    </row>
    <row r="7" spans="2:17" s="169" customFormat="1">
      <c r="B7" s="87" t="s">
        <v>330</v>
      </c>
    </row>
    <row r="8" spans="2:17" s="169" customFormat="1">
      <c r="B8" s="5" t="s">
        <v>331</v>
      </c>
    </row>
    <row r="9" spans="2:17">
      <c r="B9" s="5" t="s">
        <v>332</v>
      </c>
    </row>
    <row r="10" spans="2:17" s="169" customFormat="1"/>
    <row r="11" spans="2:17" ht="28.8">
      <c r="B11" s="85"/>
      <c r="C11" s="173" t="s">
        <v>310</v>
      </c>
      <c r="D11" s="173" t="s">
        <v>311</v>
      </c>
      <c r="E11" s="173" t="s">
        <v>312</v>
      </c>
      <c r="F11" s="41"/>
      <c r="G11" s="173" t="s">
        <v>313</v>
      </c>
      <c r="H11" s="173" t="s">
        <v>314</v>
      </c>
      <c r="I11" s="173" t="s">
        <v>315</v>
      </c>
      <c r="J11" s="41"/>
      <c r="K11" s="173" t="s">
        <v>316</v>
      </c>
      <c r="L11" s="173" t="s">
        <v>317</v>
      </c>
      <c r="M11" s="173" t="s">
        <v>318</v>
      </c>
      <c r="O11" s="173" t="s">
        <v>333</v>
      </c>
      <c r="P11" s="173" t="s">
        <v>20</v>
      </c>
      <c r="Q11" s="173" t="s">
        <v>21</v>
      </c>
    </row>
    <row r="12" spans="2:17">
      <c r="B12" s="85">
        <v>2019</v>
      </c>
      <c r="C12" s="174"/>
      <c r="D12" s="174"/>
      <c r="E12" s="174"/>
      <c r="F12" s="41"/>
      <c r="G12" s="174"/>
      <c r="H12" s="174"/>
      <c r="I12" s="174"/>
      <c r="J12" s="41"/>
      <c r="K12" s="3"/>
      <c r="L12" s="3"/>
      <c r="M12" s="3"/>
      <c r="O12" s="3"/>
      <c r="P12" s="3"/>
      <c r="Q12" s="3"/>
    </row>
    <row r="13" spans="2:17">
      <c r="B13" s="3">
        <f>B12+1</f>
        <v>2020</v>
      </c>
      <c r="C13" s="94">
        <f>'O&amp;M95_13-19'!D9</f>
        <v>459000</v>
      </c>
      <c r="D13" s="94">
        <f>'O&amp;M95_13-19'!N9</f>
        <v>483000</v>
      </c>
      <c r="E13" s="94">
        <f>D13-C13</f>
        <v>24000</v>
      </c>
      <c r="G13" s="94">
        <f>'O&amp;M95_19-22'!D9</f>
        <v>284000</v>
      </c>
      <c r="H13" s="94">
        <f>'O&amp;M95_19-22'!N9</f>
        <v>313000</v>
      </c>
      <c r="I13" s="94">
        <f>H13-G13</f>
        <v>29000</v>
      </c>
      <c r="J13" s="169"/>
      <c r="K13" s="94">
        <f>'O&amp;M95_22-40'!D9</f>
        <v>1251000</v>
      </c>
      <c r="L13" s="94">
        <f>'O&amp;M95_22-40'!N9</f>
        <v>1221000</v>
      </c>
      <c r="M13" s="94">
        <f>L13-K13</f>
        <v>-30000</v>
      </c>
      <c r="O13" s="94">
        <f>E13+I13+M13</f>
        <v>23000</v>
      </c>
      <c r="P13" s="11">
        <f>O13/((1+Inputs!$B$3)^($B13-Inputs!$B$5))</f>
        <v>21495.327102803738</v>
      </c>
      <c r="Q13" s="11">
        <f>O13/((1+Inputs!$B$4)^($B13-Inputs!$B$5))</f>
        <v>22330.097087378639</v>
      </c>
    </row>
    <row r="14" spans="2:17">
      <c r="B14" s="3">
        <f t="shared" ref="B14:B52" si="0">B13+1</f>
        <v>2021</v>
      </c>
      <c r="C14" s="94">
        <f>'O&amp;M95_13-19'!D10</f>
        <v>559000</v>
      </c>
      <c r="D14" s="94">
        <f>'O&amp;M95_13-19'!N10</f>
        <v>583000</v>
      </c>
      <c r="E14" s="94">
        <f t="shared" ref="E14:E52" si="1">D14-C14</f>
        <v>24000</v>
      </c>
      <c r="G14" s="94">
        <f>'O&amp;M95_19-22'!D10</f>
        <v>384000</v>
      </c>
      <c r="H14" s="94">
        <f>'O&amp;M95_19-22'!N10</f>
        <v>413000</v>
      </c>
      <c r="I14" s="94">
        <f t="shared" ref="I14:I52" si="2">H14-G14</f>
        <v>29000</v>
      </c>
      <c r="J14" s="169"/>
      <c r="K14" s="94">
        <f>'O&amp;M95_22-40'!D10</f>
        <v>1351000</v>
      </c>
      <c r="L14" s="94">
        <f>'O&amp;M95_22-40'!N10</f>
        <v>1321000</v>
      </c>
      <c r="M14" s="94">
        <f t="shared" ref="M14:M52" si="3">L14-K14</f>
        <v>-30000</v>
      </c>
      <c r="O14" s="94">
        <f t="shared" ref="O14:O52" si="4">E14+I14+M14</f>
        <v>23000</v>
      </c>
      <c r="P14" s="11">
        <f>O14/((1+Inputs!$B$3)^($B14-Inputs!$B$5))</f>
        <v>20089.090750283867</v>
      </c>
      <c r="Q14" s="11">
        <f>O14/((1+Inputs!$B$4)^($B14-Inputs!$B$5))</f>
        <v>21679.705910076351</v>
      </c>
    </row>
    <row r="15" spans="2:17">
      <c r="B15" s="3">
        <f t="shared" si="0"/>
        <v>2022</v>
      </c>
      <c r="C15" s="94">
        <f>'O&amp;M95_13-19'!D11</f>
        <v>559000</v>
      </c>
      <c r="D15" s="94">
        <f>'O&amp;M95_13-19'!N11</f>
        <v>583000</v>
      </c>
      <c r="E15" s="94">
        <f t="shared" si="1"/>
        <v>24000</v>
      </c>
      <c r="G15" s="94">
        <f>'O&amp;M95_19-22'!D11</f>
        <v>384000</v>
      </c>
      <c r="H15" s="94">
        <f>'O&amp;M95_19-22'!N11</f>
        <v>413000</v>
      </c>
      <c r="I15" s="94">
        <f t="shared" si="2"/>
        <v>29000</v>
      </c>
      <c r="J15" s="169"/>
      <c r="K15" s="94">
        <f>'O&amp;M95_22-40'!D11</f>
        <v>1351000</v>
      </c>
      <c r="L15" s="94">
        <f>'O&amp;M95_22-40'!N11</f>
        <v>1321000</v>
      </c>
      <c r="M15" s="94">
        <f t="shared" si="3"/>
        <v>-30000</v>
      </c>
      <c r="O15" s="94">
        <f t="shared" si="4"/>
        <v>23000</v>
      </c>
      <c r="P15" s="11">
        <f>O15/((1+Inputs!$B$3)^($B15-Inputs!$B$5))</f>
        <v>18774.851168489593</v>
      </c>
      <c r="Q15" s="11">
        <f>O15/((1+Inputs!$B$4)^($B15-Inputs!$B$5))</f>
        <v>21048.258165122668</v>
      </c>
    </row>
    <row r="16" spans="2:17">
      <c r="B16" s="3">
        <f t="shared" si="0"/>
        <v>2023</v>
      </c>
      <c r="C16" s="94">
        <f>'O&amp;M95_13-19'!D12</f>
        <v>559000</v>
      </c>
      <c r="D16" s="94">
        <f>'O&amp;M95_13-19'!N12</f>
        <v>583000</v>
      </c>
      <c r="E16" s="94">
        <f t="shared" si="1"/>
        <v>24000</v>
      </c>
      <c r="G16" s="94">
        <f>'O&amp;M95_19-22'!D12</f>
        <v>384000</v>
      </c>
      <c r="H16" s="94">
        <f>'O&amp;M95_19-22'!N12</f>
        <v>413000</v>
      </c>
      <c r="I16" s="94">
        <f t="shared" si="2"/>
        <v>29000</v>
      </c>
      <c r="K16" s="94">
        <f>'O&amp;M95_22-40'!D12</f>
        <v>1351000</v>
      </c>
      <c r="L16" s="94">
        <f>'O&amp;M95_22-40'!N12</f>
        <v>1321000</v>
      </c>
      <c r="M16" s="94">
        <f t="shared" si="3"/>
        <v>-30000</v>
      </c>
      <c r="O16" s="94">
        <f t="shared" si="4"/>
        <v>23000</v>
      </c>
      <c r="P16" s="11">
        <f>O16/((1+Inputs!$B$3)^($B16-Inputs!$B$5))</f>
        <v>17546.58987709308</v>
      </c>
      <c r="Q16" s="11">
        <f>O16/((1+Inputs!$B$4)^($B16-Inputs!$B$5))</f>
        <v>20435.202102060848</v>
      </c>
    </row>
    <row r="17" spans="2:17">
      <c r="B17" s="3">
        <f t="shared" si="0"/>
        <v>2024</v>
      </c>
      <c r="C17" s="94">
        <f>'O&amp;M95_13-19'!D13</f>
        <v>559000</v>
      </c>
      <c r="D17" s="94">
        <f>'O&amp;M95_13-19'!N13</f>
        <v>583000</v>
      </c>
      <c r="E17" s="94">
        <f t="shared" si="1"/>
        <v>24000</v>
      </c>
      <c r="F17" s="168"/>
      <c r="G17" s="94">
        <f>'O&amp;M95_19-22'!D13</f>
        <v>384000</v>
      </c>
      <c r="H17" s="94">
        <f>'O&amp;M95_19-22'!N13</f>
        <v>413000</v>
      </c>
      <c r="I17" s="94">
        <f t="shared" si="2"/>
        <v>29000</v>
      </c>
      <c r="K17" s="94">
        <f>'O&amp;M95_22-40'!D13</f>
        <v>1351000</v>
      </c>
      <c r="L17" s="94">
        <f>'O&amp;M95_22-40'!N13</f>
        <v>1321000</v>
      </c>
      <c r="M17" s="94">
        <f t="shared" si="3"/>
        <v>-30000</v>
      </c>
      <c r="O17" s="94">
        <f t="shared" si="4"/>
        <v>23000</v>
      </c>
      <c r="P17" s="11">
        <f>O17/((1+Inputs!$B$3)^($B17-Inputs!$B$5))</f>
        <v>16398.682128124372</v>
      </c>
      <c r="Q17" s="11">
        <f>O17/((1+Inputs!$B$4)^($B17-Inputs!$B$5))</f>
        <v>19840.002040835774</v>
      </c>
    </row>
    <row r="18" spans="2:17">
      <c r="B18" s="3">
        <f t="shared" si="0"/>
        <v>2025</v>
      </c>
      <c r="C18" s="94">
        <f>'O&amp;M95_13-19'!D14</f>
        <v>559000</v>
      </c>
      <c r="D18" s="94">
        <f>'O&amp;M95_13-19'!N14</f>
        <v>583000</v>
      </c>
      <c r="E18" s="94">
        <f t="shared" si="1"/>
        <v>24000</v>
      </c>
      <c r="F18" s="168"/>
      <c r="G18" s="94">
        <f>'O&amp;M95_19-22'!D14</f>
        <v>384000</v>
      </c>
      <c r="H18" s="94">
        <f>'O&amp;M95_19-22'!N14</f>
        <v>413000</v>
      </c>
      <c r="I18" s="94">
        <f t="shared" si="2"/>
        <v>29000</v>
      </c>
      <c r="K18" s="94">
        <f>'O&amp;M95_22-40'!D14</f>
        <v>1351000</v>
      </c>
      <c r="L18" s="94">
        <f>'O&amp;M95_22-40'!N14</f>
        <v>1321000</v>
      </c>
      <c r="M18" s="94">
        <f t="shared" si="3"/>
        <v>-30000</v>
      </c>
      <c r="O18" s="94">
        <f t="shared" si="4"/>
        <v>23000</v>
      </c>
      <c r="P18" s="11">
        <f>O18/((1+Inputs!$B$3)^($B18-Inputs!$B$5))</f>
        <v>15325.871147779788</v>
      </c>
      <c r="Q18" s="11">
        <f>O18/((1+Inputs!$B$4)^($B18-Inputs!$B$5))</f>
        <v>19262.137903724051</v>
      </c>
    </row>
    <row r="19" spans="2:17">
      <c r="B19" s="3">
        <f t="shared" si="0"/>
        <v>2026</v>
      </c>
      <c r="C19" s="94">
        <f>'O&amp;M95_13-19'!D15</f>
        <v>740000</v>
      </c>
      <c r="D19" s="94">
        <f>'O&amp;M95_13-19'!N15</f>
        <v>944000</v>
      </c>
      <c r="E19" s="94">
        <f t="shared" si="1"/>
        <v>204000</v>
      </c>
      <c r="F19" s="168"/>
      <c r="G19" s="94">
        <f>'O&amp;M95_19-22'!D15</f>
        <v>473000</v>
      </c>
      <c r="H19" s="94">
        <f>'O&amp;M95_19-22'!N15</f>
        <v>590000</v>
      </c>
      <c r="I19" s="94">
        <f t="shared" si="2"/>
        <v>117000</v>
      </c>
      <c r="K19" s="94">
        <f>'O&amp;M95_22-40'!D15</f>
        <v>1936000</v>
      </c>
      <c r="L19" s="94">
        <f>'O&amp;M95_22-40'!N15</f>
        <v>2491000</v>
      </c>
      <c r="M19" s="94">
        <f t="shared" si="3"/>
        <v>555000</v>
      </c>
      <c r="O19" s="94">
        <f t="shared" si="4"/>
        <v>876000</v>
      </c>
      <c r="P19" s="11">
        <f>O19/((1+Inputs!$B$3)^($B19-Inputs!$B$5))</f>
        <v>545528.77389090182</v>
      </c>
      <c r="Q19" s="11">
        <f>O19/((1+Inputs!$B$4)^($B19-Inputs!$B$5))</f>
        <v>712268.16393677786</v>
      </c>
    </row>
    <row r="20" spans="2:17">
      <c r="B20" s="3">
        <f t="shared" si="0"/>
        <v>2027</v>
      </c>
      <c r="C20" s="94">
        <f>'O&amp;M95_13-19'!D16</f>
        <v>559000</v>
      </c>
      <c r="D20" s="94">
        <f>'O&amp;M95_13-19'!N16</f>
        <v>583000</v>
      </c>
      <c r="E20" s="94">
        <f t="shared" si="1"/>
        <v>24000</v>
      </c>
      <c r="F20" s="168"/>
      <c r="G20" s="94">
        <f>'O&amp;M95_19-22'!D16</f>
        <v>384000</v>
      </c>
      <c r="H20" s="94">
        <f>'O&amp;M95_19-22'!N16</f>
        <v>413000</v>
      </c>
      <c r="I20" s="94">
        <f t="shared" si="2"/>
        <v>29000</v>
      </c>
      <c r="K20" s="94">
        <f>'O&amp;M95_22-40'!D16</f>
        <v>1351000</v>
      </c>
      <c r="L20" s="94">
        <f>'O&amp;M95_22-40'!N16</f>
        <v>1321000</v>
      </c>
      <c r="M20" s="94">
        <f t="shared" si="3"/>
        <v>-30000</v>
      </c>
      <c r="O20" s="94">
        <f t="shared" si="4"/>
        <v>23000</v>
      </c>
      <c r="P20" s="11">
        <f>O20/((1+Inputs!$B$3)^($B20-Inputs!$B$5))</f>
        <v>13386.209404995883</v>
      </c>
      <c r="Q20" s="11">
        <f>O20/((1+Inputs!$B$4)^($B20-Inputs!$B$5))</f>
        <v>18156.412389220524</v>
      </c>
    </row>
    <row r="21" spans="2:17">
      <c r="B21" s="3">
        <f t="shared" si="0"/>
        <v>2028</v>
      </c>
      <c r="C21" s="94">
        <f>'O&amp;M95_13-19'!D17</f>
        <v>559000</v>
      </c>
      <c r="D21" s="94">
        <f>'O&amp;M95_13-19'!N17</f>
        <v>583000</v>
      </c>
      <c r="E21" s="94">
        <f t="shared" si="1"/>
        <v>24000</v>
      </c>
      <c r="F21" s="168"/>
      <c r="G21" s="94">
        <f>'O&amp;M95_19-22'!D17</f>
        <v>384000</v>
      </c>
      <c r="H21" s="94">
        <f>'O&amp;M95_19-22'!N17</f>
        <v>413000</v>
      </c>
      <c r="I21" s="94">
        <f t="shared" si="2"/>
        <v>29000</v>
      </c>
      <c r="K21" s="94">
        <f>'O&amp;M95_22-40'!D17</f>
        <v>1351000</v>
      </c>
      <c r="L21" s="94">
        <f>'O&amp;M95_22-40'!N17</f>
        <v>1321000</v>
      </c>
      <c r="M21" s="94">
        <f t="shared" si="3"/>
        <v>-30000</v>
      </c>
      <c r="O21" s="94">
        <f t="shared" si="4"/>
        <v>23000</v>
      </c>
      <c r="P21" s="11">
        <f>O21/((1+Inputs!$B$3)^($B21-Inputs!$B$5))</f>
        <v>12510.476079435404</v>
      </c>
      <c r="Q21" s="11">
        <f>O21/((1+Inputs!$B$4)^($B21-Inputs!$B$5))</f>
        <v>17627.58484390342</v>
      </c>
    </row>
    <row r="22" spans="2:17">
      <c r="B22" s="3">
        <f t="shared" si="0"/>
        <v>2029</v>
      </c>
      <c r="C22" s="94">
        <f>'O&amp;M95_13-19'!D18</f>
        <v>559000</v>
      </c>
      <c r="D22" s="94">
        <f>'O&amp;M95_13-19'!N18</f>
        <v>583000</v>
      </c>
      <c r="E22" s="94">
        <f t="shared" si="1"/>
        <v>24000</v>
      </c>
      <c r="F22" s="168"/>
      <c r="G22" s="94">
        <f>'O&amp;M95_19-22'!D18</f>
        <v>384000</v>
      </c>
      <c r="H22" s="94">
        <f>'O&amp;M95_19-22'!N18</f>
        <v>413000</v>
      </c>
      <c r="I22" s="94">
        <f t="shared" si="2"/>
        <v>29000</v>
      </c>
      <c r="K22" s="94">
        <f>'O&amp;M95_22-40'!D18</f>
        <v>1351000</v>
      </c>
      <c r="L22" s="94">
        <f>'O&amp;M95_22-40'!N18</f>
        <v>1321000</v>
      </c>
      <c r="M22" s="94">
        <f t="shared" si="3"/>
        <v>-30000</v>
      </c>
      <c r="O22" s="94">
        <f t="shared" si="4"/>
        <v>23000</v>
      </c>
      <c r="P22" s="11">
        <f>O22/((1+Inputs!$B$3)^($B22-Inputs!$B$5))</f>
        <v>11692.03371909851</v>
      </c>
      <c r="Q22" s="11">
        <f>O22/((1+Inputs!$B$4)^($B22-Inputs!$B$5))</f>
        <v>17114.160042624681</v>
      </c>
    </row>
    <row r="23" spans="2:17">
      <c r="B23" s="3">
        <f t="shared" si="0"/>
        <v>2030</v>
      </c>
      <c r="C23" s="94">
        <f>'O&amp;M95_13-19'!D19</f>
        <v>711000</v>
      </c>
      <c r="D23" s="94">
        <f>'O&amp;M95_13-19'!N19</f>
        <v>735000</v>
      </c>
      <c r="E23" s="94">
        <f t="shared" si="1"/>
        <v>24000</v>
      </c>
      <c r="F23" s="168"/>
      <c r="G23" s="94">
        <f>'O&amp;M95_19-22'!D19</f>
        <v>384000</v>
      </c>
      <c r="H23" s="94">
        <f>'O&amp;M95_19-22'!N19</f>
        <v>413000</v>
      </c>
      <c r="I23" s="94">
        <f t="shared" si="2"/>
        <v>29000</v>
      </c>
      <c r="K23" s="94">
        <f>'O&amp;M95_22-40'!D19</f>
        <v>1427000</v>
      </c>
      <c r="L23" s="94">
        <f>'O&amp;M95_22-40'!N19</f>
        <v>1451000</v>
      </c>
      <c r="M23" s="94">
        <f t="shared" si="3"/>
        <v>24000</v>
      </c>
      <c r="O23" s="94">
        <f t="shared" si="4"/>
        <v>77000</v>
      </c>
      <c r="P23" s="11">
        <f>O23/((1+Inputs!$B$3)^($B23-Inputs!$B$5))</f>
        <v>36582.145321844175</v>
      </c>
      <c r="Q23" s="11">
        <f>O23/((1+Inputs!$B$4)^($B23-Inputs!$B$5))</f>
        <v>55626.438298104695</v>
      </c>
    </row>
    <row r="24" spans="2:17">
      <c r="B24" s="3">
        <f t="shared" si="0"/>
        <v>2031</v>
      </c>
      <c r="C24" s="94">
        <f>'O&amp;M95_13-19'!D20</f>
        <v>559000</v>
      </c>
      <c r="D24" s="94">
        <f>'O&amp;M95_13-19'!N20</f>
        <v>583000</v>
      </c>
      <c r="E24" s="94">
        <f t="shared" si="1"/>
        <v>24000</v>
      </c>
      <c r="F24" s="168"/>
      <c r="G24" s="94">
        <f>'O&amp;M95_19-22'!D20</f>
        <v>384000</v>
      </c>
      <c r="H24" s="94">
        <f>'O&amp;M95_19-22'!N20</f>
        <v>413000</v>
      </c>
      <c r="I24" s="94">
        <f t="shared" si="2"/>
        <v>29000</v>
      </c>
      <c r="K24" s="94">
        <f>'O&amp;M95_22-40'!D20</f>
        <v>1351000</v>
      </c>
      <c r="L24" s="94">
        <f>'O&amp;M95_22-40'!N20</f>
        <v>1321000</v>
      </c>
      <c r="M24" s="94">
        <f t="shared" si="3"/>
        <v>-30000</v>
      </c>
      <c r="O24" s="94">
        <f t="shared" si="4"/>
        <v>23000</v>
      </c>
      <c r="P24" s="11">
        <f>O24/((1+Inputs!$B$3)^($B24-Inputs!$B$5))</f>
        <v>10212.275062536912</v>
      </c>
      <c r="Q24" s="11">
        <f>O24/((1+Inputs!$B$4)^($B24-Inputs!$B$5))</f>
        <v>16131.737244438384</v>
      </c>
    </row>
    <row r="25" spans="2:17">
      <c r="B25" s="3">
        <f t="shared" si="0"/>
        <v>2032</v>
      </c>
      <c r="C25" s="94">
        <f>'O&amp;M95_13-19'!D21</f>
        <v>3072000</v>
      </c>
      <c r="D25" s="94">
        <f>'O&amp;M95_13-19'!N21</f>
        <v>5157000</v>
      </c>
      <c r="E25" s="94">
        <f t="shared" si="1"/>
        <v>2085000</v>
      </c>
      <c r="F25" s="168"/>
      <c r="G25" s="94">
        <f>'O&amp;M95_19-22'!D21</f>
        <v>2062000</v>
      </c>
      <c r="H25" s="94">
        <f>'O&amp;M95_19-22'!N21</f>
        <v>3126000</v>
      </c>
      <c r="I25" s="94">
        <f t="shared" si="2"/>
        <v>1064000</v>
      </c>
      <c r="K25" s="94">
        <f>'O&amp;M95_22-40'!D21</f>
        <v>8706000</v>
      </c>
      <c r="L25" s="94">
        <f>'O&amp;M95_22-40'!N21</f>
        <v>15309000</v>
      </c>
      <c r="M25" s="94">
        <f t="shared" si="3"/>
        <v>6603000</v>
      </c>
      <c r="O25" s="94">
        <f t="shared" si="4"/>
        <v>9752000</v>
      </c>
      <c r="P25" s="11">
        <f>O25/((1+Inputs!$B$3)^($B25-Inputs!$B$5))</f>
        <v>4046733.2958090189</v>
      </c>
      <c r="Q25" s="11">
        <f>O25/((1+Inputs!$B$4)^($B25-Inputs!$B$5))</f>
        <v>6640637.4676134707</v>
      </c>
    </row>
    <row r="26" spans="2:17">
      <c r="B26" s="3">
        <f t="shared" si="0"/>
        <v>2033</v>
      </c>
      <c r="C26" s="94">
        <f>'O&amp;M95_13-19'!D22</f>
        <v>559000</v>
      </c>
      <c r="D26" s="94">
        <f>'O&amp;M95_13-19'!N22</f>
        <v>583000</v>
      </c>
      <c r="E26" s="94">
        <f t="shared" si="1"/>
        <v>24000</v>
      </c>
      <c r="F26" s="168"/>
      <c r="G26" s="94">
        <f>'O&amp;M95_19-22'!D22</f>
        <v>384000</v>
      </c>
      <c r="H26" s="94">
        <f>'O&amp;M95_19-22'!N22</f>
        <v>413000</v>
      </c>
      <c r="I26" s="94">
        <f t="shared" si="2"/>
        <v>29000</v>
      </c>
      <c r="K26" s="94">
        <f>'O&amp;M95_22-40'!D22</f>
        <v>1351000</v>
      </c>
      <c r="L26" s="94">
        <f>'O&amp;M95_22-40'!N22</f>
        <v>1321000</v>
      </c>
      <c r="M26" s="94">
        <f t="shared" si="3"/>
        <v>-30000</v>
      </c>
      <c r="O26" s="94">
        <f t="shared" si="4"/>
        <v>23000</v>
      </c>
      <c r="P26" s="11">
        <f>O26/((1+Inputs!$B$3)^($B26-Inputs!$B$5))</f>
        <v>8919.7965433984718</v>
      </c>
      <c r="Q26" s="11">
        <f>O26/((1+Inputs!$B$4)^($B26-Inputs!$B$5))</f>
        <v>15205.709533828243</v>
      </c>
    </row>
    <row r="27" spans="2:17">
      <c r="B27" s="3">
        <f t="shared" si="0"/>
        <v>2034</v>
      </c>
      <c r="C27" s="94">
        <f>'O&amp;M95_13-19'!D23</f>
        <v>559000</v>
      </c>
      <c r="D27" s="94">
        <f>'O&amp;M95_13-19'!N23</f>
        <v>583000</v>
      </c>
      <c r="E27" s="94">
        <f t="shared" si="1"/>
        <v>24000</v>
      </c>
      <c r="F27" s="168"/>
      <c r="G27" s="94">
        <f>'O&amp;M95_19-22'!D23</f>
        <v>384000</v>
      </c>
      <c r="H27" s="94">
        <f>'O&amp;M95_19-22'!N23</f>
        <v>413000</v>
      </c>
      <c r="I27" s="94">
        <f t="shared" si="2"/>
        <v>29000</v>
      </c>
      <c r="K27" s="94">
        <f>'O&amp;M95_22-40'!D23</f>
        <v>1351000</v>
      </c>
      <c r="L27" s="94">
        <f>'O&amp;M95_22-40'!N23</f>
        <v>1321000</v>
      </c>
      <c r="M27" s="94">
        <f t="shared" si="3"/>
        <v>-30000</v>
      </c>
      <c r="O27" s="94">
        <f t="shared" si="4"/>
        <v>23000</v>
      </c>
      <c r="P27" s="11">
        <f>O27/((1+Inputs!$B$3)^($B27-Inputs!$B$5))</f>
        <v>8336.2584517742725</v>
      </c>
      <c r="Q27" s="11">
        <f>O27/((1+Inputs!$B$4)^($B27-Inputs!$B$5))</f>
        <v>14762.824790124507</v>
      </c>
    </row>
    <row r="28" spans="2:17">
      <c r="B28" s="3">
        <f t="shared" si="0"/>
        <v>2035</v>
      </c>
      <c r="C28" s="94">
        <f>'O&amp;M95_13-19'!D24</f>
        <v>559000</v>
      </c>
      <c r="D28" s="94">
        <f>'O&amp;M95_13-19'!N24</f>
        <v>583000</v>
      </c>
      <c r="E28" s="94">
        <f t="shared" si="1"/>
        <v>24000</v>
      </c>
      <c r="F28" s="168"/>
      <c r="G28" s="94">
        <f>'O&amp;M95_19-22'!D24</f>
        <v>384000</v>
      </c>
      <c r="H28" s="94">
        <f>'O&amp;M95_19-22'!N24</f>
        <v>413000</v>
      </c>
      <c r="I28" s="94">
        <f t="shared" si="2"/>
        <v>29000</v>
      </c>
      <c r="K28" s="94">
        <f>'O&amp;M95_22-40'!D24</f>
        <v>1351000</v>
      </c>
      <c r="L28" s="94">
        <f>'O&amp;M95_22-40'!N24</f>
        <v>1321000</v>
      </c>
      <c r="M28" s="94">
        <f t="shared" si="3"/>
        <v>-30000</v>
      </c>
      <c r="O28" s="94">
        <f t="shared" si="4"/>
        <v>23000</v>
      </c>
      <c r="P28" s="11">
        <f>O28/((1+Inputs!$B$3)^($B28-Inputs!$B$5))</f>
        <v>7790.8957493217513</v>
      </c>
      <c r="Q28" s="11">
        <f>O28/((1+Inputs!$B$4)^($B28-Inputs!$B$5))</f>
        <v>14332.83960206263</v>
      </c>
    </row>
    <row r="29" spans="2:17">
      <c r="B29" s="3">
        <f t="shared" si="0"/>
        <v>2036</v>
      </c>
      <c r="C29" s="94">
        <f>'O&amp;M95_13-19'!D25</f>
        <v>559000</v>
      </c>
      <c r="D29" s="94">
        <f>'O&amp;M95_13-19'!N25</f>
        <v>583000</v>
      </c>
      <c r="E29" s="94">
        <f t="shared" si="1"/>
        <v>24000</v>
      </c>
      <c r="F29" s="168"/>
      <c r="G29" s="94">
        <f>'O&amp;M95_19-22'!D25</f>
        <v>384000</v>
      </c>
      <c r="H29" s="94">
        <f>'O&amp;M95_19-22'!N25</f>
        <v>413000</v>
      </c>
      <c r="I29" s="94">
        <f t="shared" si="2"/>
        <v>29000</v>
      </c>
      <c r="K29" s="94">
        <f>'O&amp;M95_22-40'!D25</f>
        <v>1351000</v>
      </c>
      <c r="L29" s="94">
        <f>'O&amp;M95_22-40'!N25</f>
        <v>1321000</v>
      </c>
      <c r="M29" s="94">
        <f t="shared" si="3"/>
        <v>-30000</v>
      </c>
      <c r="O29" s="94">
        <f t="shared" si="4"/>
        <v>23000</v>
      </c>
      <c r="P29" s="11">
        <f>O29/((1+Inputs!$B$3)^($B29-Inputs!$B$5))</f>
        <v>7281.2109806745339</v>
      </c>
      <c r="Q29" s="11">
        <f>O29/((1+Inputs!$B$4)^($B29-Inputs!$B$5))</f>
        <v>13915.378254429737</v>
      </c>
    </row>
    <row r="30" spans="2:17">
      <c r="B30" s="3">
        <f t="shared" si="0"/>
        <v>2037</v>
      </c>
      <c r="C30" s="94">
        <f>'O&amp;M95_13-19'!D26</f>
        <v>559000</v>
      </c>
      <c r="D30" s="94">
        <f>'O&amp;M95_13-19'!N26</f>
        <v>583000</v>
      </c>
      <c r="E30" s="94">
        <f t="shared" si="1"/>
        <v>24000</v>
      </c>
      <c r="F30" s="168"/>
      <c r="G30" s="94">
        <f>'O&amp;M95_19-22'!D26</f>
        <v>384000</v>
      </c>
      <c r="H30" s="94">
        <f>'O&amp;M95_19-22'!N26</f>
        <v>413000</v>
      </c>
      <c r="I30" s="94">
        <f t="shared" si="2"/>
        <v>29000</v>
      </c>
      <c r="K30" s="94">
        <f>'O&amp;M95_22-40'!D26</f>
        <v>1351000</v>
      </c>
      <c r="L30" s="94">
        <f>'O&amp;M95_22-40'!N26</f>
        <v>1321000</v>
      </c>
      <c r="M30" s="94">
        <f t="shared" si="3"/>
        <v>-30000</v>
      </c>
      <c r="O30" s="94">
        <f t="shared" si="4"/>
        <v>23000</v>
      </c>
      <c r="P30" s="11">
        <f>O30/((1+Inputs!$B$3)^($B30-Inputs!$B$5))</f>
        <v>6804.8700753967605</v>
      </c>
      <c r="Q30" s="11">
        <f>O30/((1+Inputs!$B$4)^($B30-Inputs!$B$5))</f>
        <v>13510.075975174503</v>
      </c>
    </row>
    <row r="31" spans="2:17">
      <c r="B31" s="3">
        <f t="shared" si="0"/>
        <v>2038</v>
      </c>
      <c r="C31" s="94">
        <f>'O&amp;M95_13-19'!D27</f>
        <v>740000</v>
      </c>
      <c r="D31" s="94">
        <f>'O&amp;M95_13-19'!N27</f>
        <v>944000</v>
      </c>
      <c r="E31" s="94">
        <f t="shared" si="1"/>
        <v>204000</v>
      </c>
      <c r="F31" s="168"/>
      <c r="G31" s="94">
        <f>'O&amp;M95_19-22'!D27</f>
        <v>473000</v>
      </c>
      <c r="H31" s="94">
        <f>'O&amp;M95_19-22'!N27</f>
        <v>590000</v>
      </c>
      <c r="I31" s="94">
        <f t="shared" si="2"/>
        <v>117000</v>
      </c>
      <c r="K31" s="94">
        <f>'O&amp;M95_22-40'!D27</f>
        <v>1936000</v>
      </c>
      <c r="L31" s="94">
        <f>'O&amp;M95_22-40'!N27</f>
        <v>2491000</v>
      </c>
      <c r="M31" s="94">
        <f t="shared" si="3"/>
        <v>555000</v>
      </c>
      <c r="O31" s="94">
        <f t="shared" si="4"/>
        <v>876000</v>
      </c>
      <c r="P31" s="11">
        <f>O31/((1+Inputs!$B$3)^($B31-Inputs!$B$5))</f>
        <v>242221.29971749539</v>
      </c>
      <c r="Q31" s="11">
        <f>O31/((1+Inputs!$B$4)^($B31-Inputs!$B$5))</f>
        <v>499570.55948724633</v>
      </c>
    </row>
    <row r="32" spans="2:17">
      <c r="B32" s="3">
        <f t="shared" si="0"/>
        <v>2039</v>
      </c>
      <c r="C32" s="94">
        <f>'O&amp;M95_13-19'!D28</f>
        <v>559000</v>
      </c>
      <c r="D32" s="94">
        <f>'O&amp;M95_13-19'!N28</f>
        <v>583000</v>
      </c>
      <c r="E32" s="94">
        <f t="shared" si="1"/>
        <v>24000</v>
      </c>
      <c r="F32" s="168"/>
      <c r="G32" s="94">
        <f>'O&amp;M95_19-22'!D28</f>
        <v>384000</v>
      </c>
      <c r="H32" s="94">
        <f>'O&amp;M95_19-22'!N28</f>
        <v>413000</v>
      </c>
      <c r="I32" s="94">
        <f t="shared" si="2"/>
        <v>29000</v>
      </c>
      <c r="K32" s="94">
        <f>'O&amp;M95_22-40'!D28</f>
        <v>1351000</v>
      </c>
      <c r="L32" s="94">
        <f>'O&amp;M95_22-40'!N28</f>
        <v>1321000</v>
      </c>
      <c r="M32" s="94">
        <f t="shared" si="3"/>
        <v>-30000</v>
      </c>
      <c r="O32" s="94">
        <f t="shared" si="4"/>
        <v>23000</v>
      </c>
      <c r="P32" s="11">
        <f>O32/((1+Inputs!$B$3)^($B32-Inputs!$B$5))</f>
        <v>5943.6370647189797</v>
      </c>
      <c r="Q32" s="11">
        <f>O32/((1+Inputs!$B$4)^($B32-Inputs!$B$5))</f>
        <v>12734.542346285703</v>
      </c>
    </row>
    <row r="33" spans="2:17">
      <c r="B33" s="3">
        <f t="shared" si="0"/>
        <v>2040</v>
      </c>
      <c r="C33" s="94">
        <f>'O&amp;M95_13-19'!D29</f>
        <v>711000</v>
      </c>
      <c r="D33" s="94">
        <f>'O&amp;M95_13-19'!N29</f>
        <v>735000</v>
      </c>
      <c r="E33" s="94">
        <f t="shared" si="1"/>
        <v>24000</v>
      </c>
      <c r="F33" s="168"/>
      <c r="G33" s="94">
        <f>'O&amp;M95_19-22'!D29</f>
        <v>384000</v>
      </c>
      <c r="H33" s="94">
        <f>'O&amp;M95_19-22'!N29</f>
        <v>413000</v>
      </c>
      <c r="I33" s="94">
        <f t="shared" si="2"/>
        <v>29000</v>
      </c>
      <c r="K33" s="94">
        <f>'O&amp;M95_22-40'!D29</f>
        <v>1427000</v>
      </c>
      <c r="L33" s="94">
        <f>'O&amp;M95_22-40'!N29</f>
        <v>1451000</v>
      </c>
      <c r="M33" s="94">
        <f t="shared" si="3"/>
        <v>24000</v>
      </c>
      <c r="O33" s="94">
        <f t="shared" si="4"/>
        <v>77000</v>
      </c>
      <c r="P33" s="11">
        <f>O33/((1+Inputs!$B$3)^($B33-Inputs!$B$5))</f>
        <v>18596.507679128867</v>
      </c>
      <c r="Q33" s="11">
        <f>O33/((1+Inputs!$B$4)^($B33-Inputs!$B$5))</f>
        <v>41391.294244997865</v>
      </c>
    </row>
    <row r="34" spans="2:17">
      <c r="B34" s="3">
        <f t="shared" si="0"/>
        <v>2041</v>
      </c>
      <c r="C34" s="94">
        <f>'O&amp;M95_13-19'!D30</f>
        <v>559000</v>
      </c>
      <c r="D34" s="94">
        <f>'O&amp;M95_13-19'!N30</f>
        <v>583000</v>
      </c>
      <c r="E34" s="94">
        <f t="shared" si="1"/>
        <v>24000</v>
      </c>
      <c r="F34" s="168"/>
      <c r="G34" s="94">
        <f>'O&amp;M95_19-22'!D30</f>
        <v>384000</v>
      </c>
      <c r="H34" s="94">
        <f>'O&amp;M95_19-22'!N30</f>
        <v>413000</v>
      </c>
      <c r="I34" s="94">
        <f t="shared" si="2"/>
        <v>29000</v>
      </c>
      <c r="K34" s="94">
        <f>'O&amp;M95_22-40'!D30</f>
        <v>1351000</v>
      </c>
      <c r="L34" s="94">
        <f>'O&amp;M95_22-40'!N30</f>
        <v>1321000</v>
      </c>
      <c r="M34" s="94">
        <f t="shared" si="3"/>
        <v>-30000</v>
      </c>
      <c r="O34" s="94">
        <f t="shared" si="4"/>
        <v>23000</v>
      </c>
      <c r="P34" s="11">
        <f>O34/((1+Inputs!$B$3)^($B34-Inputs!$B$5))</f>
        <v>5191.4027991256698</v>
      </c>
      <c r="Q34" s="11">
        <f>O34/((1+Inputs!$B$4)^($B34-Inputs!$B$5))</f>
        <v>12003.527520299467</v>
      </c>
    </row>
    <row r="35" spans="2:17">
      <c r="B35" s="3">
        <f t="shared" si="0"/>
        <v>2042</v>
      </c>
      <c r="C35" s="94">
        <f>'O&amp;M95_13-19'!D31</f>
        <v>559000</v>
      </c>
      <c r="D35" s="94">
        <f>'O&amp;M95_13-19'!N31</f>
        <v>583000</v>
      </c>
      <c r="E35" s="94">
        <f t="shared" si="1"/>
        <v>24000</v>
      </c>
      <c r="F35" s="168"/>
      <c r="G35" s="94">
        <f>'O&amp;M95_19-22'!D31</f>
        <v>384000</v>
      </c>
      <c r="H35" s="94">
        <f>'O&amp;M95_19-22'!N31</f>
        <v>413000</v>
      </c>
      <c r="I35" s="94">
        <f t="shared" si="2"/>
        <v>29000</v>
      </c>
      <c r="K35" s="94">
        <f>'O&amp;M95_22-40'!D31</f>
        <v>1351000</v>
      </c>
      <c r="L35" s="94">
        <f>'O&amp;M95_22-40'!N31</f>
        <v>1321000</v>
      </c>
      <c r="M35" s="94">
        <f t="shared" si="3"/>
        <v>-30000</v>
      </c>
      <c r="O35" s="94">
        <f t="shared" si="4"/>
        <v>23000</v>
      </c>
      <c r="P35" s="11">
        <f>O35/((1+Inputs!$B$3)^($B35-Inputs!$B$5))</f>
        <v>4851.778316939879</v>
      </c>
      <c r="Q35" s="11">
        <f>O35/((1+Inputs!$B$4)^($B35-Inputs!$B$5))</f>
        <v>11653.910213882977</v>
      </c>
    </row>
    <row r="36" spans="2:17">
      <c r="B36" s="3">
        <f t="shared" si="0"/>
        <v>2043</v>
      </c>
      <c r="C36" s="94">
        <f>'O&amp;M95_13-19'!D32</f>
        <v>559000</v>
      </c>
      <c r="D36" s="94">
        <f>'O&amp;M95_13-19'!N32</f>
        <v>583000</v>
      </c>
      <c r="E36" s="94">
        <f t="shared" si="1"/>
        <v>24000</v>
      </c>
      <c r="F36" s="168"/>
      <c r="G36" s="94">
        <f>'O&amp;M95_19-22'!D32</f>
        <v>384000</v>
      </c>
      <c r="H36" s="94">
        <f>'O&amp;M95_19-22'!N32</f>
        <v>413000</v>
      </c>
      <c r="I36" s="94">
        <f t="shared" si="2"/>
        <v>29000</v>
      </c>
      <c r="K36" s="94">
        <f>'O&amp;M95_22-40'!D32</f>
        <v>1351000</v>
      </c>
      <c r="L36" s="94">
        <f>'O&amp;M95_22-40'!N32</f>
        <v>1321000</v>
      </c>
      <c r="M36" s="94">
        <f t="shared" si="3"/>
        <v>-30000</v>
      </c>
      <c r="O36" s="94">
        <f t="shared" si="4"/>
        <v>23000</v>
      </c>
      <c r="P36" s="11">
        <f>O36/((1+Inputs!$B$3)^($B36-Inputs!$B$5))</f>
        <v>4534.3722588223163</v>
      </c>
      <c r="Q36" s="11">
        <f>O36/((1+Inputs!$B$4)^($B36-Inputs!$B$5))</f>
        <v>11314.475935808718</v>
      </c>
    </row>
    <row r="37" spans="2:17">
      <c r="B37" s="3">
        <f t="shared" si="0"/>
        <v>2044</v>
      </c>
      <c r="C37" s="94">
        <f>'O&amp;M95_13-19'!D33</f>
        <v>3914000</v>
      </c>
      <c r="D37" s="94">
        <f>'O&amp;M95_13-19'!N33</f>
        <v>6601000</v>
      </c>
      <c r="E37" s="94">
        <f t="shared" si="1"/>
        <v>2687000</v>
      </c>
      <c r="F37" s="168"/>
      <c r="G37" s="94">
        <f>'O&amp;M95_19-22'!D33</f>
        <v>2771000</v>
      </c>
      <c r="H37" s="94">
        <f>'O&amp;M95_19-22'!N33</f>
        <v>3835000</v>
      </c>
      <c r="I37" s="94">
        <f t="shared" si="2"/>
        <v>1064000</v>
      </c>
      <c r="K37" s="94">
        <f>'O&amp;M95_22-40'!D33</f>
        <v>11440000</v>
      </c>
      <c r="L37" s="94">
        <f>'O&amp;M95_22-40'!N33</f>
        <v>19997000</v>
      </c>
      <c r="M37" s="94">
        <f t="shared" si="3"/>
        <v>8557000</v>
      </c>
      <c r="O37" s="94">
        <f t="shared" si="4"/>
        <v>12308000</v>
      </c>
      <c r="P37" s="11">
        <f>O37/((1+Inputs!$B$3)^($B37-Inputs!$B$5))</f>
        <v>2267738.8769437247</v>
      </c>
      <c r="Q37" s="11">
        <f>O37/((1+Inputs!$B$4)^($B37-Inputs!$B$5))</f>
        <v>5878369.3464725073</v>
      </c>
    </row>
    <row r="38" spans="2:17">
      <c r="B38" s="3">
        <f t="shared" si="0"/>
        <v>2045</v>
      </c>
      <c r="C38" s="94">
        <f>'O&amp;M95_13-19'!D34</f>
        <v>559000</v>
      </c>
      <c r="D38" s="94">
        <f>'O&amp;M95_13-19'!N34</f>
        <v>583000</v>
      </c>
      <c r="E38" s="94">
        <f t="shared" si="1"/>
        <v>24000</v>
      </c>
      <c r="F38" s="168"/>
      <c r="G38" s="94">
        <f>'O&amp;M95_19-22'!D34</f>
        <v>384000</v>
      </c>
      <c r="H38" s="94">
        <f>'O&amp;M95_19-22'!N34</f>
        <v>413000</v>
      </c>
      <c r="I38" s="94">
        <f t="shared" si="2"/>
        <v>29000</v>
      </c>
      <c r="K38" s="94">
        <f>'O&amp;M95_22-40'!D34</f>
        <v>1351000</v>
      </c>
      <c r="L38" s="94">
        <f>'O&amp;M95_22-40'!N34</f>
        <v>1321000</v>
      </c>
      <c r="M38" s="94">
        <f t="shared" si="3"/>
        <v>-30000</v>
      </c>
      <c r="O38" s="94">
        <f t="shared" si="4"/>
        <v>23000</v>
      </c>
      <c r="P38" s="11">
        <f>O38/((1+Inputs!$B$3)^($B38-Inputs!$B$5))</f>
        <v>3960.4963392630939</v>
      </c>
      <c r="Q38" s="11">
        <f>O38/((1+Inputs!$B$4)^($B38-Inputs!$B$5))</f>
        <v>10664.978731085603</v>
      </c>
    </row>
    <row r="39" spans="2:17">
      <c r="B39" s="3">
        <f t="shared" si="0"/>
        <v>2046</v>
      </c>
      <c r="C39" s="94">
        <f>'O&amp;M95_13-19'!D35</f>
        <v>559000</v>
      </c>
      <c r="D39" s="94">
        <f>'O&amp;M95_13-19'!N35</f>
        <v>583000</v>
      </c>
      <c r="E39" s="94">
        <f t="shared" si="1"/>
        <v>24000</v>
      </c>
      <c r="F39" s="168"/>
      <c r="G39" s="94">
        <f>'O&amp;M95_19-22'!D35</f>
        <v>384000</v>
      </c>
      <c r="H39" s="94">
        <f>'O&amp;M95_19-22'!N35</f>
        <v>413000</v>
      </c>
      <c r="I39" s="94">
        <f t="shared" si="2"/>
        <v>29000</v>
      </c>
      <c r="K39" s="94">
        <f>'O&amp;M95_22-40'!D35</f>
        <v>1351000</v>
      </c>
      <c r="L39" s="94">
        <f>'O&amp;M95_22-40'!N35</f>
        <v>1321000</v>
      </c>
      <c r="M39" s="94">
        <f t="shared" si="3"/>
        <v>-30000</v>
      </c>
      <c r="O39" s="94">
        <f t="shared" si="4"/>
        <v>23000</v>
      </c>
      <c r="P39" s="11">
        <f>O39/((1+Inputs!$B$3)^($B39-Inputs!$B$5))</f>
        <v>3701.3984479094329</v>
      </c>
      <c r="Q39" s="11">
        <f>O39/((1+Inputs!$B$4)^($B39-Inputs!$B$5))</f>
        <v>10354.348282607383</v>
      </c>
    </row>
    <row r="40" spans="2:17">
      <c r="B40" s="3">
        <f t="shared" si="0"/>
        <v>2047</v>
      </c>
      <c r="C40" s="94">
        <f>'O&amp;M95_13-19'!D36</f>
        <v>559000</v>
      </c>
      <c r="D40" s="94">
        <f>'O&amp;M95_13-19'!N36</f>
        <v>583000</v>
      </c>
      <c r="E40" s="94">
        <f t="shared" si="1"/>
        <v>24000</v>
      </c>
      <c r="F40" s="168"/>
      <c r="G40" s="94">
        <f>'O&amp;M95_19-22'!D36</f>
        <v>384000</v>
      </c>
      <c r="H40" s="94">
        <f>'O&amp;M95_19-22'!N36</f>
        <v>413000</v>
      </c>
      <c r="I40" s="94">
        <f t="shared" si="2"/>
        <v>29000</v>
      </c>
      <c r="K40" s="94">
        <f>'O&amp;M95_22-40'!D36</f>
        <v>1351000</v>
      </c>
      <c r="L40" s="94">
        <f>'O&amp;M95_22-40'!N36</f>
        <v>1321000</v>
      </c>
      <c r="M40" s="94">
        <f t="shared" si="3"/>
        <v>-30000</v>
      </c>
      <c r="O40" s="94">
        <f t="shared" si="4"/>
        <v>23000</v>
      </c>
      <c r="P40" s="11">
        <f>O40/((1+Inputs!$B$3)^($B40-Inputs!$B$5))</f>
        <v>3459.2508858966671</v>
      </c>
      <c r="Q40" s="11">
        <f>O40/((1+Inputs!$B$4)^($B40-Inputs!$B$5))</f>
        <v>10052.765322919789</v>
      </c>
    </row>
    <row r="41" spans="2:17">
      <c r="B41" s="3">
        <f t="shared" si="0"/>
        <v>2048</v>
      </c>
      <c r="C41" s="94">
        <f>'O&amp;M95_13-19'!D37</f>
        <v>559000</v>
      </c>
      <c r="D41" s="94">
        <f>'O&amp;M95_13-19'!N37</f>
        <v>583000</v>
      </c>
      <c r="E41" s="94">
        <f t="shared" si="1"/>
        <v>24000</v>
      </c>
      <c r="F41" s="168"/>
      <c r="G41" s="94">
        <f>'O&amp;M95_19-22'!D37</f>
        <v>384000</v>
      </c>
      <c r="H41" s="94">
        <f>'O&amp;M95_19-22'!N37</f>
        <v>413000</v>
      </c>
      <c r="I41" s="94">
        <f t="shared" si="2"/>
        <v>29000</v>
      </c>
      <c r="K41" s="94">
        <f>'O&amp;M95_22-40'!D37</f>
        <v>1351000</v>
      </c>
      <c r="L41" s="94">
        <f>'O&amp;M95_22-40'!N37</f>
        <v>1321000</v>
      </c>
      <c r="M41" s="94">
        <f t="shared" si="3"/>
        <v>-30000</v>
      </c>
      <c r="O41" s="94">
        <f t="shared" si="4"/>
        <v>23000</v>
      </c>
      <c r="P41" s="11">
        <f>O41/((1+Inputs!$B$3)^($B41-Inputs!$B$5))</f>
        <v>3232.9447531744549</v>
      </c>
      <c r="Q41" s="11">
        <f>O41/((1+Inputs!$B$4)^($B41-Inputs!$B$5))</f>
        <v>9759.9663329318355</v>
      </c>
    </row>
    <row r="42" spans="2:17">
      <c r="B42" s="3">
        <f t="shared" si="0"/>
        <v>2049</v>
      </c>
      <c r="C42" s="94">
        <f>'O&amp;M95_13-19'!D38</f>
        <v>559000</v>
      </c>
      <c r="D42" s="94">
        <f>'O&amp;M95_13-19'!N38</f>
        <v>583000</v>
      </c>
      <c r="E42" s="94">
        <f t="shared" si="1"/>
        <v>24000</v>
      </c>
      <c r="F42" s="168"/>
      <c r="G42" s="94">
        <f>'O&amp;M95_19-22'!D38</f>
        <v>384000</v>
      </c>
      <c r="H42" s="94">
        <f>'O&amp;M95_19-22'!N38</f>
        <v>413000</v>
      </c>
      <c r="I42" s="94">
        <f t="shared" si="2"/>
        <v>29000</v>
      </c>
      <c r="K42" s="94">
        <f>'O&amp;M95_22-40'!D38</f>
        <v>1351000</v>
      </c>
      <c r="L42" s="94">
        <f>'O&amp;M95_22-40'!N38</f>
        <v>1321000</v>
      </c>
      <c r="M42" s="94">
        <f t="shared" si="3"/>
        <v>-30000</v>
      </c>
      <c r="O42" s="94">
        <f t="shared" si="4"/>
        <v>23000</v>
      </c>
      <c r="P42" s="11">
        <f>O42/((1+Inputs!$B$3)^($B42-Inputs!$B$5))</f>
        <v>3021.4436945555653</v>
      </c>
      <c r="Q42" s="11">
        <f>O42/((1+Inputs!$B$4)^($B42-Inputs!$B$5))</f>
        <v>9475.6954688658589</v>
      </c>
    </row>
    <row r="43" spans="2:17">
      <c r="B43" s="3">
        <f t="shared" si="0"/>
        <v>2050</v>
      </c>
      <c r="C43" s="94">
        <f>'O&amp;M95_13-19'!D39</f>
        <v>1252000</v>
      </c>
      <c r="D43" s="94">
        <f>'O&amp;M95_13-19'!N39</f>
        <v>1276000</v>
      </c>
      <c r="E43" s="94">
        <f t="shared" si="1"/>
        <v>24000</v>
      </c>
      <c r="F43" s="168"/>
      <c r="G43" s="94">
        <f>'O&amp;M95_19-22'!D39</f>
        <v>542000</v>
      </c>
      <c r="H43" s="94">
        <f>'O&amp;M95_19-22'!N39</f>
        <v>659000</v>
      </c>
      <c r="I43" s="94">
        <f t="shared" si="2"/>
        <v>117000</v>
      </c>
      <c r="K43" s="94">
        <f>'O&amp;M95_22-40'!D39</f>
        <v>2832000</v>
      </c>
      <c r="L43" s="94">
        <f>'O&amp;M95_22-40'!N39</f>
        <v>3316000</v>
      </c>
      <c r="M43" s="94">
        <f t="shared" si="3"/>
        <v>484000</v>
      </c>
      <c r="O43" s="94">
        <f t="shared" si="4"/>
        <v>625000</v>
      </c>
      <c r="P43" s="11">
        <f>O43/((1+Inputs!$B$3)^($B43-Inputs!$B$5))</f>
        <v>76733.129179082811</v>
      </c>
      <c r="Q43" s="11">
        <f>O43/((1+Inputs!$B$4)^($B43-Inputs!$B$5))</f>
        <v>249991.96572567162</v>
      </c>
    </row>
    <row r="44" spans="2:17">
      <c r="B44" s="3">
        <f>B43+1</f>
        <v>2051</v>
      </c>
      <c r="C44" s="94">
        <f>'O&amp;M95_13-19'!D40</f>
        <v>559000</v>
      </c>
      <c r="D44" s="94">
        <f>'O&amp;M95_13-19'!N40</f>
        <v>583000</v>
      </c>
      <c r="E44" s="94">
        <f t="shared" si="1"/>
        <v>24000</v>
      </c>
      <c r="F44" s="168"/>
      <c r="G44" s="94">
        <f>'O&amp;M95_19-22'!D40</f>
        <v>384000</v>
      </c>
      <c r="H44" s="94">
        <f>'O&amp;M95_19-22'!N40</f>
        <v>413000</v>
      </c>
      <c r="I44" s="94">
        <f t="shared" si="2"/>
        <v>29000</v>
      </c>
      <c r="K44" s="94">
        <f>'O&amp;M95_22-40'!D40</f>
        <v>1351000</v>
      </c>
      <c r="L44" s="94">
        <f>'O&amp;M95_22-40'!N40</f>
        <v>1321000</v>
      </c>
      <c r="M44" s="94">
        <f t="shared" si="3"/>
        <v>-30000</v>
      </c>
      <c r="O44" s="94">
        <f t="shared" si="4"/>
        <v>23000</v>
      </c>
      <c r="P44" s="11">
        <f>O44/((1+Inputs!$B$3)^($B44-Inputs!$B$5))</f>
        <v>2639.045938121727</v>
      </c>
      <c r="Q44" s="11">
        <f>O44/((1+Inputs!$B$4)^($B44-Inputs!$B$5))</f>
        <v>8931.7517851502107</v>
      </c>
    </row>
    <row r="45" spans="2:17">
      <c r="B45" s="3">
        <f t="shared" si="0"/>
        <v>2052</v>
      </c>
      <c r="C45" s="94">
        <f>'O&amp;M95_13-19'!D41</f>
        <v>559000</v>
      </c>
      <c r="D45" s="94">
        <f>'O&amp;M95_13-19'!N41</f>
        <v>583000</v>
      </c>
      <c r="E45" s="94">
        <f t="shared" si="1"/>
        <v>24000</v>
      </c>
      <c r="F45" s="168"/>
      <c r="G45" s="94">
        <f>'O&amp;M95_19-22'!D41</f>
        <v>384000</v>
      </c>
      <c r="H45" s="94">
        <f>'O&amp;M95_19-22'!N41</f>
        <v>413000</v>
      </c>
      <c r="I45" s="94">
        <f t="shared" si="2"/>
        <v>29000</v>
      </c>
      <c r="K45" s="94">
        <f>'O&amp;M95_22-40'!D41</f>
        <v>1351000</v>
      </c>
      <c r="L45" s="94">
        <f>'O&amp;M95_22-40'!N41</f>
        <v>1321000</v>
      </c>
      <c r="M45" s="94">
        <f t="shared" si="3"/>
        <v>-30000</v>
      </c>
      <c r="O45" s="94">
        <f t="shared" si="4"/>
        <v>23000</v>
      </c>
      <c r="P45" s="11">
        <f>O45/((1+Inputs!$B$3)^($B45-Inputs!$B$5))</f>
        <v>2466.3980730109597</v>
      </c>
      <c r="Q45" s="11">
        <f>O45/((1+Inputs!$B$4)^($B45-Inputs!$B$5))</f>
        <v>8671.6036749031173</v>
      </c>
    </row>
    <row r="46" spans="2:17">
      <c r="B46" s="3">
        <f t="shared" si="0"/>
        <v>2053</v>
      </c>
      <c r="C46" s="94">
        <f>'O&amp;M95_13-19'!D42</f>
        <v>559000</v>
      </c>
      <c r="D46" s="94">
        <f>'O&amp;M95_13-19'!N42</f>
        <v>583000</v>
      </c>
      <c r="E46" s="94">
        <f t="shared" si="1"/>
        <v>24000</v>
      </c>
      <c r="F46" s="168"/>
      <c r="G46" s="94">
        <f>'O&amp;M95_19-22'!D42</f>
        <v>384000</v>
      </c>
      <c r="H46" s="94">
        <f>'O&amp;M95_19-22'!N42</f>
        <v>413000</v>
      </c>
      <c r="I46" s="94">
        <f t="shared" si="2"/>
        <v>29000</v>
      </c>
      <c r="K46" s="94">
        <f>'O&amp;M95_22-40'!D42</f>
        <v>1351000</v>
      </c>
      <c r="L46" s="94">
        <f>'O&amp;M95_22-40'!N42</f>
        <v>1321000</v>
      </c>
      <c r="M46" s="94">
        <f t="shared" si="3"/>
        <v>-30000</v>
      </c>
      <c r="O46" s="94">
        <f t="shared" si="4"/>
        <v>23000</v>
      </c>
      <c r="P46" s="11">
        <f>O46/((1+Inputs!$B$3)^($B46-Inputs!$B$5))</f>
        <v>2305.0449280476259</v>
      </c>
      <c r="Q46" s="11">
        <f>O46/((1+Inputs!$B$4)^($B46-Inputs!$B$5))</f>
        <v>8419.0326940806972</v>
      </c>
    </row>
    <row r="47" spans="2:17">
      <c r="B47" s="3">
        <f t="shared" si="0"/>
        <v>2054</v>
      </c>
      <c r="C47" s="94">
        <f>'O&amp;M95_13-19'!D43</f>
        <v>559000</v>
      </c>
      <c r="D47" s="94">
        <f>'O&amp;M95_13-19'!N43</f>
        <v>583000</v>
      </c>
      <c r="E47" s="94">
        <f t="shared" si="1"/>
        <v>24000</v>
      </c>
      <c r="F47" s="168"/>
      <c r="G47" s="94">
        <f>'O&amp;M95_19-22'!D43</f>
        <v>384000</v>
      </c>
      <c r="H47" s="94">
        <f>'O&amp;M95_19-22'!N43</f>
        <v>413000</v>
      </c>
      <c r="I47" s="94">
        <f t="shared" si="2"/>
        <v>29000</v>
      </c>
      <c r="K47" s="94">
        <f>'O&amp;M95_22-40'!D43</f>
        <v>1351000</v>
      </c>
      <c r="L47" s="94">
        <f>'O&amp;M95_22-40'!N43</f>
        <v>1321000</v>
      </c>
      <c r="M47" s="94">
        <f t="shared" si="3"/>
        <v>-30000</v>
      </c>
      <c r="O47" s="94">
        <f t="shared" si="4"/>
        <v>23000</v>
      </c>
      <c r="P47" s="11">
        <f>O47/((1+Inputs!$B$3)^($B47-Inputs!$B$5))</f>
        <v>2154.2475963061925</v>
      </c>
      <c r="Q47" s="11">
        <f>O47/((1+Inputs!$B$4)^($B47-Inputs!$B$5))</f>
        <v>8173.8181495929093</v>
      </c>
    </row>
    <row r="48" spans="2:17">
      <c r="B48" s="3">
        <f t="shared" si="0"/>
        <v>2055</v>
      </c>
      <c r="C48" s="94">
        <f>'O&amp;M95_13-19'!D44</f>
        <v>559000</v>
      </c>
      <c r="D48" s="94">
        <f>'O&amp;M95_13-19'!N44</f>
        <v>583000</v>
      </c>
      <c r="E48" s="94">
        <f t="shared" si="1"/>
        <v>24000</v>
      </c>
      <c r="F48" s="168"/>
      <c r="G48" s="94">
        <f>'O&amp;M95_19-22'!D44</f>
        <v>384000</v>
      </c>
      <c r="H48" s="94">
        <f>'O&amp;M95_19-22'!N44</f>
        <v>413000</v>
      </c>
      <c r="I48" s="94">
        <f t="shared" si="2"/>
        <v>29000</v>
      </c>
      <c r="K48" s="94">
        <f>'O&amp;M95_22-40'!D44</f>
        <v>1351000</v>
      </c>
      <c r="L48" s="94">
        <f>'O&amp;M95_22-40'!N44</f>
        <v>1321000</v>
      </c>
      <c r="M48" s="94">
        <f t="shared" si="3"/>
        <v>-30000</v>
      </c>
      <c r="O48" s="94">
        <f t="shared" si="4"/>
        <v>23000</v>
      </c>
      <c r="P48" s="11">
        <f>O48/((1+Inputs!$B$3)^($B48-Inputs!$B$5))</f>
        <v>2013.3155105665351</v>
      </c>
      <c r="Q48" s="11">
        <f>O48/((1+Inputs!$B$4)^($B48-Inputs!$B$5))</f>
        <v>7935.7457763037955</v>
      </c>
    </row>
    <row r="49" spans="2:17">
      <c r="B49" s="3">
        <f t="shared" si="0"/>
        <v>2056</v>
      </c>
      <c r="C49" s="94">
        <f>'O&amp;M95_13-19'!D45</f>
        <v>3072000</v>
      </c>
      <c r="D49" s="94">
        <f>'O&amp;M95_13-19'!N45</f>
        <v>5157000</v>
      </c>
      <c r="E49" s="94">
        <f t="shared" si="1"/>
        <v>2085000</v>
      </c>
      <c r="F49" s="168"/>
      <c r="G49" s="94">
        <f>'O&amp;M95_19-22'!D45</f>
        <v>2062000</v>
      </c>
      <c r="H49" s="94">
        <f>'O&amp;M95_19-22'!N45</f>
        <v>3126000</v>
      </c>
      <c r="I49" s="94">
        <f t="shared" si="2"/>
        <v>1064000</v>
      </c>
      <c r="K49" s="94">
        <f>'O&amp;M95_22-40'!D45</f>
        <v>8706000</v>
      </c>
      <c r="L49" s="94">
        <f>'O&amp;M95_22-40'!N45</f>
        <v>15309000</v>
      </c>
      <c r="M49" s="94">
        <f t="shared" si="3"/>
        <v>6603000</v>
      </c>
      <c r="O49" s="94">
        <f t="shared" si="4"/>
        <v>9752000</v>
      </c>
      <c r="P49" s="11">
        <f>O49/((1+Inputs!$B$3)^($B49-Inputs!$B$5))</f>
        <v>797799.79110300075</v>
      </c>
      <c r="Q49" s="11">
        <f>O49/((1+Inputs!$B$4)^($B49-Inputs!$B$5))</f>
        <v>3266753.6011192328</v>
      </c>
    </row>
    <row r="50" spans="2:17">
      <c r="B50" s="3">
        <f t="shared" si="0"/>
        <v>2057</v>
      </c>
      <c r="C50" s="94">
        <f>'O&amp;M95_13-19'!D46</f>
        <v>559000</v>
      </c>
      <c r="D50" s="94">
        <f>'O&amp;M95_13-19'!N46</f>
        <v>583000</v>
      </c>
      <c r="E50" s="94">
        <f t="shared" si="1"/>
        <v>24000</v>
      </c>
      <c r="F50" s="168"/>
      <c r="G50" s="94">
        <f>'O&amp;M95_19-22'!D46</f>
        <v>384000</v>
      </c>
      <c r="H50" s="94">
        <f>'O&amp;M95_19-22'!N46</f>
        <v>413000</v>
      </c>
      <c r="I50" s="94">
        <f t="shared" si="2"/>
        <v>29000</v>
      </c>
      <c r="K50" s="94">
        <f>'O&amp;M95_22-40'!D46</f>
        <v>1351000</v>
      </c>
      <c r="L50" s="94">
        <f>'O&amp;M95_22-40'!N46</f>
        <v>1321000</v>
      </c>
      <c r="M50" s="94">
        <f t="shared" si="3"/>
        <v>-30000</v>
      </c>
      <c r="O50" s="94">
        <f t="shared" si="4"/>
        <v>23000</v>
      </c>
      <c r="P50" s="11">
        <f>O50/((1+Inputs!$B$3)^($B50-Inputs!$B$5))</f>
        <v>1758.5077391619661</v>
      </c>
      <c r="Q50" s="11">
        <f>O50/((1+Inputs!$B$4)^($B50-Inputs!$B$5))</f>
        <v>7480.2015046694287</v>
      </c>
    </row>
    <row r="51" spans="2:17">
      <c r="B51" s="3">
        <f t="shared" si="0"/>
        <v>2058</v>
      </c>
      <c r="C51" s="94">
        <f>'O&amp;M95_13-19'!D47</f>
        <v>559000</v>
      </c>
      <c r="D51" s="94">
        <f>'O&amp;M95_13-19'!N47</f>
        <v>583000</v>
      </c>
      <c r="E51" s="94">
        <f t="shared" si="1"/>
        <v>24000</v>
      </c>
      <c r="F51" s="168"/>
      <c r="G51" s="94">
        <f>'O&amp;M95_19-22'!D47</f>
        <v>384000</v>
      </c>
      <c r="H51" s="94">
        <f>'O&amp;M95_19-22'!N47</f>
        <v>413000</v>
      </c>
      <c r="I51" s="94">
        <f t="shared" si="2"/>
        <v>29000</v>
      </c>
      <c r="K51" s="94">
        <f>'O&amp;M95_22-40'!D47</f>
        <v>1351000</v>
      </c>
      <c r="L51" s="94">
        <f>'O&amp;M95_22-40'!N47</f>
        <v>1321000</v>
      </c>
      <c r="M51" s="94">
        <f t="shared" si="3"/>
        <v>-30000</v>
      </c>
      <c r="O51" s="94">
        <f t="shared" si="4"/>
        <v>23000</v>
      </c>
      <c r="P51" s="11">
        <f>O51/((1+Inputs!$B$3)^($B51-Inputs!$B$5))</f>
        <v>1643.4651767868841</v>
      </c>
      <c r="Q51" s="11">
        <f>O51/((1+Inputs!$B$4)^($B51-Inputs!$B$5))</f>
        <v>7262.3315579314831</v>
      </c>
    </row>
    <row r="52" spans="2:17">
      <c r="B52" s="3">
        <f t="shared" si="0"/>
        <v>2059</v>
      </c>
      <c r="C52" s="94">
        <f>'O&amp;M95_13-19'!D48</f>
        <v>559000</v>
      </c>
      <c r="D52" s="94">
        <f>'O&amp;M95_13-19'!N48</f>
        <v>583000</v>
      </c>
      <c r="E52" s="94">
        <f t="shared" si="1"/>
        <v>24000</v>
      </c>
      <c r="F52" s="168"/>
      <c r="G52" s="94">
        <f>'O&amp;M95_19-22'!D48</f>
        <v>384000</v>
      </c>
      <c r="H52" s="94">
        <f>'O&amp;M95_19-22'!N48</f>
        <v>413000</v>
      </c>
      <c r="I52" s="94">
        <f t="shared" si="2"/>
        <v>29000</v>
      </c>
      <c r="K52" s="94">
        <f>'O&amp;M95_22-40'!D48</f>
        <v>1351000</v>
      </c>
      <c r="L52" s="94">
        <f>'O&amp;M95_22-40'!N48</f>
        <v>1321000</v>
      </c>
      <c r="M52" s="94">
        <f t="shared" si="3"/>
        <v>-30000</v>
      </c>
      <c r="O52" s="94">
        <f t="shared" si="4"/>
        <v>23000</v>
      </c>
      <c r="P52" s="11">
        <f>O52/((1+Inputs!$B$3)^($B52-Inputs!$B$5))</f>
        <v>1535.9487633522283</v>
      </c>
      <c r="Q52" s="11">
        <f>O52/((1+Inputs!$B$4)^($B52-Inputs!$B$5))</f>
        <v>7050.8073377975579</v>
      </c>
    </row>
  </sheetData>
  <sheetProtection password="90DC"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0.59999389629810485"/>
  </sheetPr>
  <dimension ref="A1:O35"/>
  <sheetViews>
    <sheetView workbookViewId="0"/>
  </sheetViews>
  <sheetFormatPr defaultColWidth="9.109375" defaultRowHeight="14.4"/>
  <cols>
    <col min="1" max="1" width="9.109375" style="2"/>
    <col min="2" max="2" width="40.88671875" style="2" customWidth="1"/>
    <col min="3" max="3" width="14.88671875" style="2" customWidth="1"/>
    <col min="4" max="4" width="16" style="2" bestFit="1" customWidth="1"/>
    <col min="5" max="5" width="14.109375" style="2" customWidth="1"/>
    <col min="6" max="6" width="15.33203125" style="2" customWidth="1"/>
    <col min="7" max="7" width="22.33203125" style="2" customWidth="1"/>
    <col min="8" max="8" width="13.88671875" style="2" customWidth="1"/>
    <col min="9" max="9" width="13.6640625" style="2" bestFit="1" customWidth="1"/>
    <col min="10" max="10" width="6.77734375" style="2" customWidth="1"/>
    <col min="11" max="11" width="9.109375" style="2"/>
    <col min="12" max="12" width="28.44140625" style="2" bestFit="1" customWidth="1"/>
    <col min="13" max="14" width="13.6640625" style="2" bestFit="1" customWidth="1"/>
    <col min="15" max="16384" width="9.109375" style="2"/>
  </cols>
  <sheetData>
    <row r="1" spans="1:11">
      <c r="A1" s="1" t="s">
        <v>26</v>
      </c>
    </row>
    <row r="4" spans="1:11" ht="49.5" customHeight="1">
      <c r="B4" s="111" t="s">
        <v>51</v>
      </c>
      <c r="D4" s="37" t="s">
        <v>52</v>
      </c>
      <c r="F4" s="149">
        <v>0.8</v>
      </c>
      <c r="G4" s="100" t="s">
        <v>212</v>
      </c>
    </row>
    <row r="5" spans="1:11" ht="17.25" customHeight="1">
      <c r="B5" s="112" t="s">
        <v>53</v>
      </c>
      <c r="D5" s="64">
        <v>60</v>
      </c>
      <c r="F5" s="149">
        <v>0.8</v>
      </c>
      <c r="G5" s="100" t="s">
        <v>213</v>
      </c>
    </row>
    <row r="6" spans="1:11" ht="17.25" customHeight="1">
      <c r="B6" s="112" t="s">
        <v>54</v>
      </c>
      <c r="D6" s="64">
        <v>60</v>
      </c>
    </row>
    <row r="7" spans="1:11" ht="17.25" customHeight="1">
      <c r="B7" s="5" t="s">
        <v>55</v>
      </c>
    </row>
    <row r="8" spans="1:11" ht="17.25" customHeight="1">
      <c r="B8" s="39" t="s">
        <v>56</v>
      </c>
    </row>
    <row r="9" spans="1:11" ht="17.25" customHeight="1"/>
    <row r="10" spans="1:11" s="49" customFormat="1" ht="17.25" customHeight="1">
      <c r="B10" s="184" t="s">
        <v>161</v>
      </c>
      <c r="C10" s="185">
        <v>2026</v>
      </c>
      <c r="J10" s="178"/>
      <c r="K10" s="178"/>
    </row>
    <row r="11" spans="1:11" s="49" customFormat="1" ht="17.25" customHeight="1">
      <c r="B11" s="184" t="s">
        <v>162</v>
      </c>
      <c r="C11" s="186">
        <f>C10+29</f>
        <v>2055</v>
      </c>
      <c r="J11" s="178"/>
      <c r="K11" s="178"/>
    </row>
    <row r="12" spans="1:11" s="49" customFormat="1" ht="17.25" customHeight="1"/>
    <row r="13" spans="1:11">
      <c r="B13" s="34"/>
      <c r="K13" s="33"/>
    </row>
    <row r="14" spans="1:11">
      <c r="B14" s="49"/>
      <c r="C14" s="40" t="s">
        <v>176</v>
      </c>
      <c r="K14" s="33"/>
    </row>
    <row r="15" spans="1:11">
      <c r="A15" s="5"/>
      <c r="B15" s="49" t="s">
        <v>57</v>
      </c>
      <c r="C15" s="55">
        <f>SUM('I-95_CostTables'!J4:J7)*Deflator!C84/Deflator!C86</f>
        <v>69587865.647769675</v>
      </c>
      <c r="K15" s="33"/>
    </row>
    <row r="16" spans="1:11" s="49" customFormat="1">
      <c r="A16" s="5"/>
      <c r="B16" s="34"/>
      <c r="K16" s="33"/>
    </row>
    <row r="17" spans="1:15">
      <c r="A17" s="5"/>
      <c r="B17" s="34" t="s">
        <v>175</v>
      </c>
      <c r="K17" s="33"/>
    </row>
    <row r="18" spans="1:15">
      <c r="A18" s="5"/>
      <c r="B18" s="49"/>
      <c r="C18" s="5" t="s">
        <v>58</v>
      </c>
      <c r="D18" s="49"/>
      <c r="J18" s="49"/>
      <c r="K18" s="33"/>
      <c r="O18" s="49"/>
    </row>
    <row r="19" spans="1:15" s="113" customFormat="1">
      <c r="B19" s="114" t="s">
        <v>177</v>
      </c>
      <c r="C19" s="28">
        <f>(SUM('I-95_CostTables'!L4:L7)*Residual!$F$4/Residual!$D$5)*(Residual!$D$5-30)*Deflator!$P$84/Deflator!$P$86</f>
        <v>214721276.39952043</v>
      </c>
      <c r="D19" s="89"/>
      <c r="J19" s="180"/>
      <c r="K19" s="90"/>
    </row>
    <row r="20" spans="1:15" s="113" customFormat="1">
      <c r="B20" s="114" t="s">
        <v>171</v>
      </c>
      <c r="C20" s="28">
        <f>(SUM('I-95_CostTables'!K4:K7)*$F$5/Residual!$D$6)*(Residual!$D$6-30)</f>
        <v>880000</v>
      </c>
      <c r="D20" s="89"/>
      <c r="J20" s="181"/>
      <c r="K20" s="90"/>
    </row>
    <row r="21" spans="1:15">
      <c r="A21" s="5"/>
      <c r="B21" s="41" t="s">
        <v>164</v>
      </c>
      <c r="C21" s="54">
        <f>SUM(C19:C20)</f>
        <v>215601276.39952043</v>
      </c>
      <c r="D21" s="49"/>
      <c r="E21" s="50"/>
      <c r="J21" s="182"/>
      <c r="K21" s="33"/>
      <c r="O21" s="50"/>
    </row>
    <row r="22" spans="1:15" s="49" customFormat="1">
      <c r="A22" s="5"/>
      <c r="B22" s="41" t="s">
        <v>211</v>
      </c>
      <c r="D22" s="101">
        <f>C21+C15</f>
        <v>285189142.04729009</v>
      </c>
      <c r="E22" s="68"/>
      <c r="J22" s="68"/>
      <c r="K22" s="33"/>
      <c r="O22" s="68"/>
    </row>
    <row r="23" spans="1:15">
      <c r="B23" s="41" t="s">
        <v>21</v>
      </c>
      <c r="C23" s="49"/>
      <c r="D23" s="101">
        <f>(D22/(1+Inputs!$B$4)^($C$11-Inputs!$B$5))</f>
        <v>98399501.280412421</v>
      </c>
      <c r="E23" s="68"/>
      <c r="J23" s="68"/>
      <c r="K23" s="33"/>
      <c r="O23" s="68"/>
    </row>
    <row r="24" spans="1:15">
      <c r="B24" s="41" t="s">
        <v>20</v>
      </c>
      <c r="C24" s="49"/>
      <c r="D24" s="101">
        <f>(D22/(1+Inputs!$B$3)^($C$11-Inputs!$B$5))</f>
        <v>24964161.875172693</v>
      </c>
      <c r="E24" s="68"/>
      <c r="J24" s="68"/>
      <c r="K24" s="33"/>
      <c r="O24" s="68"/>
    </row>
    <row r="25" spans="1:15">
      <c r="B25" s="49"/>
      <c r="C25" s="49"/>
      <c r="D25" s="49"/>
      <c r="J25" s="49"/>
      <c r="K25" s="33"/>
      <c r="O25" s="49"/>
    </row>
    <row r="26" spans="1:15">
      <c r="B26" s="31" t="s">
        <v>59</v>
      </c>
      <c r="C26" s="18" t="s">
        <v>60</v>
      </c>
      <c r="D26" s="49"/>
      <c r="J26" s="49"/>
      <c r="K26" s="33"/>
      <c r="O26" s="49"/>
    </row>
    <row r="27" spans="1:15">
      <c r="B27" s="7" t="s">
        <v>0</v>
      </c>
      <c r="C27" s="66">
        <f>D22/10^6</f>
        <v>285.18914204729009</v>
      </c>
      <c r="D27" s="49"/>
      <c r="J27" s="49"/>
      <c r="K27" s="33"/>
      <c r="O27" s="49"/>
    </row>
    <row r="28" spans="1:15">
      <c r="B28" s="3" t="s">
        <v>21</v>
      </c>
      <c r="C28" s="66">
        <f>D23/10^6</f>
        <v>98.399501280412423</v>
      </c>
      <c r="D28" s="49"/>
      <c r="J28" s="49"/>
      <c r="K28" s="33"/>
      <c r="O28" s="49"/>
    </row>
    <row r="29" spans="1:15">
      <c r="B29" s="3" t="s">
        <v>20</v>
      </c>
      <c r="C29" s="66">
        <f>D24/10^6</f>
        <v>24.964161875172692</v>
      </c>
      <c r="D29" s="49"/>
      <c r="J29" s="49"/>
      <c r="K29" s="33"/>
      <c r="O29" s="49"/>
    </row>
    <row r="30" spans="1:15">
      <c r="B30" s="1"/>
      <c r="C30" s="33"/>
      <c r="D30" s="34"/>
      <c r="G30" s="33"/>
      <c r="H30" s="34"/>
      <c r="K30" s="33"/>
      <c r="L30" s="34"/>
    </row>
    <row r="31" spans="1:15">
      <c r="G31" s="61"/>
      <c r="H31" s="34"/>
      <c r="K31" s="33"/>
      <c r="L31" s="34"/>
    </row>
    <row r="32" spans="1:15">
      <c r="G32" s="240"/>
      <c r="H32" s="28"/>
    </row>
    <row r="33" spans="7:9">
      <c r="G33" s="41"/>
      <c r="H33" s="212"/>
      <c r="I33" s="56"/>
    </row>
    <row r="34" spans="7:9">
      <c r="G34" s="41"/>
      <c r="H34" s="212"/>
      <c r="I34" s="101"/>
    </row>
    <row r="35" spans="7:9">
      <c r="G35" s="41"/>
      <c r="H35" s="212"/>
      <c r="I35" s="101"/>
    </row>
  </sheetData>
  <sheetProtection password="90DC" sheet="1" objects="1" scenarios="1"/>
  <hyperlinks>
    <hyperlink ref="B8" r:id="rId1"/>
  </hyperlinks>
  <pageMargins left="0.7" right="0.7" top="0.75" bottom="0.75" header="0.3" footer="0.3"/>
  <pageSetup orientation="portrait" horizontalDpi="300" verticalDpi="3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59999389629810485"/>
  </sheetPr>
  <dimension ref="A1:J40"/>
  <sheetViews>
    <sheetView zoomScale="85" zoomScaleNormal="85" workbookViewId="0">
      <selection activeCell="B10" sqref="B10"/>
    </sheetView>
  </sheetViews>
  <sheetFormatPr defaultColWidth="8.88671875" defaultRowHeight="14.4"/>
  <cols>
    <col min="1" max="1" width="12" style="5" customWidth="1"/>
    <col min="2" max="2" width="12" style="5" bestFit="1" customWidth="1"/>
    <col min="3" max="6" width="14.33203125" style="5" customWidth="1"/>
    <col min="7" max="7" width="14.6640625" style="5" customWidth="1"/>
    <col min="8" max="8" width="11.5546875" style="5" bestFit="1" customWidth="1"/>
    <col min="9" max="14" width="12" style="49" bestFit="1" customWidth="1"/>
    <col min="15" max="15" width="13.109375" style="49" bestFit="1" customWidth="1"/>
    <col min="16" max="16" width="14.88671875" style="49" bestFit="1" customWidth="1"/>
    <col min="17" max="17" width="14.6640625" style="49" bestFit="1" customWidth="1"/>
    <col min="18" max="16384" width="8.88671875" style="49"/>
  </cols>
  <sheetData>
    <row r="1" spans="1:10" ht="18">
      <c r="A1" s="95" t="s">
        <v>169</v>
      </c>
    </row>
    <row r="3" spans="1:10">
      <c r="A3" s="5">
        <f>Inputs!B9</f>
        <v>312</v>
      </c>
      <c r="B3" s="5" t="s">
        <v>522</v>
      </c>
      <c r="E3" s="30">
        <f>Inputs!B30</f>
        <v>0.22</v>
      </c>
      <c r="F3" s="30" t="str">
        <f>Inputs!A30</f>
        <v>Truck share I-95</v>
      </c>
      <c r="H3" s="277"/>
      <c r="I3" s="6"/>
    </row>
    <row r="4" spans="1:10" s="91" customFormat="1">
      <c r="A4" s="129">
        <f>Inputs!B32</f>
        <v>16.100000000000001</v>
      </c>
      <c r="B4" s="129" t="str">
        <f>Inputs!A32</f>
        <v>Value of Time All Purposes, 2017$</v>
      </c>
      <c r="D4" s="5"/>
      <c r="E4" s="5">
        <f>Inputs!B8</f>
        <v>1.68</v>
      </c>
      <c r="F4" s="5" t="str">
        <f>Inputs!A8</f>
        <v>Auto Occupancy</v>
      </c>
      <c r="H4" s="277"/>
      <c r="I4" s="6"/>
    </row>
    <row r="5" spans="1:10" s="91" customFormat="1">
      <c r="A5" s="129">
        <f>Inputs!B33</f>
        <v>28.6</v>
      </c>
      <c r="B5" s="5" t="str">
        <f>Inputs!A33</f>
        <v>Value of Time Truck, 2017$</v>
      </c>
      <c r="D5" s="5"/>
      <c r="E5" s="5"/>
      <c r="F5" s="5"/>
      <c r="G5" s="5"/>
    </row>
    <row r="6" spans="1:10" s="91" customFormat="1">
      <c r="A6" s="129"/>
      <c r="B6" s="5"/>
      <c r="D6" s="5"/>
      <c r="E6" s="5"/>
      <c r="F6" s="5"/>
      <c r="G6" s="5"/>
      <c r="H6" s="5"/>
    </row>
    <row r="7" spans="1:10">
      <c r="I7" s="5"/>
      <c r="J7" s="5"/>
    </row>
    <row r="8" spans="1:10" s="91" customFormat="1">
      <c r="A8" s="5" t="s">
        <v>175</v>
      </c>
      <c r="B8" s="5"/>
      <c r="C8" s="5"/>
      <c r="D8" s="5"/>
      <c r="E8" s="5"/>
      <c r="F8" s="5"/>
      <c r="G8" s="5"/>
      <c r="H8" s="5"/>
    </row>
    <row r="9" spans="1:10" s="91" customFormat="1" ht="43.2">
      <c r="A9" s="235" t="s">
        <v>1</v>
      </c>
      <c r="B9" s="236" t="s">
        <v>178</v>
      </c>
      <c r="C9" s="236" t="s">
        <v>180</v>
      </c>
      <c r="D9" s="236" t="s">
        <v>181</v>
      </c>
      <c r="E9" s="236" t="s">
        <v>182</v>
      </c>
      <c r="F9" s="235" t="s">
        <v>168</v>
      </c>
      <c r="G9" s="235" t="s">
        <v>168</v>
      </c>
      <c r="H9" s="5"/>
    </row>
    <row r="10" spans="1:10" s="91" customFormat="1">
      <c r="A10" s="127">
        <v>2026</v>
      </c>
      <c r="B10" s="103">
        <f>'I-95_TDM'!B21*'Travel Time Savings'!$A$3</f>
        <v>4100332.1432834761</v>
      </c>
      <c r="C10" s="98">
        <f t="shared" ref="C10:C39" si="0">B10*$E$3*$A$5</f>
        <v>25799289.845539633</v>
      </c>
      <c r="D10" s="98">
        <f t="shared" ref="D10:D39" si="1">B10*(1-$E$3)*$A$4*$E$4</f>
        <v>86506511.372994542</v>
      </c>
      <c r="E10" s="98">
        <f t="shared" ref="E10:E29" si="2">SUM(C10:D10)</f>
        <v>112305801.21853417</v>
      </c>
      <c r="F10" s="11">
        <f>E10/(1+Inputs!$B$3)^('Travel Time Savings'!A10-Inputs!$B$5)</f>
        <v>69938408.720984355</v>
      </c>
      <c r="G10" s="11">
        <f>E10/(1+Inputs!$B$4)^('Travel Time Savings'!A10-Inputs!$B$5)</f>
        <v>91314893.645404205</v>
      </c>
      <c r="H10" s="5"/>
    </row>
    <row r="11" spans="1:10" s="91" customFormat="1">
      <c r="A11" s="127">
        <f t="shared" ref="A11:A39" si="3">A10+1</f>
        <v>2027</v>
      </c>
      <c r="B11" s="103">
        <f>'I-95_TDM'!B22*'Travel Time Savings'!$A$3</f>
        <v>4235062.4715970987</v>
      </c>
      <c r="C11" s="98">
        <f t="shared" si="0"/>
        <v>26647013.071288947</v>
      </c>
      <c r="D11" s="98">
        <f t="shared" si="1"/>
        <v>89348976.390771508</v>
      </c>
      <c r="E11" s="98">
        <f t="shared" si="2"/>
        <v>115995989.46206045</v>
      </c>
      <c r="F11" s="11">
        <f>E11/(1+Inputs!$B$3)^('Travel Time Savings'!A11-Inputs!$B$5)</f>
        <v>67510721.959949434</v>
      </c>
      <c r="G11" s="11">
        <f>E11/(1+Inputs!$B$4)^('Travel Time Savings'!A11-Inputs!$B$5)</f>
        <v>91568305.224732503</v>
      </c>
      <c r="H11" s="5"/>
    </row>
    <row r="12" spans="1:10" s="91" customFormat="1">
      <c r="A12" s="127">
        <f t="shared" si="3"/>
        <v>2028</v>
      </c>
      <c r="B12" s="103">
        <f>'I-95_TDM'!B23*'Travel Time Savings'!$A$3</f>
        <v>4374219.8220965303</v>
      </c>
      <c r="C12" s="98">
        <f t="shared" si="0"/>
        <v>27522591.120631371</v>
      </c>
      <c r="D12" s="98">
        <f t="shared" si="1"/>
        <v>92284840.243492231</v>
      </c>
      <c r="E12" s="98">
        <f t="shared" si="2"/>
        <v>119807431.3641236</v>
      </c>
      <c r="F12" s="11">
        <f>E12/(1+Inputs!$B$3)^('Travel Time Savings'!A12-Inputs!$B$5)</f>
        <v>65167304.531281188</v>
      </c>
      <c r="G12" s="11">
        <f>E12/(1+Inputs!$B$4)^('Travel Time Savings'!A12-Inputs!$B$5)</f>
        <v>91822420.05657497</v>
      </c>
      <c r="H12" s="5"/>
    </row>
    <row r="13" spans="1:10" s="91" customFormat="1">
      <c r="A13" s="127">
        <f t="shared" si="3"/>
        <v>2029</v>
      </c>
      <c r="B13" s="103">
        <f>'I-95_TDM'!B24*'Travel Time Savings'!$A$3</f>
        <v>4517949.6596201528</v>
      </c>
      <c r="C13" s="98">
        <f t="shared" si="0"/>
        <v>28426939.258330002</v>
      </c>
      <c r="D13" s="98">
        <f t="shared" si="1"/>
        <v>95317171.86685662</v>
      </c>
      <c r="E13" s="98">
        <f t="shared" si="2"/>
        <v>123744111.12518662</v>
      </c>
      <c r="F13" s="11">
        <f>E13/(1+Inputs!$B$3)^('Travel Time Savings'!A13-Inputs!$B$5)</f>
        <v>62905231.296328478</v>
      </c>
      <c r="G13" s="11">
        <f>E13/(1+Inputs!$B$4)^('Travel Time Savings'!A13-Inputs!$B$5)</f>
        <v>92077240.092555523</v>
      </c>
      <c r="H13" s="5"/>
    </row>
    <row r="14" spans="1:10" s="91" customFormat="1">
      <c r="A14" s="127">
        <f t="shared" si="3"/>
        <v>2030</v>
      </c>
      <c r="B14" s="103">
        <f>'I-95_TDM'!B25*'Travel Time Savings'!$A$3</f>
        <v>4666402.228747298</v>
      </c>
      <c r="C14" s="98">
        <f t="shared" si="0"/>
        <v>29361002.823278002</v>
      </c>
      <c r="D14" s="98">
        <f t="shared" si="1"/>
        <v>98449141.036862403</v>
      </c>
      <c r="E14" s="98">
        <f t="shared" si="2"/>
        <v>127810143.86014041</v>
      </c>
      <c r="F14" s="11">
        <f>E14/(1+Inputs!$B$3)^('Travel Time Savings'!A14-Inputs!$B$5)</f>
        <v>60721678.653213851</v>
      </c>
      <c r="G14" s="11">
        <f>E14/(1+Inputs!$B$4)^('Travel Time Savings'!A14-Inputs!$B$5)</f>
        <v>92332767.289714098</v>
      </c>
      <c r="H14" s="5"/>
    </row>
    <row r="15" spans="1:10" s="91" customFormat="1">
      <c r="A15" s="127">
        <f t="shared" si="3"/>
        <v>2031</v>
      </c>
      <c r="B15" s="103">
        <f>'I-95_TDM'!B26*'Travel Time Savings'!$A$3</f>
        <v>4819732.7108528493</v>
      </c>
      <c r="C15" s="98">
        <f t="shared" si="0"/>
        <v>30325758.216686133</v>
      </c>
      <c r="D15" s="98">
        <f t="shared" si="1"/>
        <v>101684021.68325534</v>
      </c>
      <c r="E15" s="98">
        <f t="shared" si="2"/>
        <v>132009779.89994147</v>
      </c>
      <c r="F15" s="11">
        <f>E15/(1+Inputs!$B$3)^('Travel Time Savings'!A15-Inputs!$B$5)</f>
        <v>58613921.01231125</v>
      </c>
      <c r="G15" s="11">
        <f>E15/(1+Inputs!$B$4)^('Travel Time Savings'!A15-Inputs!$B$5)</f>
        <v>92589003.610521719</v>
      </c>
      <c r="H15" s="5"/>
    </row>
    <row r="16" spans="1:10" s="91" customFormat="1">
      <c r="A16" s="127">
        <f t="shared" si="3"/>
        <v>2032</v>
      </c>
      <c r="B16" s="103">
        <f>'I-95_TDM'!B27*'Travel Time Savings'!$A$3</f>
        <v>4978101.386322421</v>
      </c>
      <c r="C16" s="98">
        <f t="shared" si="0"/>
        <v>31322213.922740672</v>
      </c>
      <c r="D16" s="98">
        <f t="shared" si="1"/>
        <v>105025195.31185411</v>
      </c>
      <c r="E16" s="98">
        <f t="shared" si="2"/>
        <v>136347409.23459479</v>
      </c>
      <c r="F16" s="11">
        <f>E16/(1+Inputs!$B$3)^('Travel Time Savings'!A16-Inputs!$B$5)</f>
        <v>56579327.394066125</v>
      </c>
      <c r="G16" s="11">
        <f>E16/(1+Inputs!$B$4)^('Travel Time Savings'!A16-Inputs!$B$5)</f>
        <v>92845951.02289553</v>
      </c>
      <c r="H16" s="5"/>
    </row>
    <row r="17" spans="1:8" s="91" customFormat="1">
      <c r="A17" s="127">
        <f t="shared" si="3"/>
        <v>2033</v>
      </c>
      <c r="B17" s="103">
        <f>'I-95_TDM'!B28*'Travel Time Savings'!$A$3</f>
        <v>5141673.8020976549</v>
      </c>
      <c r="C17" s="98">
        <f t="shared" si="0"/>
        <v>32351411.562798448</v>
      </c>
      <c r="D17" s="98">
        <f t="shared" si="1"/>
        <v>108476154.53932716</v>
      </c>
      <c r="E17" s="98">
        <f t="shared" si="2"/>
        <v>140827566.10212561</v>
      </c>
      <c r="F17" s="11">
        <f>E17/(1+Inputs!$B$3)^('Travel Time Savings'!A17-Inputs!$B$5)</f>
        <v>54615358.144911304</v>
      </c>
      <c r="G17" s="11">
        <f>E17/(1+Inputs!$B$4)^('Travel Time Savings'!A17-Inputs!$B$5)</f>
        <v>93103611.500213847</v>
      </c>
      <c r="H17" s="5"/>
    </row>
    <row r="18" spans="1:8" s="91" customFormat="1">
      <c r="A18" s="127">
        <f t="shared" si="3"/>
        <v>2034</v>
      </c>
      <c r="B18" s="103">
        <f>'I-95_TDM'!B29*'Travel Time Savings'!$A$3</f>
        <v>5310620.9447267968</v>
      </c>
      <c r="C18" s="98">
        <f t="shared" si="0"/>
        <v>33414426.984221011</v>
      </c>
      <c r="D18" s="98">
        <f t="shared" si="1"/>
        <v>112040506.74411692</v>
      </c>
      <c r="E18" s="98">
        <f t="shared" si="2"/>
        <v>145454933.72833794</v>
      </c>
      <c r="F18" s="11">
        <f>E18/(1+Inputs!$B$3)^('Travel Time Savings'!A18-Inputs!$B$5)</f>
        <v>52719561.767179295</v>
      </c>
      <c r="G18" s="11">
        <f>E18/(1+Inputs!$B$4)^('Travel Time Savings'!A18-Inputs!$B$5)</f>
        <v>93361987.021331504</v>
      </c>
      <c r="H18" s="5"/>
    </row>
    <row r="19" spans="1:8" s="91" customFormat="1">
      <c r="A19" s="127">
        <f t="shared" si="3"/>
        <v>2035</v>
      </c>
      <c r="B19" s="103">
        <f>'I-95_TDM'!B30*'Travel Time Savings'!$A$3</f>
        <v>5485119.419101432</v>
      </c>
      <c r="C19" s="98">
        <f t="shared" si="0"/>
        <v>34512371.384986214</v>
      </c>
      <c r="D19" s="98">
        <f t="shared" si="1"/>
        <v>115721977.83732733</v>
      </c>
      <c r="E19" s="98">
        <f t="shared" si="2"/>
        <v>150234349.22231355</v>
      </c>
      <c r="F19" s="11">
        <f>E19/(1+Inputs!$B$3)^('Travel Time Savings'!A19-Inputs!$B$5)</f>
        <v>50889571.859054007</v>
      </c>
      <c r="G19" s="11">
        <f>E19/(1+Inputs!$B$4)^('Travel Time Savings'!A19-Inputs!$B$5)</f>
        <v>93621079.570594907</v>
      </c>
      <c r="H19" s="5"/>
    </row>
    <row r="20" spans="1:8" s="91" customFormat="1">
      <c r="A20" s="127">
        <f t="shared" si="3"/>
        <v>2036</v>
      </c>
      <c r="B20" s="103">
        <f>'I-95_TDM'!B31*'Travel Time Savings'!$A$3</f>
        <v>5665351.6330662202</v>
      </c>
      <c r="C20" s="98">
        <f t="shared" si="0"/>
        <v>35646392.475252658</v>
      </c>
      <c r="D20" s="98">
        <f t="shared" si="1"/>
        <v>119524416.15751663</v>
      </c>
      <c r="E20" s="98">
        <f t="shared" si="2"/>
        <v>155170808.63276929</v>
      </c>
      <c r="F20" s="11">
        <f>E20/(1+Inputs!$B$3)^('Travel Time Savings'!A20-Inputs!$B$5)</f>
        <v>49123104.160742022</v>
      </c>
      <c r="G20" s="11">
        <f>E20/(1+Inputs!$B$4)^('Travel Time Savings'!A20-Inputs!$B$5)</f>
        <v>93880891.137857214</v>
      </c>
      <c r="H20" s="5"/>
    </row>
    <row r="21" spans="1:8" s="91" customFormat="1">
      <c r="A21" s="127">
        <f t="shared" si="3"/>
        <v>2037</v>
      </c>
      <c r="B21" s="103">
        <f>'I-95_TDM'!B32*'Travel Time Savings'!$A$3</f>
        <v>5851505.9880946158</v>
      </c>
      <c r="C21" s="98">
        <f t="shared" si="0"/>
        <v>36817675.677091323</v>
      </c>
      <c r="D21" s="98">
        <f t="shared" si="1"/>
        <v>123451796.49346687</v>
      </c>
      <c r="E21" s="98">
        <f t="shared" si="2"/>
        <v>160269472.17055818</v>
      </c>
      <c r="F21" s="11">
        <f>E21/(1+Inputs!$B$3)^('Travel Time Savings'!A21-Inputs!$B$5)</f>
        <v>47417953.703176752</v>
      </c>
      <c r="G21" s="11">
        <f>E21/(1+Inputs!$B$4)^('Travel Time Savings'!A21-Inputs!$B$5)</f>
        <v>94141423.718493775</v>
      </c>
      <c r="H21" s="5"/>
    </row>
    <row r="22" spans="1:8" s="91" customFormat="1">
      <c r="A22" s="127">
        <f t="shared" si="3"/>
        <v>2038</v>
      </c>
      <c r="B22" s="103">
        <f>'I-95_TDM'!B33*'Travel Time Savings'!$A$3</f>
        <v>6043777.0762298806</v>
      </c>
      <c r="C22" s="98">
        <f t="shared" si="0"/>
        <v>38027445.363638408</v>
      </c>
      <c r="D22" s="98">
        <f t="shared" si="1"/>
        <v>127508224.23913534</v>
      </c>
      <c r="E22" s="98">
        <f t="shared" si="2"/>
        <v>165535669.60277376</v>
      </c>
      <c r="F22" s="11">
        <f>E22/(1+Inputs!$B$3)^('Travel Time Savings'!A22-Inputs!$B$5)</f>
        <v>45771992.055696063</v>
      </c>
      <c r="G22" s="11">
        <f>E22/(1+Inputs!$B$4)^('Travel Time Savings'!A22-Inputs!$B$5)</f>
        <v>94402679.31341739</v>
      </c>
      <c r="H22" s="5"/>
    </row>
    <row r="23" spans="1:8" s="91" customFormat="1">
      <c r="A23" s="127">
        <f t="shared" si="3"/>
        <v>2039</v>
      </c>
      <c r="B23" s="103">
        <f>'I-95_TDM'!B34*'Travel Time Savings'!$A$3</f>
        <v>6242365.8834972698</v>
      </c>
      <c r="C23" s="98">
        <f t="shared" si="0"/>
        <v>39276966.138964824</v>
      </c>
      <c r="D23" s="98">
        <f t="shared" si="1"/>
        <v>131697939.68513066</v>
      </c>
      <c r="E23" s="98">
        <f t="shared" si="2"/>
        <v>170974905.82409549</v>
      </c>
      <c r="F23" s="11">
        <f>E23/(1+Inputs!$B$3)^('Travel Time Savings'!A23-Inputs!$B$5)</f>
        <v>44183164.669257864</v>
      </c>
      <c r="G23" s="11">
        <f>E23/(1+Inputs!$B$4)^('Travel Time Savings'!A23-Inputs!$B$5)</f>
        <v>94664659.929093659</v>
      </c>
      <c r="H23" s="5"/>
    </row>
    <row r="24" spans="1:8" s="91" customFormat="1">
      <c r="A24" s="127">
        <f t="shared" si="3"/>
        <v>2040</v>
      </c>
      <c r="B24" s="103">
        <f>'I-95_TDM'!B35*'Travel Time Savings'!$A$3</f>
        <v>6447480</v>
      </c>
      <c r="C24" s="98">
        <f t="shared" si="0"/>
        <v>40567544.160000004</v>
      </c>
      <c r="D24" s="98">
        <f t="shared" si="1"/>
        <v>136025322.45120004</v>
      </c>
      <c r="E24" s="98">
        <f t="shared" si="2"/>
        <v>176592866.61120003</v>
      </c>
      <c r="F24" s="11">
        <f>E24/(1+Inputs!$B$3)^('Travel Time Savings'!A24-Inputs!$B$5)</f>
        <v>42649488.311877422</v>
      </c>
      <c r="G24" s="11">
        <f>E24/(1+Inputs!$B$4)^('Travel Time Savings'!A24-Inputs!$B$5)</f>
        <v>94927367.577556357</v>
      </c>
      <c r="H24" s="5"/>
    </row>
    <row r="25" spans="1:8" s="91" customFormat="1">
      <c r="A25" s="127">
        <f t="shared" si="3"/>
        <v>2041</v>
      </c>
      <c r="B25" s="103">
        <f>'I-95_TDM'!B36*'Travel Time Savings'!$A$3</f>
        <v>6659333.8369186604</v>
      </c>
      <c r="C25" s="98">
        <f t="shared" si="0"/>
        <v>41900528.501892217</v>
      </c>
      <c r="D25" s="98">
        <f t="shared" si="1"/>
        <v>140494896.06436124</v>
      </c>
      <c r="E25" s="98">
        <f t="shared" si="2"/>
        <v>182395424.56625345</v>
      </c>
      <c r="F25" s="11">
        <f>E25/(1+Inputs!$B$3)^('Travel Time Savings'!A25-Inputs!$B$5)</f>
        <v>41169048.593085356</v>
      </c>
      <c r="G25" s="11">
        <f>E25/(1+Inputs!$B$4)^('Travel Time Savings'!A25-Inputs!$B$5)</f>
        <v>95190804.276422992</v>
      </c>
      <c r="H25" s="5"/>
    </row>
    <row r="26" spans="1:8" s="91" customFormat="1">
      <c r="A26" s="127">
        <f t="shared" si="3"/>
        <v>2042</v>
      </c>
      <c r="B26" s="103">
        <f>'I-95_TDM'!B37*'Travel Time Savings'!$A$3</f>
        <v>6878148.8506408399</v>
      </c>
      <c r="C26" s="98">
        <f t="shared" si="0"/>
        <v>43277312.568232164</v>
      </c>
      <c r="D26" s="98">
        <f t="shared" si="1"/>
        <v>145111332.68746409</v>
      </c>
      <c r="E26" s="98">
        <f t="shared" si="2"/>
        <v>188388645.25569624</v>
      </c>
      <c r="F26" s="11">
        <f>E26/(1+Inputs!$B$3)^('Travel Time Savings'!A26-Inputs!$B$5)</f>
        <v>39739997.574315898</v>
      </c>
      <c r="G26" s="11">
        <f>E26/(1+Inputs!$B$4)^('Travel Time Savings'!A26-Inputs!$B$5)</f>
        <v>95454972.04891023</v>
      </c>
      <c r="H26" s="5"/>
    </row>
    <row r="27" spans="1:8" s="91" customFormat="1">
      <c r="A27" s="127">
        <f t="shared" si="3"/>
        <v>2043</v>
      </c>
      <c r="B27" s="103">
        <f>'I-95_TDM'!B38*'Travel Time Savings'!$A$3</f>
        <v>7104153.7742553269</v>
      </c>
      <c r="C27" s="98">
        <f t="shared" si="0"/>
        <v>44699335.547614522</v>
      </c>
      <c r="D27" s="98">
        <f t="shared" si="1"/>
        <v>149879458.00312531</v>
      </c>
      <c r="E27" s="98">
        <f t="shared" si="2"/>
        <v>194578793.55073982</v>
      </c>
      <c r="F27" s="11">
        <f>E27/(1+Inputs!$B$3)^('Travel Time Savings'!A27-Inputs!$B$5)</f>
        <v>38360551.462243013</v>
      </c>
      <c r="G27" s="11">
        <f>E27/(1+Inputs!$B$4)^('Travel Time Savings'!A27-Inputs!$B$5)</f>
        <v>95719872.923849478</v>
      </c>
      <c r="H27" s="5"/>
    </row>
    <row r="28" spans="1:8" s="91" customFormat="1">
      <c r="A28" s="127">
        <f t="shared" si="3"/>
        <v>2044</v>
      </c>
      <c r="B28" s="103">
        <f>'I-95_TDM'!B39*'Travel Time Savings'!$A$3</f>
        <v>7337584.8566528168</v>
      </c>
      <c r="C28" s="98">
        <f t="shared" si="0"/>
        <v>46168083.918059528</v>
      </c>
      <c r="D28" s="98">
        <f t="shared" si="1"/>
        <v>154804256.2581414</v>
      </c>
      <c r="E28" s="98">
        <f t="shared" si="2"/>
        <v>200972340.17620093</v>
      </c>
      <c r="F28" s="11">
        <f>E28/(1+Inputs!$B$3)^('Travel Time Savings'!A28-Inputs!$B$5)</f>
        <v>37028988.382184766</v>
      </c>
      <c r="G28" s="11">
        <f>E28/(1+Inputs!$B$4)^('Travel Time Savings'!A28-Inputs!$B$5)</f>
        <v>95985508.935702354</v>
      </c>
      <c r="H28" s="5"/>
    </row>
    <row r="29" spans="1:8" s="91" customFormat="1">
      <c r="A29" s="127">
        <f t="shared" si="3"/>
        <v>2045</v>
      </c>
      <c r="B29" s="103">
        <f>'I-95_TDM'!B40*'Travel Time Savings'!$A$3</f>
        <v>7578686.109483094</v>
      </c>
      <c r="C29" s="98">
        <f t="shared" si="0"/>
        <v>47685093.000867628</v>
      </c>
      <c r="D29" s="98">
        <f t="shared" si="1"/>
        <v>159890875.47365302</v>
      </c>
      <c r="E29" s="98">
        <f t="shared" si="2"/>
        <v>207575968.47452065</v>
      </c>
      <c r="F29" s="11">
        <f>E29/(1+Inputs!$B$3)^('Travel Time Savings'!A29-Inputs!$B$5)</f>
        <v>35743646.228796974</v>
      </c>
      <c r="G29" s="11">
        <f>E29/(1+Inputs!$B$4)^('Travel Time Savings'!A29-Inputs!$B$5)</f>
        <v>96251882.124576449</v>
      </c>
      <c r="H29" s="5"/>
    </row>
    <row r="30" spans="1:8" s="303" customFormat="1">
      <c r="A30" s="127">
        <f t="shared" si="3"/>
        <v>2046</v>
      </c>
      <c r="B30" s="103">
        <f>'I-95_TDM'!B41*'Travel Time Savings'!$A$3</f>
        <v>7827709.5622268235</v>
      </c>
      <c r="C30" s="98">
        <f t="shared" si="0"/>
        <v>49251948.565531179</v>
      </c>
      <c r="D30" s="98">
        <f t="shared" si="1"/>
        <v>165144632.8265067</v>
      </c>
      <c r="E30" s="98">
        <f t="shared" ref="E30:E39" si="4">SUM(C30:D30)</f>
        <v>214396581.39203787</v>
      </c>
      <c r="F30" s="11">
        <f>E30/(1+Inputs!$B$3)^('Travel Time Savings'!A30-Inputs!$B$5)</f>
        <v>34502920.59137293</v>
      </c>
      <c r="G30" s="11">
        <f>E30/(1+Inputs!$B$4)^('Travel Time Savings'!A30-Inputs!$B$5)</f>
        <v>96518994.53624092</v>
      </c>
      <c r="H30" s="178"/>
    </row>
    <row r="31" spans="1:8" s="303" customFormat="1">
      <c r="A31" s="127">
        <f t="shared" si="3"/>
        <v>2047</v>
      </c>
      <c r="B31" s="103">
        <f>'I-95_TDM'!B42*'Travel Time Savings'!$A$3</f>
        <v>8084915.5256486004</v>
      </c>
      <c r="C31" s="98">
        <f t="shared" si="0"/>
        <v>50870288.487380996</v>
      </c>
      <c r="D31" s="98">
        <f t="shared" si="1"/>
        <v>170571020.20743981</v>
      </c>
      <c r="E31" s="98">
        <f t="shared" si="4"/>
        <v>221441308.69482082</v>
      </c>
      <c r="F31" s="11">
        <f>E31/(1+Inputs!$B$3)^('Travel Time Savings'!A31-Inputs!$B$5)</f>
        <v>33305262.751159836</v>
      </c>
      <c r="G31" s="11">
        <f>E31/(1+Inputs!$B$4)^('Travel Time Savings'!A31-Inputs!$B$5)</f>
        <v>96786848.22214222</v>
      </c>
      <c r="H31" s="178"/>
    </row>
    <row r="32" spans="1:8" s="303" customFormat="1">
      <c r="A32" s="127">
        <f t="shared" si="3"/>
        <v>2048</v>
      </c>
      <c r="B32" s="103">
        <f>'I-95_TDM'!B43*'Travel Time Savings'!$A$3</f>
        <v>8350572.8639066331</v>
      </c>
      <c r="C32" s="98">
        <f t="shared" si="0"/>
        <v>52541804.45970054</v>
      </c>
      <c r="D32" s="98">
        <f t="shared" si="1"/>
        <v>176175709.96189839</v>
      </c>
      <c r="E32" s="98">
        <f t="shared" si="4"/>
        <v>228717514.42159891</v>
      </c>
      <c r="F32" s="11">
        <f>E32/(1+Inputs!$B$3)^('Travel Time Savings'!A32-Inputs!$B$5)</f>
        <v>32149177.748191781</v>
      </c>
      <c r="G32" s="11">
        <f>E32/(1+Inputs!$B$4)^('Travel Time Savings'!A32-Inputs!$B$5)</f>
        <v>97055445.239419863</v>
      </c>
      <c r="H32" s="178"/>
    </row>
    <row r="33" spans="1:8" s="303" customFormat="1">
      <c r="A33" s="127">
        <f t="shared" si="3"/>
        <v>2049</v>
      </c>
      <c r="B33" s="103">
        <f>'I-95_TDM'!B44*'Travel Time Savings'!$A$3</f>
        <v>8624959.2756035216</v>
      </c>
      <c r="C33" s="98">
        <f t="shared" si="0"/>
        <v>54268243.762097366</v>
      </c>
      <c r="D33" s="98">
        <f t="shared" si="1"/>
        <v>181964560.81948879</v>
      </c>
      <c r="E33" s="98">
        <f t="shared" si="4"/>
        <v>236232804.58158615</v>
      </c>
      <c r="F33" s="11">
        <f>E33/(1+Inputs!$B$3)^('Travel Time Savings'!A33-Inputs!$B$5)</f>
        <v>31033222.515226547</v>
      </c>
      <c r="G33" s="11">
        <f>E33/(1+Inputs!$B$4)^('Travel Time Savings'!A33-Inputs!$B$5)</f>
        <v>97324787.650922164</v>
      </c>
      <c r="H33" s="178"/>
    </row>
    <row r="34" spans="1:8" s="303" customFormat="1">
      <c r="A34" s="127">
        <f t="shared" si="3"/>
        <v>2050</v>
      </c>
      <c r="B34" s="103">
        <f>'I-95_TDM'!B45*'Travel Time Savings'!$A$3</f>
        <v>8908361.5840719137</v>
      </c>
      <c r="C34" s="98">
        <f t="shared" si="0"/>
        <v>56051411.086980484</v>
      </c>
      <c r="D34" s="98">
        <f t="shared" si="1"/>
        <v>187943624.01826218</v>
      </c>
      <c r="E34" s="98">
        <f t="shared" si="4"/>
        <v>243995035.10524267</v>
      </c>
      <c r="F34" s="11">
        <f>E34/(1+Inputs!$B$3)^('Travel Time Savings'!A34-Inputs!$B$5)</f>
        <v>29956004.076456692</v>
      </c>
      <c r="G34" s="11">
        <f>E34/(1+Inputs!$B$4)^('Travel Time Savings'!A34-Inputs!$B$5)</f>
        <v>97594877.525222197</v>
      </c>
      <c r="H34" s="178"/>
    </row>
    <row r="35" spans="1:8" s="303" customFormat="1">
      <c r="A35" s="127">
        <f t="shared" si="3"/>
        <v>2051</v>
      </c>
      <c r="B35" s="103">
        <f>'I-95_TDM'!B46*'Travel Time Savings'!$A$3</f>
        <v>9201076.0371984728</v>
      </c>
      <c r="C35" s="98">
        <f t="shared" si="0"/>
        <v>57893170.426052794</v>
      </c>
      <c r="D35" s="98">
        <f t="shared" si="1"/>
        <v>194119149.63023257</v>
      </c>
      <c r="E35" s="98">
        <f t="shared" si="4"/>
        <v>252012320.05628538</v>
      </c>
      <c r="F35" s="11">
        <f>E35/(1+Inputs!$B$3)^('Travel Time Savings'!A35-Inputs!$B$5)</f>
        <v>28916177.808746636</v>
      </c>
      <c r="G35" s="11">
        <f>E35/(1+Inputs!$B$4)^('Travel Time Savings'!A35-Inputs!$B$5)</f>
        <v>97865716.936633632</v>
      </c>
      <c r="H35" s="178"/>
    </row>
    <row r="36" spans="1:8" s="303" customFormat="1">
      <c r="A36" s="127">
        <f t="shared" si="3"/>
        <v>2052</v>
      </c>
      <c r="B36" s="103">
        <f>'I-95_TDM'!B47*'Travel Time Savings'!$A$3</f>
        <v>9503408.6170995887</v>
      </c>
      <c r="C36" s="98">
        <f t="shared" si="0"/>
        <v>59795447.01879061</v>
      </c>
      <c r="D36" s="98">
        <f t="shared" si="1"/>
        <v>200497593.09474158</v>
      </c>
      <c r="E36" s="98">
        <f t="shared" si="4"/>
        <v>260293040.11353219</v>
      </c>
      <c r="F36" s="11">
        <f>E36/(1+Inputs!$B$3)^('Travel Time Savings'!A36-Inputs!$B$5)</f>
        <v>27912445.763225228</v>
      </c>
      <c r="G36" s="11">
        <f>E36/(1+Inputs!$B$4)^('Travel Time Savings'!A36-Inputs!$B$5)</f>
        <v>98137307.965226531</v>
      </c>
      <c r="H36" s="178"/>
    </row>
    <row r="37" spans="1:8" s="303" customFormat="1">
      <c r="A37" s="127">
        <f t="shared" si="3"/>
        <v>2053</v>
      </c>
      <c r="B37" s="103">
        <f>'I-95_TDM'!B48*'Travel Time Savings'!$A$3</f>
        <v>9815675.3599725254</v>
      </c>
      <c r="C37" s="98">
        <f t="shared" si="0"/>
        <v>61760229.36494714</v>
      </c>
      <c r="D37" s="98">
        <f t="shared" si="1"/>
        <v>207085621.96649876</v>
      </c>
      <c r="E37" s="98">
        <f t="shared" si="4"/>
        <v>268845851.33144593</v>
      </c>
      <c r="F37" s="11">
        <f>E37/(1+Inputs!$B$3)^('Travel Time Savings'!A37-Inputs!$B$5)</f>
        <v>26943555.045138936</v>
      </c>
      <c r="G37" s="11">
        <f>E37/(1+Inputs!$B$4)^('Travel Time Savings'!A37-Inputs!$B$5)</f>
        <v>98409652.696843565</v>
      </c>
      <c r="H37" s="178"/>
    </row>
    <row r="38" spans="1:8" s="303" customFormat="1">
      <c r="A38" s="127">
        <f t="shared" si="3"/>
        <v>2054</v>
      </c>
      <c r="B38" s="103">
        <f>'I-95_TDM'!B49*'Travel Time Savings'!$A$3</f>
        <v>10138202.68645638</v>
      </c>
      <c r="C38" s="98">
        <f t="shared" si="0"/>
        <v>63789571.303183556</v>
      </c>
      <c r="D38" s="98">
        <f t="shared" si="1"/>
        <v>213890122.88535231</v>
      </c>
      <c r="E38" s="98">
        <f t="shared" si="4"/>
        <v>277679694.18853587</v>
      </c>
      <c r="F38" s="11">
        <f>E38/(1+Inputs!$B$3)^('Travel Time Savings'!A38-Inputs!$B$5)</f>
        <v>26008296.24994313</v>
      </c>
      <c r="G38" s="11">
        <f>E38/(1+Inputs!$B$4)^('Travel Time Savings'!A38-Inputs!$B$5)</f>
        <v>98682753.223115787</v>
      </c>
      <c r="H38" s="178"/>
    </row>
    <row r="39" spans="1:8" s="303" customFormat="1">
      <c r="A39" s="127">
        <f t="shared" si="3"/>
        <v>2055</v>
      </c>
      <c r="B39" s="103">
        <f>'I-95_TDM'!B50*'Travel Time Savings'!$A$3</f>
        <v>10471327.742848158</v>
      </c>
      <c r="C39" s="98">
        <f t="shared" si="0"/>
        <v>65885594.158000611</v>
      </c>
      <c r="D39" s="98">
        <f t="shared" si="1"/>
        <v>220918208.77507445</v>
      </c>
      <c r="E39" s="98">
        <f t="shared" si="4"/>
        <v>286803802.93307507</v>
      </c>
      <c r="F39" s="11">
        <f>E39/(1+Inputs!$B$3)^('Travel Time Savings'!A39-Inputs!$B$5)</f>
        <v>25105501.953679476</v>
      </c>
      <c r="G39" s="11">
        <f>E39/(1+Inputs!$B$4)^('Travel Time Savings'!A39-Inputs!$B$5)</f>
        <v>98956611.641478986</v>
      </c>
      <c r="H39" s="178"/>
    </row>
    <row r="40" spans="1:8" s="91" customFormat="1">
      <c r="A40" s="195" t="s">
        <v>4</v>
      </c>
      <c r="B40" s="237"/>
      <c r="C40" s="238">
        <f t="shared" ref="C40:E40" si="5">SUM(C10:C39)</f>
        <v>1285857104.1747792</v>
      </c>
      <c r="D40" s="238">
        <f t="shared" si="5"/>
        <v>4311553258.7255487</v>
      </c>
      <c r="E40" s="238">
        <f t="shared" si="5"/>
        <v>5597410362.9003267</v>
      </c>
      <c r="F40" s="238">
        <f>SUM(F10:F39)</f>
        <v>1316681584.9837966</v>
      </c>
      <c r="G40" s="238">
        <f>SUM(G10:G39)</f>
        <v>2852590316.6576648</v>
      </c>
      <c r="H40" s="5"/>
    </row>
  </sheetData>
  <sheetProtection password="90DC" sheet="1" objects="1" scenarios="1"/>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M18"/>
  <sheetViews>
    <sheetView zoomScale="85" zoomScaleNormal="85" workbookViewId="0"/>
  </sheetViews>
  <sheetFormatPr defaultRowHeight="14.4"/>
  <cols>
    <col min="2" max="2" width="11.77734375" customWidth="1"/>
    <col min="4" max="4" width="11.77734375" customWidth="1"/>
    <col min="5" max="5" width="11.44140625" customWidth="1"/>
    <col min="7" max="7" width="13.88671875" customWidth="1"/>
    <col min="8" max="8" width="10.109375" bestFit="1" customWidth="1"/>
    <col min="9" max="9" width="12.44140625" bestFit="1" customWidth="1"/>
    <col min="10" max="10" width="12.77734375" bestFit="1" customWidth="1"/>
    <col min="11" max="11" width="11.88671875" bestFit="1" customWidth="1"/>
    <col min="12" max="12" width="12.44140625" customWidth="1"/>
    <col min="13" max="13" width="12.6640625" customWidth="1"/>
  </cols>
  <sheetData>
    <row r="1" spans="1:13">
      <c r="A1" s="1" t="s">
        <v>553</v>
      </c>
    </row>
    <row r="3" spans="1:13" s="303" customFormat="1">
      <c r="A3" s="303" t="s">
        <v>175</v>
      </c>
    </row>
    <row r="4" spans="1:13">
      <c r="A4">
        <f>Inputs!B9</f>
        <v>312</v>
      </c>
      <c r="B4" t="s">
        <v>545</v>
      </c>
    </row>
    <row r="5" spans="1:13">
      <c r="A5" s="4">
        <f>Inputs!B24</f>
        <v>52750</v>
      </c>
      <c r="B5" t="s">
        <v>537</v>
      </c>
    </row>
    <row r="6" spans="1:13">
      <c r="A6" s="92">
        <f>Inputs!B29</f>
        <v>3.5608838424050715E-2</v>
      </c>
      <c r="B6" t="s">
        <v>538</v>
      </c>
    </row>
    <row r="7" spans="1:13">
      <c r="A7">
        <v>1</v>
      </c>
      <c r="B7" t="s">
        <v>539</v>
      </c>
    </row>
    <row r="8" spans="1:13">
      <c r="A8">
        <v>65</v>
      </c>
      <c r="B8" t="s">
        <v>550</v>
      </c>
    </row>
    <row r="9" spans="1:13">
      <c r="A9">
        <f>A8-20</f>
        <v>45</v>
      </c>
      <c r="B9" t="s">
        <v>546</v>
      </c>
    </row>
    <row r="10" spans="1:13" s="303" customFormat="1"/>
    <row r="11" spans="1:13" ht="43.2">
      <c r="A11" s="310"/>
      <c r="B11" s="176" t="s">
        <v>548</v>
      </c>
      <c r="C11" s="176" t="s">
        <v>551</v>
      </c>
      <c r="D11" s="176" t="s">
        <v>547</v>
      </c>
      <c r="E11" s="176" t="s">
        <v>549</v>
      </c>
      <c r="F11" s="176" t="s">
        <v>540</v>
      </c>
      <c r="G11" s="176" t="s">
        <v>541</v>
      </c>
      <c r="H11" s="176" t="s">
        <v>542</v>
      </c>
      <c r="I11" s="176" t="s">
        <v>543</v>
      </c>
      <c r="J11" s="176" t="s">
        <v>552</v>
      </c>
      <c r="K11" s="176" t="s">
        <v>544</v>
      </c>
      <c r="L11" s="176" t="s">
        <v>20</v>
      </c>
      <c r="M11" s="176" t="s">
        <v>21</v>
      </c>
    </row>
    <row r="12" spans="1:13">
      <c r="A12" s="310">
        <v>2022</v>
      </c>
      <c r="B12" s="213">
        <f>$A$5*((1+$A$6)^(A12-2017))*$A$4</f>
        <v>19604501.308000453</v>
      </c>
      <c r="C12" s="335">
        <f>$A$7/$A$8</f>
        <v>1.5384615384615385E-2</v>
      </c>
      <c r="D12" s="335">
        <f>$A$7/$A$9</f>
        <v>2.2222222222222223E-2</v>
      </c>
      <c r="E12" s="335">
        <f>D12-C12</f>
        <v>6.8376068376068376E-3</v>
      </c>
      <c r="F12" s="336">
        <f>E12*B12</f>
        <v>134047.87219145609</v>
      </c>
      <c r="G12" s="213">
        <f>F12*(1-Inputs!$B$30)</f>
        <v>104557.34030933575</v>
      </c>
      <c r="H12" s="213">
        <f>F12*Inputs!$B$30</f>
        <v>29490.53188212034</v>
      </c>
      <c r="I12" s="11">
        <f>G12*Inputs!$B$32*Inputs!$B$8</f>
        <v>2828066.9406869137</v>
      </c>
      <c r="J12" s="11">
        <f>H12*(Inputs!$B$33+Inputs!$B$34)</f>
        <v>2102674.9231951805</v>
      </c>
      <c r="K12" s="11">
        <f>SUM(I12:J12)</f>
        <v>4930741.8638820946</v>
      </c>
      <c r="L12" s="11">
        <f>K12/(1+Inputs!$B$3)^(A12-Inputs!$B$5)</f>
        <v>4024954.1149837957</v>
      </c>
      <c r="M12" s="11">
        <f>K12/(1+Inputs!$B$4)^(A12-Inputs!$B$5)</f>
        <v>4512327.2911551511</v>
      </c>
    </row>
    <row r="13" spans="1:13">
      <c r="A13" s="310">
        <f>A12+1</f>
        <v>2023</v>
      </c>
      <c r="B13" s="213">
        <f t="shared" ref="B13:B15" si="0">$A$5*((1+$A$6)^(A13-2017))*$A$4</f>
        <v>20302594.827461135</v>
      </c>
      <c r="C13" s="335">
        <f>$A$7/$A$8</f>
        <v>1.5384615384615385E-2</v>
      </c>
      <c r="D13" s="335">
        <f>$A$7/$A$9</f>
        <v>2.2222222222222223E-2</v>
      </c>
      <c r="E13" s="335">
        <f t="shared" ref="E13:E15" si="1">D13-C13</f>
        <v>6.8376068376068376E-3</v>
      </c>
      <c r="F13" s="336">
        <f t="shared" ref="F13:F15" si="2">E13*B13</f>
        <v>138821.16121340948</v>
      </c>
      <c r="G13" s="213">
        <f>F13*(1-Inputs!$B$30)</f>
        <v>108280.5057464594</v>
      </c>
      <c r="H13" s="213">
        <f>F13*Inputs!$B$30</f>
        <v>30540.655466950084</v>
      </c>
      <c r="I13" s="11">
        <f>G13*Inputs!$B$32*Inputs!$B$8</f>
        <v>2928771.1194302342</v>
      </c>
      <c r="J13" s="11">
        <f>H13*(Inputs!$B$33+Inputs!$B$34)</f>
        <v>2177548.7347935415</v>
      </c>
      <c r="K13" s="11">
        <f t="shared" ref="K13:K15" si="3">SUM(I13:J13)</f>
        <v>5106319.8542237757</v>
      </c>
      <c r="L13" s="11">
        <f>K13/(1+Inputs!$B$3)^(A13-Inputs!$B$5)</f>
        <v>3895586.9679705356</v>
      </c>
      <c r="M13" s="11">
        <f>K13/(1+Inputs!$B$4)^(A13-Inputs!$B$5)</f>
        <v>4536899.0529925535</v>
      </c>
    </row>
    <row r="14" spans="1:13">
      <c r="A14" s="310">
        <f>A13+1</f>
        <v>2024</v>
      </c>
      <c r="B14" s="213">
        <f t="shared" si="0"/>
        <v>21025546.646261167</v>
      </c>
      <c r="C14" s="335">
        <f>$A$7/$A$8</f>
        <v>1.5384615384615385E-2</v>
      </c>
      <c r="D14" s="335">
        <f>$A$7/$A$9</f>
        <v>2.2222222222222223E-2</v>
      </c>
      <c r="E14" s="335">
        <f t="shared" si="1"/>
        <v>6.8376068376068376E-3</v>
      </c>
      <c r="F14" s="336">
        <f t="shared" si="2"/>
        <v>143764.42151289686</v>
      </c>
      <c r="G14" s="213">
        <f>F14*(1-Inputs!$B$30)</f>
        <v>112136.24878005956</v>
      </c>
      <c r="H14" s="213">
        <f>F14*Inputs!$B$30</f>
        <v>31628.172732837309</v>
      </c>
      <c r="I14" s="11">
        <f>G14*Inputs!$B$32*Inputs!$B$8</f>
        <v>3033061.2570030508</v>
      </c>
      <c r="J14" s="11">
        <f>H14*(Inputs!$B$33+Inputs!$B$34)</f>
        <v>2255088.7158513004</v>
      </c>
      <c r="K14" s="11">
        <f t="shared" si="3"/>
        <v>5288149.9728543516</v>
      </c>
      <c r="L14" s="11">
        <f>K14/(1+Inputs!$B$3)^(A14-Inputs!$B$5)</f>
        <v>3770377.8456820888</v>
      </c>
      <c r="M14" s="11">
        <f>K14/(1+Inputs!$B$4)^(A14-Inputs!$B$5)</f>
        <v>4561604.619725043</v>
      </c>
    </row>
    <row r="15" spans="1:13">
      <c r="A15" s="310">
        <f>A14+1</f>
        <v>2025</v>
      </c>
      <c r="B15" s="213">
        <f t="shared" si="0"/>
        <v>21774241.939565223</v>
      </c>
      <c r="C15" s="335">
        <f>$A$7/$A$8</f>
        <v>1.5384615384615385E-2</v>
      </c>
      <c r="D15" s="335">
        <f>$A$7/$A$9</f>
        <v>2.2222222222222223E-2</v>
      </c>
      <c r="E15" s="335">
        <f t="shared" si="1"/>
        <v>6.8376068376068376E-3</v>
      </c>
      <c r="F15" s="336">
        <f t="shared" si="2"/>
        <v>148883.70556967673</v>
      </c>
      <c r="G15" s="213">
        <f>F15*(1-Inputs!$B$30)</f>
        <v>116129.29034434786</v>
      </c>
      <c r="H15" s="213">
        <f>F15*Inputs!$B$30</f>
        <v>32754.415225328881</v>
      </c>
      <c r="I15" s="11">
        <f>G15*Inputs!$B$32*Inputs!$B$8</f>
        <v>3141065.0452339211</v>
      </c>
      <c r="J15" s="11">
        <f>H15*(Inputs!$B$33+Inputs!$B$34)</f>
        <v>2335389.8055659495</v>
      </c>
      <c r="K15" s="11">
        <f t="shared" si="3"/>
        <v>5476454.8507998707</v>
      </c>
      <c r="L15" s="11">
        <f>K15/(1+Inputs!$B$3)^(A15-Inputs!$B$5)</f>
        <v>3649193.103912713</v>
      </c>
      <c r="M15" s="11">
        <f>K15/(1+Inputs!$B$4)^(A15-Inputs!$B$5)</f>
        <v>4586444.719983723</v>
      </c>
    </row>
    <row r="16" spans="1:13">
      <c r="A16" s="310" t="s">
        <v>0</v>
      </c>
      <c r="B16" s="310"/>
      <c r="C16" s="310"/>
      <c r="D16" s="310"/>
      <c r="E16" s="310"/>
      <c r="F16" s="336"/>
      <c r="G16" s="337"/>
      <c r="H16" s="310"/>
      <c r="I16" s="310"/>
      <c r="J16" s="310"/>
      <c r="K16" s="310"/>
      <c r="L16" s="11">
        <f>SUM(L12:L15)</f>
        <v>15340112.032549134</v>
      </c>
      <c r="M16" s="11">
        <f>SUM(M12:M15)</f>
        <v>18197275.683856472</v>
      </c>
    </row>
    <row r="17" spans="1:1">
      <c r="A17" s="303"/>
    </row>
    <row r="18" spans="1:1">
      <c r="A18" s="303"/>
    </row>
  </sheetData>
  <sheetProtection password="90DC" sheet="1" objects="1" scenarios="1"/>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59999389629810485"/>
  </sheetPr>
  <dimension ref="A1:F38"/>
  <sheetViews>
    <sheetView zoomScale="85" zoomScaleNormal="85" workbookViewId="0">
      <selection activeCell="B8" sqref="B8"/>
    </sheetView>
  </sheetViews>
  <sheetFormatPr defaultColWidth="9.109375" defaultRowHeight="14.4"/>
  <cols>
    <col min="1" max="1" width="23" style="49" bestFit="1" customWidth="1"/>
    <col min="2" max="2" width="14.109375" style="49" customWidth="1"/>
    <col min="3" max="3" width="14.88671875" style="49" bestFit="1" customWidth="1"/>
    <col min="4" max="4" width="18.21875" style="49" customWidth="1"/>
    <col min="5" max="5" width="17.88671875" style="49" customWidth="1"/>
    <col min="6" max="6" width="16.6640625" style="49" customWidth="1"/>
    <col min="7" max="7" width="21.33203125" style="49" customWidth="1"/>
    <col min="8" max="20" width="15" style="49" bestFit="1" customWidth="1"/>
    <col min="21" max="40" width="12.5546875" style="49" customWidth="1"/>
    <col min="41" max="16384" width="9.109375" style="49"/>
  </cols>
  <sheetData>
    <row r="1" spans="1:6">
      <c r="A1" s="1" t="s">
        <v>183</v>
      </c>
      <c r="E1" s="276"/>
    </row>
    <row r="2" spans="1:6">
      <c r="A2" s="1"/>
      <c r="E2" s="276"/>
      <c r="F2" s="212"/>
    </row>
    <row r="3" spans="1:6">
      <c r="A3" s="63">
        <f>Inputs!B34</f>
        <v>42.7</v>
      </c>
      <c r="B3" s="49" t="str">
        <f>Inputs!A34</f>
        <v>Truck operating savings per hour (2017$)</v>
      </c>
      <c r="D3" s="30"/>
      <c r="E3" s="276"/>
      <c r="F3" s="212"/>
    </row>
    <row r="4" spans="1:6" s="91" customFormat="1">
      <c r="A4" s="149">
        <f>Inputs!B30</f>
        <v>0.22</v>
      </c>
      <c r="B4" s="91" t="str">
        <f>Inputs!A30</f>
        <v>Truck share I-95</v>
      </c>
      <c r="D4" s="30"/>
      <c r="E4" s="276"/>
      <c r="F4" s="212"/>
    </row>
    <row r="6" spans="1:6" s="91" customFormat="1">
      <c r="A6" s="91" t="s">
        <v>175</v>
      </c>
      <c r="B6" s="57"/>
      <c r="D6" s="30"/>
      <c r="E6" s="30"/>
    </row>
    <row r="7" spans="1:6" s="91" customFormat="1" ht="66" customHeight="1">
      <c r="A7" s="200" t="s">
        <v>1</v>
      </c>
      <c r="B7" s="201" t="s">
        <v>185</v>
      </c>
      <c r="C7" s="200" t="s">
        <v>186</v>
      </c>
      <c r="D7" s="200" t="s">
        <v>246</v>
      </c>
      <c r="E7" s="200" t="s">
        <v>247</v>
      </c>
    </row>
    <row r="8" spans="1:6" s="91" customFormat="1">
      <c r="A8" s="127">
        <v>2026</v>
      </c>
      <c r="B8" s="8">
        <f>'Travel Time Savings'!B10*$A$4</f>
        <v>902073.07152236474</v>
      </c>
      <c r="C8" s="11">
        <f t="shared" ref="C8:C27" si="0">B8*$A$3</f>
        <v>38518520.154004976</v>
      </c>
      <c r="D8" s="11">
        <f>C8/((1+Inputs!$B$3)^($A8-Inputs!$B$5))</f>
        <v>23987398.48368302</v>
      </c>
      <c r="E8" s="11">
        <f>C8/((1+Inputs!$B$4)^($A8-Inputs!$B$5))</f>
        <v>31319081.766729336</v>
      </c>
    </row>
    <row r="9" spans="1:6" s="91" customFormat="1">
      <c r="A9" s="127">
        <f t="shared" ref="A9:A37" si="1">A8+1</f>
        <v>2027</v>
      </c>
      <c r="B9" s="8">
        <f>'Travel Time Savings'!B11*$A$4</f>
        <v>931713.74375136173</v>
      </c>
      <c r="C9" s="11">
        <f t="shared" si="0"/>
        <v>39784176.858183146</v>
      </c>
      <c r="D9" s="11">
        <f>C9/((1+Inputs!$B$3)^($A9-Inputs!$B$5))</f>
        <v>23154753.149088297</v>
      </c>
      <c r="E9" s="11">
        <f>C9/((1+Inputs!$B$4)^($A9-Inputs!$B$5))</f>
        <v>31405996.591428559</v>
      </c>
    </row>
    <row r="10" spans="1:6" s="91" customFormat="1">
      <c r="A10" s="127">
        <f t="shared" si="1"/>
        <v>2028</v>
      </c>
      <c r="B10" s="8">
        <f>'Travel Time Savings'!B12*$A$4</f>
        <v>962328.3608612367</v>
      </c>
      <c r="C10" s="11">
        <f t="shared" si="0"/>
        <v>41091421.00877481</v>
      </c>
      <c r="D10" s="11">
        <f>C10/((1+Inputs!$B$3)^($A10-Inputs!$B$5))</f>
        <v>22351010.417403769</v>
      </c>
      <c r="E10" s="11">
        <f>C10/((1+Inputs!$B$4)^($A10-Inputs!$B$5))</f>
        <v>31493152.616901454</v>
      </c>
    </row>
    <row r="11" spans="1:6" s="91" customFormat="1">
      <c r="A11" s="127">
        <f t="shared" si="1"/>
        <v>2029</v>
      </c>
      <c r="B11" s="8">
        <f>'Travel Time Savings'!B13*$A$4</f>
        <v>993948.92511643365</v>
      </c>
      <c r="C11" s="11">
        <f t="shared" si="0"/>
        <v>42441619.102471717</v>
      </c>
      <c r="D11" s="11">
        <f>C11/((1+Inputs!$B$3)^($A11-Inputs!$B$5))</f>
        <v>21575167.027792815</v>
      </c>
      <c r="E11" s="11">
        <f>C11/((1+Inputs!$B$4)^($A11-Inputs!$B$5))</f>
        <v>31580550.512513816</v>
      </c>
    </row>
    <row r="12" spans="1:6" s="91" customFormat="1">
      <c r="A12" s="127">
        <f t="shared" si="1"/>
        <v>2030</v>
      </c>
      <c r="B12" s="8">
        <f>'Travel Time Savings'!B14*$A$4</f>
        <v>1026608.4903244056</v>
      </c>
      <c r="C12" s="11">
        <f t="shared" si="0"/>
        <v>43836182.536852121</v>
      </c>
      <c r="D12" s="11">
        <f>C12/((1+Inputs!$B$3)^($A12-Inputs!$B$5))</f>
        <v>20826254.544389766</v>
      </c>
      <c r="E12" s="11">
        <f>C12/((1+Inputs!$B$4)^($A12-Inputs!$B$5))</f>
        <v>31668190.949489079</v>
      </c>
    </row>
    <row r="13" spans="1:6" s="91" customFormat="1">
      <c r="A13" s="127">
        <f t="shared" si="1"/>
        <v>2031</v>
      </c>
      <c r="B13" s="8">
        <f>'Travel Time Savings'!B15*$A$4</f>
        <v>1060341.1963876269</v>
      </c>
      <c r="C13" s="11">
        <f t="shared" si="0"/>
        <v>45276569.085751675</v>
      </c>
      <c r="D13" s="11">
        <f>C13/((1+Inputs!$B$3)^($A13-Inputs!$B$5))</f>
        <v>20103338.147463109</v>
      </c>
      <c r="E13" s="11">
        <f>C13/((1+Inputs!$B$4)^($A13-Inputs!$B$5))</f>
        <v>31756074.600913383</v>
      </c>
    </row>
    <row r="14" spans="1:6" s="91" customFormat="1">
      <c r="A14" s="127">
        <f t="shared" si="1"/>
        <v>2032</v>
      </c>
      <c r="B14" s="8">
        <f>'Travel Time Savings'!B16*$A$4</f>
        <v>1095182.3049909326</v>
      </c>
      <c r="C14" s="11">
        <f t="shared" si="0"/>
        <v>46764284.423112825</v>
      </c>
      <c r="D14" s="11">
        <f>C14/((1+Inputs!$B$3)^($A14-Inputs!$B$5))</f>
        <v>19405515.466539554</v>
      </c>
      <c r="E14" s="11">
        <f>C14/((1+Inputs!$B$4)^($A14-Inputs!$B$5))</f>
        <v>31844202.141740773</v>
      </c>
    </row>
    <row r="15" spans="1:6" s="91" customFormat="1">
      <c r="A15" s="127">
        <f t="shared" si="1"/>
        <v>2033</v>
      </c>
      <c r="B15" s="8">
        <f>'Travel Time Savings'!B17*$A$4</f>
        <v>1131168.2364614841</v>
      </c>
      <c r="C15" s="11">
        <f t="shared" si="0"/>
        <v>48300883.696905375</v>
      </c>
      <c r="D15" s="11">
        <f>C15/((1+Inputs!$B$3)^($A15-Inputs!$B$5))</f>
        <v>18731915.454032529</v>
      </c>
      <c r="E15" s="11">
        <f>C15/((1+Inputs!$B$4)^($A15-Inputs!$B$5))</f>
        <v>31932574.2487984</v>
      </c>
    </row>
    <row r="16" spans="1:6" s="91" customFormat="1">
      <c r="A16" s="127">
        <f t="shared" si="1"/>
        <v>2034</v>
      </c>
      <c r="B16" s="8">
        <f>'Travel Time Savings'!B18*$A$4</f>
        <v>1168336.6078398954</v>
      </c>
      <c r="C16" s="11">
        <f t="shared" si="0"/>
        <v>49887973.154763535</v>
      </c>
      <c r="D16" s="11">
        <f>C16/((1+Inputs!$B$3)^($A16-Inputs!$B$5))</f>
        <v>18081697.297968935</v>
      </c>
      <c r="E16" s="11">
        <f>C16/((1+Inputs!$B$4)^($A16-Inputs!$B$5))</f>
        <v>32021191.600791696</v>
      </c>
    </row>
    <row r="17" spans="1:5" s="91" customFormat="1">
      <c r="A17" s="127">
        <f t="shared" si="1"/>
        <v>2035</v>
      </c>
      <c r="B17" s="8">
        <f>'Travel Time Savings'!B19*$A$4</f>
        <v>1206726.272202315</v>
      </c>
      <c r="C17" s="11">
        <f t="shared" si="0"/>
        <v>51527211.823038854</v>
      </c>
      <c r="D17" s="11">
        <f>C17/((1+Inputs!$B$3)^($A17-Inputs!$B$5))</f>
        <v>17454049.372457169</v>
      </c>
      <c r="E17" s="11">
        <f>C17/((1+Inputs!$B$4)^($A17-Inputs!$B$5))</f>
        <v>32110054.878309611</v>
      </c>
    </row>
    <row r="18" spans="1:5" s="91" customFormat="1">
      <c r="A18" s="127">
        <f t="shared" si="1"/>
        <v>2036</v>
      </c>
      <c r="B18" s="8">
        <f>'Travel Time Savings'!B20*$A$4</f>
        <v>1246377.3592745685</v>
      </c>
      <c r="C18" s="11">
        <f t="shared" si="0"/>
        <v>53220313.241024077</v>
      </c>
      <c r="D18" s="11">
        <f>C18/((1+Inputs!$B$3)^($A18-Inputs!$B$5))</f>
        <v>16848188.224586207</v>
      </c>
      <c r="E18" s="11">
        <f>C18/((1+Inputs!$B$4)^($A18-Inputs!$B$5))</f>
        <v>32199164.763829805</v>
      </c>
    </row>
    <row r="19" spans="1:5" s="91" customFormat="1">
      <c r="A19" s="127">
        <f t="shared" si="1"/>
        <v>2037</v>
      </c>
      <c r="B19" s="8">
        <f>'Travel Time Savings'!B21*$A$4</f>
        <v>1287331.3173808155</v>
      </c>
      <c r="C19" s="11">
        <f t="shared" si="0"/>
        <v>54969047.252160825</v>
      </c>
      <c r="D19" s="11">
        <f>C19/((1+Inputs!$B$3)^($A19-Inputs!$B$5))</f>
        <v>16263357.596491292</v>
      </c>
      <c r="E19" s="11">
        <f>C19/((1+Inputs!$B$4)^($A19-Inputs!$B$5))</f>
        <v>32288521.941723913</v>
      </c>
    </row>
    <row r="20" spans="1:5" s="91" customFormat="1">
      <c r="A20" s="127">
        <f t="shared" si="1"/>
        <v>2038</v>
      </c>
      <c r="B20" s="8">
        <f>'Travel Time Savings'!B22*$A$4</f>
        <v>1329630.9567705737</v>
      </c>
      <c r="C20" s="11">
        <f t="shared" si="0"/>
        <v>56775241.854103506</v>
      </c>
      <c r="D20" s="11">
        <f>C20/((1+Inputs!$B$3)^($A20-Inputs!$B$5))</f>
        <v>15698827.481365405</v>
      </c>
      <c r="E20" s="11">
        <f>C20/((1+Inputs!$B$4)^($A20-Inputs!$B$5))</f>
        <v>32378127.098262798</v>
      </c>
    </row>
    <row r="21" spans="1:5" s="91" customFormat="1">
      <c r="A21" s="127">
        <f t="shared" si="1"/>
        <v>2039</v>
      </c>
      <c r="B21" s="8">
        <f>'Travel Time Savings'!B23*$A$4</f>
        <v>1373320.4943693993</v>
      </c>
      <c r="C21" s="11">
        <f t="shared" si="0"/>
        <v>58640785.109573349</v>
      </c>
      <c r="D21" s="11">
        <f>C21/((1+Inputs!$B$3)^($A21-Inputs!$B$5))</f>
        <v>15153893.212238304</v>
      </c>
      <c r="E21" s="11">
        <f>C21/((1+Inputs!$B$4)^($A21-Inputs!$B$5))</f>
        <v>32467980.921621826</v>
      </c>
    </row>
    <row r="22" spans="1:5" s="91" customFormat="1">
      <c r="A22" s="127">
        <f t="shared" si="1"/>
        <v>2040</v>
      </c>
      <c r="B22" s="8">
        <f>'Travel Time Savings'!B24*$A$4</f>
        <v>1418445.6</v>
      </c>
      <c r="C22" s="11">
        <f t="shared" si="0"/>
        <v>60567627.120000005</v>
      </c>
      <c r="D22" s="11">
        <f>C22/((1+Inputs!$B$3)^($A22-Inputs!$B$5))</f>
        <v>14627874.582385637</v>
      </c>
      <c r="E22" s="11">
        <f>C22/((1+Inputs!$B$4)^($A22-Inputs!$B$5))</f>
        <v>32558084.101886138</v>
      </c>
    </row>
    <row r="23" spans="1:5" s="91" customFormat="1">
      <c r="A23" s="127">
        <f t="shared" si="1"/>
        <v>2041</v>
      </c>
      <c r="B23" s="8">
        <f>'Travel Time Savings'!B25*$A$4</f>
        <v>1465053.4441221054</v>
      </c>
      <c r="C23" s="11">
        <f t="shared" si="0"/>
        <v>62557782.064013906</v>
      </c>
      <c r="D23" s="11">
        <f>C23/((1+Inputs!$B$3)^($A23-Inputs!$B$5))</f>
        <v>14120114.996270236</v>
      </c>
      <c r="E23" s="11">
        <f>C23/((1+Inputs!$B$4)^($A23-Inputs!$B$5))</f>
        <v>32648437.331055969</v>
      </c>
    </row>
    <row r="24" spans="1:5" s="91" customFormat="1">
      <c r="A24" s="127">
        <f t="shared" si="1"/>
        <v>2042</v>
      </c>
      <c r="B24" s="8">
        <f>'Travel Time Savings'!B26*$A$4</f>
        <v>1513192.7471409847</v>
      </c>
      <c r="C24" s="11">
        <f t="shared" si="0"/>
        <v>64613330.302920051</v>
      </c>
      <c r="D24" s="11">
        <f>C24/((1+Inputs!$B$3)^($A24-Inputs!$B$5))</f>
        <v>13629980.649955735</v>
      </c>
      <c r="E24" s="11">
        <f>C24/((1+Inputs!$B$4)^($A24-Inputs!$B$5))</f>
        <v>32739041.303051934</v>
      </c>
    </row>
    <row r="25" spans="1:5" s="91" customFormat="1">
      <c r="A25" s="127">
        <f t="shared" si="1"/>
        <v>2043</v>
      </c>
      <c r="B25" s="8">
        <f>'Travel Time Savings'!B27*$A$4</f>
        <v>1562913.8303361719</v>
      </c>
      <c r="C25" s="11">
        <f t="shared" si="0"/>
        <v>66736420.555354543</v>
      </c>
      <c r="D25" s="11">
        <f>C25/((1+Inputs!$B$3)^($A25-Inputs!$B$5))</f>
        <v>13156859.739969524</v>
      </c>
      <c r="E25" s="11">
        <f>C25/((1+Inputs!$B$4)^($A25-Inputs!$B$5))</f>
        <v>32829896.7137204</v>
      </c>
    </row>
    <row r="26" spans="1:5" s="91" customFormat="1">
      <c r="A26" s="127">
        <f t="shared" si="1"/>
        <v>2044</v>
      </c>
      <c r="B26" s="8">
        <f>'Travel Time Savings'!B28*$A$4</f>
        <v>1614268.6684636197</v>
      </c>
      <c r="C26" s="11">
        <f t="shared" si="0"/>
        <v>68929272.143396571</v>
      </c>
      <c r="D26" s="11">
        <f>C26/((1+Inputs!$B$3)^($A26-Inputs!$B$5))</f>
        <v>12700161.699627439</v>
      </c>
      <c r="E26" s="11">
        <f>C26/((1+Inputs!$B$4)^($A26-Inputs!$B$5))</f>
        <v>32921004.260838781</v>
      </c>
    </row>
    <row r="27" spans="1:5" s="91" customFormat="1">
      <c r="A27" s="127">
        <f t="shared" si="1"/>
        <v>2045</v>
      </c>
      <c r="B27" s="8">
        <f>'Travel Time Savings'!B29*$A$4</f>
        <v>1667310.9440862807</v>
      </c>
      <c r="C27" s="11">
        <f t="shared" si="0"/>
        <v>71194177.31248419</v>
      </c>
      <c r="D27" s="11">
        <f>C27/((1+Inputs!$B$3)^($A27-Inputs!$B$5))</f>
        <v>12259316.461867012</v>
      </c>
      <c r="E27" s="11">
        <f>C27/((1+Inputs!$B$4)^($A27-Inputs!$B$5))</f>
        <v>33012364.644120913</v>
      </c>
    </row>
    <row r="28" spans="1:5" s="303" customFormat="1">
      <c r="A28" s="127">
        <f t="shared" si="1"/>
        <v>2046</v>
      </c>
      <c r="B28" s="8">
        <f>'Travel Time Savings'!B30*$A$4</f>
        <v>1722096.1036899013</v>
      </c>
      <c r="C28" s="11">
        <f t="shared" ref="C28:C37" si="2">B28*$A$3</f>
        <v>73533503.627558798</v>
      </c>
      <c r="D28" s="11">
        <f>C28/((1+Inputs!$B$3)^($A28-Inputs!$B$5))</f>
        <v>11833773.747669078</v>
      </c>
      <c r="E28" s="11">
        <f>C28/((1+Inputs!$B$4)^($A28-Inputs!$B$5))</f>
        <v>33103978.565222487</v>
      </c>
    </row>
    <row r="29" spans="1:5" s="303" customFormat="1">
      <c r="A29" s="127">
        <f t="shared" si="1"/>
        <v>2047</v>
      </c>
      <c r="B29" s="8">
        <f>'Travel Time Savings'!B31*$A$4</f>
        <v>1778681.415642692</v>
      </c>
      <c r="C29" s="11">
        <f t="shared" si="2"/>
        <v>75949696.447942957</v>
      </c>
      <c r="D29" s="11">
        <f>C29/((1+Inputs!$B$3)^($A29-Inputs!$B$5))</f>
        <v>11423002.379179548</v>
      </c>
      <c r="E29" s="11">
        <f>C29/((1+Inputs!$B$4)^($A29-Inputs!$B$5))</f>
        <v>33195846.727746315</v>
      </c>
    </row>
    <row r="30" spans="1:5" s="303" customFormat="1">
      <c r="A30" s="127">
        <f t="shared" si="1"/>
        <v>2048</v>
      </c>
      <c r="B30" s="8">
        <f>'Travel Time Savings'!B32*$A$4</f>
        <v>1837126.0300594594</v>
      </c>
      <c r="C30" s="11">
        <f t="shared" si="2"/>
        <v>78445281.483538926</v>
      </c>
      <c r="D30" s="11">
        <f>C30/((1+Inputs!$B$3)^($A30-Inputs!$B$5))</f>
        <v>11026489.61667393</v>
      </c>
      <c r="E30" s="11">
        <f>C30/((1+Inputs!$B$4)^($A30-Inputs!$B$5))</f>
        <v>33287969.837247867</v>
      </c>
    </row>
    <row r="31" spans="1:5" s="303" customFormat="1">
      <c r="A31" s="127">
        <f t="shared" si="1"/>
        <v>2049</v>
      </c>
      <c r="B31" s="8">
        <f>'Travel Time Savings'!B33*$A$4</f>
        <v>1897491.0406327748</v>
      </c>
      <c r="C31" s="11">
        <f t="shared" si="2"/>
        <v>81022867.435019493</v>
      </c>
      <c r="D31" s="11">
        <f>C31/((1+Inputs!$B$3)^($A31-Inputs!$B$5))</f>
        <v>10643740.518537005</v>
      </c>
      <c r="E31" s="11">
        <f>C31/((1+Inputs!$B$4)^($A31-Inputs!$B$5))</f>
        <v>33380348.601240583</v>
      </c>
    </row>
    <row r="32" spans="1:5" s="303" customFormat="1">
      <c r="A32" s="127">
        <f t="shared" si="1"/>
        <v>2050</v>
      </c>
      <c r="B32" s="8">
        <f>'Travel Time Savings'!B34*$A$4</f>
        <v>1959839.548495821</v>
      </c>
      <c r="C32" s="11">
        <f t="shared" si="2"/>
        <v>83685148.720771566</v>
      </c>
      <c r="D32" s="11">
        <f>C32/((1+Inputs!$B$3)^($A32-Inputs!$B$5))</f>
        <v>10274277.323458755</v>
      </c>
      <c r="E32" s="11">
        <f>C32/((1+Inputs!$B$4)^($A32-Inputs!$B$5))</f>
        <v>33472983.729201373</v>
      </c>
    </row>
    <row r="33" spans="1:5" s="303" customFormat="1">
      <c r="A33" s="127">
        <f t="shared" si="1"/>
        <v>2051</v>
      </c>
      <c r="B33" s="8">
        <f>'Travel Time Savings'!B35*$A$4</f>
        <v>2024236.7281836639</v>
      </c>
      <c r="C33" s="11">
        <f t="shared" si="2"/>
        <v>86434908.293442458</v>
      </c>
      <c r="D33" s="11">
        <f>C33/((1+Inputs!$B$3)^($A33-Inputs!$B$5))</f>
        <v>9917638.854075361</v>
      </c>
      <c r="E33" s="11">
        <f>C33/((1+Inputs!$B$4)^($A33-Inputs!$B$5))</f>
        <v>33565875.932576068</v>
      </c>
    </row>
    <row r="34" spans="1:5" s="303" customFormat="1">
      <c r="A34" s="127">
        <f t="shared" si="1"/>
        <v>2052</v>
      </c>
      <c r="B34" s="8">
        <f>'Travel Time Savings'!B36*$A$4</f>
        <v>2090749.8957619094</v>
      </c>
      <c r="C34" s="11">
        <f t="shared" si="2"/>
        <v>89275020.549033538</v>
      </c>
      <c r="D34" s="11">
        <f>C34/((1+Inputs!$B$3)^($A34-Inputs!$B$5))</f>
        <v>9573379.941310877</v>
      </c>
      <c r="E34" s="11">
        <f>C34/((1+Inputs!$B$4)^($A34-Inputs!$B$5))</f>
        <v>33659025.924784809</v>
      </c>
    </row>
    <row r="35" spans="1:5" s="303" customFormat="1">
      <c r="A35" s="127">
        <f t="shared" si="1"/>
        <v>2053</v>
      </c>
      <c r="B35" s="8">
        <f>'Travel Time Savings'!B37*$A$4</f>
        <v>2159448.5791939558</v>
      </c>
      <c r="C35" s="11">
        <f t="shared" si="2"/>
        <v>92208454.33158192</v>
      </c>
      <c r="D35" s="11">
        <f>C35/((1+Inputs!$B$3)^($A35-Inputs!$B$5))</f>
        <v>9241070.8687010463</v>
      </c>
      <c r="E35" s="11">
        <f>C35/((1+Inputs!$B$4)^($A35-Inputs!$B$5))</f>
        <v>33752434.421227612</v>
      </c>
    </row>
    <row r="36" spans="1:5" s="303" customFormat="1">
      <c r="A36" s="127">
        <f t="shared" si="1"/>
        <v>2054</v>
      </c>
      <c r="B36" s="8">
        <f>'Travel Time Savings'!B38*$A$4</f>
        <v>2230404.5910204039</v>
      </c>
      <c r="C36" s="11">
        <f t="shared" si="2"/>
        <v>95238276.036571249</v>
      </c>
      <c r="D36" s="11">
        <f>C36/((1+Inputs!$B$3)^($A36-Inputs!$B$5))</f>
        <v>8920296.8360056207</v>
      </c>
      <c r="E36" s="11">
        <f>C36/((1+Inputs!$B$4)^($A36-Inputs!$B$5))</f>
        <v>33846102.139289804</v>
      </c>
    </row>
    <row r="37" spans="1:5" s="303" customFormat="1">
      <c r="A37" s="127">
        <f t="shared" si="1"/>
        <v>2055</v>
      </c>
      <c r="B37" s="8">
        <f>'Travel Time Savings'!B39*$A$4</f>
        <v>2303692.1034265948</v>
      </c>
      <c r="C37" s="11">
        <f t="shared" si="2"/>
        <v>98367652.816315606</v>
      </c>
      <c r="D37" s="11">
        <f>C37/((1+Inputs!$B$3)^($A37-Inputs!$B$5))</f>
        <v>8610657.4414396565</v>
      </c>
      <c r="E37" s="11">
        <f>C37/((1+Inputs!$B$4)^($A37-Inputs!$B$5))</f>
        <v>33940029.7983476</v>
      </c>
    </row>
    <row r="38" spans="1:5" s="91" customFormat="1">
      <c r="A38" s="31" t="s">
        <v>4</v>
      </c>
      <c r="B38" s="278">
        <f>SUM(B8:B37)</f>
        <v>44960038.607509755</v>
      </c>
      <c r="C38" s="215">
        <f>SUM(C8:C37)</f>
        <v>1919793648.5406666</v>
      </c>
      <c r="D38" s="215">
        <f t="shared" ref="D38" si="3">SUM(D8:D37)</f>
        <v>451594001.53262675</v>
      </c>
      <c r="E38" s="215">
        <f t="shared" ref="E38" si="4">SUM(E8:E37)</f>
        <v>978378288.66461313</v>
      </c>
    </row>
  </sheetData>
  <sheetProtection password="90DC" sheet="1" objects="1" scenarios="1"/>
  <pageMargins left="0.7" right="0.7" top="0.75" bottom="0.75" header="0.3" footer="0.3"/>
  <pageSetup paperSize="23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ortOrder xmlns="aae17321-524d-4811-a9fc-f74cf8810a30">30</SortOrder>
    <Category xmlns="aae17321-524d-4811-a9fc-f74cf8810a30">Application Information</Category>
    <URL xmlns="http://schemas.microsoft.com/sharepoint/v3">
      <Url xsi:nil="true"/>
      <Description xsi:nil="true"/>
    </URL>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69F9F329401CA428304B50B20784AAD" ma:contentTypeVersion="5" ma:contentTypeDescription="Create a new document." ma:contentTypeScope="" ma:versionID="a615759e99d53fefa83614c27d61aa5f">
  <xsd:schema xmlns:xsd="http://www.w3.org/2001/XMLSchema" xmlns:xs="http://www.w3.org/2001/XMLSchema" xmlns:p="http://schemas.microsoft.com/office/2006/metadata/properties" xmlns:ns1="http://schemas.microsoft.com/sharepoint/v3" xmlns:ns2="16f00c2e-ac5c-418b-9f13-a0771dbd417d" xmlns:ns3="aae17321-524d-4811-a9fc-f74cf8810a30" targetNamespace="http://schemas.microsoft.com/office/2006/metadata/properties" ma:root="true" ma:fieldsID="acac52583b4483a99dfa5814594a6ad3" ns1:_="" ns2:_="" ns3:_="">
    <xsd:import namespace="http://schemas.microsoft.com/sharepoint/v3"/>
    <xsd:import namespace="16f00c2e-ac5c-418b-9f13-a0771dbd417d"/>
    <xsd:import namespace="aae17321-524d-4811-a9fc-f74cf8810a30"/>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1:PublishingStartDate" minOccurs="0"/>
                <xsd:element ref="ns1:PublishingExpirationDate" minOccurs="0"/>
                <xsd:element ref="ns3:Category" minOccurs="0"/>
                <xsd:element ref="ns3:SortOrder"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7"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ae17321-524d-4811-a9fc-f74cf8810a30" elementFormDefault="qualified">
    <xsd:import namespace="http://schemas.microsoft.com/office/2006/documentManagement/types"/>
    <xsd:import namespace="http://schemas.microsoft.com/office/infopath/2007/PartnerControls"/>
    <xsd:element name="Category" ma:index="10" nillable="true" ma:displayName="Category" ma:format="Dropdown" ma:internalName="Category" ma:readOnly="false">
      <xsd:simpleType>
        <xsd:restriction base="dms:Choice">
          <xsd:enumeration value="Appendices and Supporting Information"/>
          <xsd:enumeration value="Application Information"/>
          <xsd:enumeration value="Business"/>
          <xsd:enumeration value="Crash Data"/>
          <xsd:enumeration value="Letters of Support"/>
          <xsd:enumeration value="NC Government"/>
          <xsd:enumeration value="Operations and Maintenance"/>
          <xsd:enumeration value="Organizations"/>
          <xsd:enumeration value="Technical Studies"/>
          <xsd:enumeration value="White Papers"/>
        </xsd:restriction>
      </xsd:simpleType>
    </xsd:element>
    <xsd:element name="SortOrder" ma:index="11" nillable="true" ma:displayName="SortOrder" ma:decimals="0" ma:internalName="SortOrder"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EDC8F4-8AF1-400F-8ED6-58D8CBD56710}"/>
</file>

<file path=customXml/itemProps2.xml><?xml version="1.0" encoding="utf-8"?>
<ds:datastoreItem xmlns:ds="http://schemas.openxmlformats.org/officeDocument/2006/customXml" ds:itemID="{1B53BE0B-C499-45CF-99E6-058B0170B0CC}"/>
</file>

<file path=customXml/itemProps3.xml><?xml version="1.0" encoding="utf-8"?>
<ds:datastoreItem xmlns:ds="http://schemas.openxmlformats.org/officeDocument/2006/customXml" ds:itemID="{732BFBBF-E5C3-4876-8664-7AA1EC42C8F5}"/>
</file>

<file path=customXml/itemProps4.xml><?xml version="1.0" encoding="utf-8"?>
<ds:datastoreItem xmlns:ds="http://schemas.openxmlformats.org/officeDocument/2006/customXml" ds:itemID="{B2BEFEA5-0501-4480-A6C3-CA80E5A492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vt:i4>
      </vt:variant>
    </vt:vector>
  </HeadingPairs>
  <TitlesOfParts>
    <vt:vector size="25" baseType="lpstr">
      <vt:lpstr>Summary</vt:lpstr>
      <vt:lpstr>Matrix</vt:lpstr>
      <vt:lpstr>Inputs</vt:lpstr>
      <vt:lpstr>Costs</vt:lpstr>
      <vt:lpstr>O&amp;M</vt:lpstr>
      <vt:lpstr>Residual</vt:lpstr>
      <vt:lpstr>Travel Time Savings</vt:lpstr>
      <vt:lpstr>ConstructionDelay</vt:lpstr>
      <vt:lpstr>TruckOpsSavings</vt:lpstr>
      <vt:lpstr>Reduced Auto Emissions</vt:lpstr>
      <vt:lpstr>Reduced Truck Emissions</vt:lpstr>
      <vt:lpstr>Reduced Crashes</vt:lpstr>
      <vt:lpstr>I-95 DetourSavings</vt:lpstr>
      <vt:lpstr>RepairCostSavings</vt:lpstr>
      <vt:lpstr>Deflator</vt:lpstr>
      <vt:lpstr>I-95_TDM</vt:lpstr>
      <vt:lpstr>I-95 Detour Data</vt:lpstr>
      <vt:lpstr>I-95_CostTables</vt:lpstr>
      <vt:lpstr>Costs_Resilience</vt:lpstr>
      <vt:lpstr>I-95RepairCostData</vt:lpstr>
      <vt:lpstr>O&amp;M95_13-19</vt:lpstr>
      <vt:lpstr>O&amp;M95_19-22</vt:lpstr>
      <vt:lpstr>O&amp;M95_22-40</vt:lpstr>
      <vt:lpstr>'I-95 Detour Data'!_ftnref1</vt:lpstr>
      <vt:lpstr>'I-95 Detour Data'!_Toc436992226</vt:lpstr>
    </vt:vector>
  </TitlesOfParts>
  <Company>URS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 (Locked)</dc:title>
  <dc:creator>Ford, Kylie</dc:creator>
  <cp:lastModifiedBy>Barr, Carey</cp:lastModifiedBy>
  <dcterms:created xsi:type="dcterms:W3CDTF">2015-05-13T17:57:42Z</dcterms:created>
  <dcterms:modified xsi:type="dcterms:W3CDTF">2019-07-15T15:37:57Z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0x010100D69F9F329401CA428304B50B20784AAD</vt:lpwstr>
  </property>
  <property fmtid="{D5CDD505-2E9C-101B-9397-08002B2CF9AE}" pid="3" name="Order">
    <vt:r8>1400</vt:r8>
  </property>
</Properties>
</file>