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11565" activeTab="0"/>
  </bookViews>
  <sheets>
    <sheet name="Checklist" sheetId="1" r:id="rId1"/>
    <sheet name="Seed Mix List" sheetId="2" r:id="rId2"/>
    <sheet name="Notes" sheetId="3" r:id="rId3"/>
  </sheets>
  <definedNames>
    <definedName name="_xlnm.Print_Area" localSheetId="0">'Checklist'!$A$1:$J$92</definedName>
  </definedNames>
  <calcPr fullCalcOnLoad="1"/>
</workbook>
</file>

<file path=xl/sharedStrings.xml><?xml version="1.0" encoding="utf-8"?>
<sst xmlns="http://schemas.openxmlformats.org/spreadsheetml/2006/main" count="499" uniqueCount="172">
  <si>
    <t>COUNTY</t>
  </si>
  <si>
    <t>DIVISION</t>
  </si>
  <si>
    <t xml:space="preserve"> </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</si>
  <si>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</si>
  <si>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</si>
  <si>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</si>
  <si>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</si>
  <si>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</si>
  <si>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</si>
  <si>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</si>
  <si>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</si>
  <si>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</si>
  <si>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</si>
  <si>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</si>
  <si>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</si>
  <si>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</si>
  <si>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</si>
  <si>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</si>
  <si>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</si>
  <si>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</si>
  <si>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</si>
  <si>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</si>
  <si>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</si>
  <si>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</si>
  <si>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</si>
  <si>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</si>
  <si>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</si>
  <si>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</si>
  <si>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</si>
  <si>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</si>
  <si>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</si>
  <si>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</si>
  <si>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</si>
  <si>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</si>
  <si>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</si>
  <si>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</si>
  <si>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</si>
  <si>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</si>
  <si>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</si>
  <si>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</si>
  <si>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</si>
  <si>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</si>
  <si>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</si>
  <si>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</si>
  <si>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</si>
  <si>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</si>
  <si>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</si>
  <si>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</si>
  <si>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</si>
  <si>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</si>
  <si>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</si>
  <si>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</si>
  <si>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</si>
  <si>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</si>
  <si>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</si>
  <si>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</si>
  <si>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</si>
  <si>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</si>
  <si>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</si>
  <si>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</si>
  <si>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</si>
  <si>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</si>
  <si>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</si>
  <si>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</si>
  <si>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</si>
  <si>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</si>
  <si>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</si>
  <si>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</si>
  <si>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</si>
  <si>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</si>
  <si>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</si>
  <si>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</si>
  <si>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</si>
  <si>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</si>
  <si>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</si>
  <si>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</si>
  <si>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</si>
  <si>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</si>
  <si>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</si>
  <si>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</si>
  <si>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</si>
  <si>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</si>
  <si>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</si>
  <si>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</si>
  <si>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</si>
  <si>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</si>
  <si>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</si>
  <si>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</si>
  <si>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</si>
  <si>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</si>
  <si>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</si>
  <si>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</si>
  <si>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</si>
  <si>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</si>
  <si>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</si>
  <si>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</si>
  <si>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</si>
  <si>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</si>
  <si>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</si>
  <si>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</si>
  <si>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</si>
  <si>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</si>
  <si>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</si>
  <si>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Neuse</t>
  </si>
  <si>
    <t>Tar-Pamlico</t>
  </si>
  <si>
    <t>Broad</t>
  </si>
  <si>
    <t>Cape Fear</t>
  </si>
  <si>
    <t>French Broad</t>
  </si>
  <si>
    <t>Hiwassee</t>
  </si>
  <si>
    <t>Little Tennessee</t>
  </si>
  <si>
    <t>Lumber</t>
  </si>
  <si>
    <t>New</t>
  </si>
  <si>
    <t>Roanoke</t>
  </si>
  <si>
    <t>Savannah</t>
  </si>
  <si>
    <t>White Oak</t>
  </si>
  <si>
    <t>?</t>
  </si>
  <si>
    <t>YES</t>
  </si>
  <si>
    <t>NO</t>
  </si>
  <si>
    <t>(Trout Waters are DWQ designation of Tr, or identified by NCWRC as Trout)</t>
  </si>
  <si>
    <t>(Dwarf Wedgemussel, Carolina Heelsplitter, Cape Fear Shiner, etc.)</t>
  </si>
  <si>
    <t>10-yr</t>
  </si>
  <si>
    <t>25-yr</t>
  </si>
  <si>
    <t>West</t>
  </si>
  <si>
    <t>East</t>
  </si>
  <si>
    <t>WestEd</t>
  </si>
  <si>
    <t>County</t>
  </si>
  <si>
    <t>Seed Mix</t>
  </si>
  <si>
    <t>Native Seed Mix</t>
  </si>
  <si>
    <t>N/A</t>
  </si>
  <si>
    <t>Project Notes</t>
  </si>
  <si>
    <t>Prepared by:</t>
  </si>
  <si>
    <t>Date:</t>
  </si>
  <si>
    <t>LET DATE</t>
  </si>
  <si>
    <t>(Neuse, Tar-Pamlico, Catawba (Main Stem), Randleman or Jordan Lake Watersheds)</t>
  </si>
  <si>
    <t>Water Quality Checklist*</t>
  </si>
  <si>
    <t>RIVER BASIN:</t>
  </si>
  <si>
    <t>Project No.</t>
  </si>
  <si>
    <t>(ESA is a 50-ft. hatched area on both sides of stream to ROW or Easement)</t>
  </si>
  <si>
    <t>Erosion Control Design Checklist</t>
  </si>
  <si>
    <t>Silt Fence</t>
  </si>
  <si>
    <t>Wattle Barrier</t>
  </si>
  <si>
    <t>Sp. Sed. Control Fence</t>
  </si>
  <si>
    <t>Wattle</t>
  </si>
  <si>
    <t>Coir Fiber Wattle</t>
  </si>
  <si>
    <t>Excelsior</t>
  </si>
  <si>
    <t>Coir Fiber</t>
  </si>
  <si>
    <t>Silt Check B</t>
  </si>
  <si>
    <t>Silt Check A</t>
  </si>
  <si>
    <t>* - For "YES" responses to any of these 5 questions, all jurisdictional streams on the project will need</t>
  </si>
  <si>
    <t>Erosion Control Plan Sheet Checklist</t>
  </si>
  <si>
    <t>a 50-ft. Environmentally Sensitive Area (ESA) hatched on both sides of stream to ROW or Easement.</t>
  </si>
  <si>
    <t>Erosion Control Plan Design Checklist for Low Impact Bridge Projects</t>
  </si>
  <si>
    <t>Erosion Control Notes Checklist</t>
  </si>
  <si>
    <t>Erosion Control Details and Summary Checklist</t>
  </si>
  <si>
    <t>Erosion Control Spreadsheets and Special Provisions Checklist</t>
  </si>
  <si>
    <t>Summary Sheets needed with Erosion Control Plans:</t>
  </si>
  <si>
    <t>Coir Fiber Wattle Barrier</t>
  </si>
  <si>
    <t>Details* needed with Erosion Control Plans:</t>
  </si>
  <si>
    <t>Paper (Full)</t>
  </si>
  <si>
    <t>Electronic (PDF)</t>
  </si>
  <si>
    <t>Paper and PDF</t>
  </si>
  <si>
    <t>See Erosion Control Quantities Spreadsheet on Soil &amp; Water Engineering Downloads Page</t>
  </si>
  <si>
    <t>See Roadside Environmental Unit: Soil &amp; Water Section - Special Provisions</t>
  </si>
  <si>
    <t>Additional Documents Submittal Checklist</t>
  </si>
  <si>
    <t>See Matting Determination Spreadsheet on Soil &amp; Water Engineering Downloads Page</t>
  </si>
  <si>
    <t>If CWD is utilized, place detail on plan sheet and place Temp. Rock Silt Check Type A at outlet with Temp. Rock Silt Checks Type B every 2 ft. of elevation change.</t>
  </si>
  <si>
    <t>Proposed ditches that flow through buffer to stream, place PAM device (Wattle or Type A Silt Check) outside of Buffer Zone 2 and place Type A Silt Check at outlet of ditch.</t>
  </si>
  <si>
    <t>Select same type of Wattle (Excelsior or Coir Fiber) for use throughout project.</t>
  </si>
  <si>
    <t>17BP.7.R.42</t>
  </si>
  <si>
    <t>Elizabeth W. Lynch, PE</t>
  </si>
  <si>
    <t>(North Carolina Water Quality classification of HQW, ORW, WS-I, WS-II, SA, PNA or CA)</t>
  </si>
  <si>
    <t>See 2014 North Carolina Final 303(d) List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</si>
</sst>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s>
  <fonts count="48">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b/>
      <u val="single"/>
      <sz val="18"/>
      <name val="Arial"/>
      <family val="2"/>
    </font>
    <font>
      <u val="single"/>
      <sz val="10"/>
      <name val="Arial"/>
      <family val="2"/>
    </font>
    <font>
      <b/>
      <u val="single"/>
      <sz val="12"/>
      <name val="Arial"/>
      <family val="2"/>
    </font>
    <font>
      <b/>
      <u val="single"/>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thin"/>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0" fillId="0" borderId="20" xfId="0" applyFont="1" applyBorder="1" applyAlignment="1">
      <alignment horizontal="center"/>
    </xf>
    <xf numFmtId="0" fontId="2" fillId="0" borderId="14" xfId="0" applyFont="1" applyBorder="1" applyAlignment="1">
      <alignment horizontal="center" wrapText="1"/>
    </xf>
    <xf numFmtId="0" fontId="0" fillId="33" borderId="0" xfId="0" applyFill="1" applyAlignment="1">
      <alignment/>
    </xf>
    <xf numFmtId="0" fontId="2" fillId="33" borderId="21" xfId="0" applyFont="1" applyFill="1" applyBorder="1" applyAlignment="1">
      <alignment horizontal="center"/>
    </xf>
    <xf numFmtId="0" fontId="2" fillId="33" borderId="0" xfId="0" applyFont="1" applyFill="1" applyAlignment="1">
      <alignment horizontal="right"/>
    </xf>
    <xf numFmtId="0" fontId="3" fillId="33" borderId="0" xfId="0" applyFont="1" applyFill="1" applyAlignment="1">
      <alignment horizontal="center"/>
    </xf>
    <xf numFmtId="0" fontId="0" fillId="33" borderId="0" xfId="0" applyFill="1" applyAlignment="1">
      <alignment horizontal="right"/>
    </xf>
    <xf numFmtId="0" fontId="0" fillId="33" borderId="0" xfId="0" applyFill="1" applyAlignment="1">
      <alignment/>
    </xf>
    <xf numFmtId="0" fontId="0" fillId="33" borderId="0" xfId="0" applyFont="1" applyFill="1" applyAlignment="1">
      <alignment horizontal="right"/>
    </xf>
    <xf numFmtId="0" fontId="0" fillId="0" borderId="0" xfId="0" applyFont="1" applyAlignment="1">
      <alignment/>
    </xf>
    <xf numFmtId="0" fontId="0" fillId="33" borderId="0" xfId="0" applyFill="1" applyAlignment="1">
      <alignment horizontal="center" vertical="top"/>
    </xf>
    <xf numFmtId="0" fontId="0" fillId="33" borderId="0" xfId="0" applyFont="1" applyFill="1" applyAlignment="1">
      <alignment horizontal="center" vertical="top"/>
    </xf>
    <xf numFmtId="0" fontId="2" fillId="0" borderId="0" xfId="0" applyFont="1" applyAlignment="1">
      <alignment/>
    </xf>
    <xf numFmtId="0" fontId="47" fillId="34" borderId="0" xfId="0" applyFont="1" applyFill="1" applyAlignment="1">
      <alignment/>
    </xf>
    <xf numFmtId="0" fontId="0" fillId="34" borderId="0" xfId="0" applyFill="1" applyBorder="1" applyAlignment="1">
      <alignment/>
    </xf>
    <xf numFmtId="0" fontId="2" fillId="0" borderId="0" xfId="0" applyFont="1" applyFill="1" applyAlignment="1">
      <alignment horizontal="right"/>
    </xf>
    <xf numFmtId="0" fontId="8" fillId="33" borderId="0" xfId="0" applyFont="1" applyFill="1" applyAlignment="1">
      <alignment horizontal="center"/>
    </xf>
    <xf numFmtId="0" fontId="7" fillId="33" borderId="0" xfId="0" applyFont="1" applyFill="1" applyAlignment="1">
      <alignment/>
    </xf>
    <xf numFmtId="0" fontId="0" fillId="33" borderId="0" xfId="0" applyFont="1" applyFill="1" applyAlignment="1">
      <alignment/>
    </xf>
    <xf numFmtId="0" fontId="4" fillId="33" borderId="0" xfId="53" applyFill="1" applyAlignment="1" applyProtection="1">
      <alignment horizontal="right"/>
      <protection/>
    </xf>
    <xf numFmtId="0" fontId="4" fillId="34" borderId="0" xfId="53" applyFill="1" applyAlignment="1" applyProtection="1">
      <alignment/>
      <protection/>
    </xf>
    <xf numFmtId="0" fontId="0" fillId="0" borderId="0" xfId="0" applyFill="1" applyAlignment="1">
      <alignment/>
    </xf>
    <xf numFmtId="0" fontId="2" fillId="0" borderId="0" xfId="0" applyFont="1" applyFill="1" applyAlignment="1">
      <alignment/>
    </xf>
    <xf numFmtId="0" fontId="9" fillId="33" borderId="0" xfId="0" applyFont="1" applyFill="1" applyAlignment="1">
      <alignment/>
    </xf>
    <xf numFmtId="0" fontId="2" fillId="34" borderId="0" xfId="0" applyFont="1" applyFill="1" applyAlignment="1">
      <alignment/>
    </xf>
    <xf numFmtId="0" fontId="0" fillId="34" borderId="0" xfId="0" applyFill="1" applyAlignment="1">
      <alignment/>
    </xf>
    <xf numFmtId="0" fontId="0" fillId="33" borderId="0" xfId="0" applyFont="1" applyFill="1" applyAlignment="1">
      <alignment/>
    </xf>
    <xf numFmtId="0" fontId="0" fillId="34" borderId="0" xfId="0" applyFill="1" applyAlignment="1">
      <alignment wrapText="1"/>
    </xf>
    <xf numFmtId="0" fontId="0" fillId="0" borderId="0" xfId="0" applyAlignment="1">
      <alignment/>
    </xf>
    <xf numFmtId="0" fontId="0" fillId="34" borderId="0" xfId="0" applyFill="1" applyAlignment="1">
      <alignment/>
    </xf>
    <xf numFmtId="0" fontId="0" fillId="34" borderId="0" xfId="0" applyFont="1" applyFill="1" applyAlignment="1">
      <alignment/>
    </xf>
    <xf numFmtId="0" fontId="8" fillId="34" borderId="0" xfId="0" applyFont="1" applyFill="1" applyAlignment="1">
      <alignment horizontal="center" wrapText="1"/>
    </xf>
    <xf numFmtId="0" fontId="2" fillId="34" borderId="0" xfId="0" applyFont="1" applyFill="1" applyAlignment="1">
      <alignment horizontal="right"/>
    </xf>
    <xf numFmtId="0" fontId="0" fillId="34" borderId="0" xfId="0" applyFill="1" applyAlignment="1">
      <alignment horizontal="center" vertical="center" wrapText="1"/>
    </xf>
    <xf numFmtId="166" fontId="0" fillId="33" borderId="0" xfId="0" applyNumberFormat="1" applyFill="1" applyAlignment="1">
      <alignment horizontal="center" vertical="top"/>
    </xf>
    <xf numFmtId="0" fontId="10" fillId="33" borderId="0" xfId="0" applyFont="1" applyFill="1" applyAlignment="1">
      <alignment/>
    </xf>
    <xf numFmtId="0" fontId="0" fillId="33" borderId="22" xfId="0" applyFill="1" applyBorder="1" applyAlignment="1">
      <alignment horizontal="center"/>
    </xf>
    <xf numFmtId="0" fontId="0" fillId="33" borderId="11" xfId="0" applyFill="1" applyBorder="1" applyAlignment="1">
      <alignment horizontal="center"/>
    </xf>
    <xf numFmtId="0" fontId="4" fillId="33" borderId="0" xfId="53" applyFill="1" applyAlignment="1" applyProtection="1">
      <alignment horizontal="right"/>
      <protection/>
    </xf>
    <xf numFmtId="0" fontId="4" fillId="34" borderId="0" xfId="53" applyFill="1" applyAlignment="1" applyProtection="1">
      <alignment/>
      <protection/>
    </xf>
    <xf numFmtId="0" fontId="2" fillId="34" borderId="0" xfId="0" applyFont="1" applyFill="1" applyAlignment="1">
      <alignment horizontal="right"/>
    </xf>
    <xf numFmtId="0" fontId="0" fillId="0" borderId="0" xfId="0" applyAlignment="1">
      <alignment/>
    </xf>
    <xf numFmtId="0" fontId="0" fillId="33" borderId="23" xfId="0" applyFill="1" applyBorder="1" applyAlignment="1">
      <alignment horizontal="center" vertical="top"/>
    </xf>
    <xf numFmtId="0" fontId="0" fillId="33" borderId="15" xfId="0" applyFill="1" applyBorder="1" applyAlignment="1">
      <alignment horizontal="center"/>
    </xf>
    <xf numFmtId="0" fontId="0" fillId="33" borderId="23" xfId="0" applyFont="1" applyFill="1" applyBorder="1" applyAlignment="1">
      <alignment horizontal="center" vertical="center"/>
    </xf>
    <xf numFmtId="0" fontId="0" fillId="0" borderId="23" xfId="0" applyBorder="1" applyAlignment="1">
      <alignment horizontal="center" vertical="center"/>
    </xf>
    <xf numFmtId="14" fontId="0" fillId="33" borderId="23" xfId="0" applyNumberFormat="1" applyFill="1" applyBorder="1" applyAlignment="1">
      <alignment horizontal="center" vertical="center"/>
    </xf>
    <xf numFmtId="0" fontId="0" fillId="33" borderId="23" xfId="0" applyFill="1" applyBorder="1" applyAlignment="1">
      <alignment horizontal="center" vertical="center"/>
    </xf>
    <xf numFmtId="0" fontId="0" fillId="34" borderId="0" xfId="0" applyFill="1" applyAlignment="1">
      <alignment/>
    </xf>
    <xf numFmtId="0" fontId="0" fillId="33" borderId="0" xfId="0" applyFont="1" applyFill="1" applyAlignment="1">
      <alignment wrapText="1"/>
    </xf>
    <xf numFmtId="0" fontId="0" fillId="0" borderId="0" xfId="0" applyFont="1" applyAlignment="1">
      <alignment wrapText="1"/>
    </xf>
    <xf numFmtId="0" fontId="6" fillId="33" borderId="0" xfId="0" applyFont="1" applyFill="1" applyAlignment="1">
      <alignment horizontal="center"/>
    </xf>
    <xf numFmtId="0" fontId="7" fillId="33" borderId="0" xfId="0" applyFont="1" applyFill="1" applyAlignment="1">
      <alignment horizontal="center"/>
    </xf>
    <xf numFmtId="0" fontId="8" fillId="33" borderId="0" xfId="0" applyFont="1" applyFill="1" applyAlignment="1">
      <alignment horizontal="center"/>
    </xf>
    <xf numFmtId="0" fontId="0" fillId="33" borderId="17" xfId="0" applyFill="1" applyBorder="1" applyAlignment="1">
      <alignment horizontal="center"/>
    </xf>
    <xf numFmtId="0" fontId="4" fillId="0" borderId="0" xfId="53" applyAlignment="1" applyProtection="1">
      <alignment/>
      <protection/>
    </xf>
    <xf numFmtId="0" fontId="9" fillId="33" borderId="0" xfId="0" applyFont="1" applyFill="1" applyAlignment="1">
      <alignment/>
    </xf>
    <xf numFmtId="0" fontId="7" fillId="0" borderId="0" xfId="0" applyFont="1" applyAlignment="1">
      <alignment/>
    </xf>
    <xf numFmtId="0" fontId="7" fillId="33" borderId="0" xfId="0" applyFont="1" applyFill="1" applyAlignment="1">
      <alignment/>
    </xf>
    <xf numFmtId="0" fontId="9" fillId="33" borderId="0" xfId="0" applyFont="1" applyFill="1" applyAlignment="1">
      <alignment wrapText="1"/>
    </xf>
    <xf numFmtId="0" fontId="0" fillId="0" borderId="0" xfId="0" applyAlignment="1">
      <alignment wrapText="1"/>
    </xf>
    <xf numFmtId="0" fontId="8" fillId="34" borderId="0" xfId="0" applyFont="1" applyFill="1" applyAlignment="1">
      <alignment horizontal="center" wrapText="1"/>
    </xf>
    <xf numFmtId="0" fontId="9" fillId="33" borderId="0" xfId="0" applyFont="1" applyFill="1" applyAlignment="1">
      <alignment horizontal="center" wrapText="1"/>
    </xf>
    <xf numFmtId="0" fontId="0" fillId="0" borderId="0" xfId="0" applyAlignment="1">
      <alignment horizontal="center" wrapText="1"/>
    </xf>
    <xf numFmtId="0" fontId="2" fillId="33" borderId="21" xfId="0" applyFont="1" applyFill="1" applyBorder="1" applyAlignment="1">
      <alignment horizontal="center"/>
    </xf>
    <xf numFmtId="0" fontId="0" fillId="34" borderId="0" xfId="0" applyFont="1" applyFill="1" applyAlignment="1">
      <alignment horizontal="center" vertical="center" wrapText="1"/>
    </xf>
    <xf numFmtId="0" fontId="0" fillId="0" borderId="0" xfId="0" applyAlignment="1">
      <alignment horizontal="center" vertical="center" wrapText="1"/>
    </xf>
    <xf numFmtId="0" fontId="0" fillId="33" borderId="0" xfId="0" applyFont="1" applyFill="1" applyAlignment="1">
      <alignment horizontal="right" vertical="center" wrapText="1"/>
    </xf>
    <xf numFmtId="0" fontId="0" fillId="0" borderId="0" xfId="0" applyAlignment="1">
      <alignment vertical="center" wrapText="1"/>
    </xf>
    <xf numFmtId="0" fontId="3" fillId="0" borderId="23" xfId="0" applyFont="1" applyBorder="1" applyAlignment="1">
      <alignment/>
    </xf>
    <xf numFmtId="0" fontId="0" fillId="0" borderId="2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border>
        <bottom style="thin"/>
      </border>
    </dxf>
    <dxf>
      <border>
        <bottom style="thin"/>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2o.enr.state.nc.us/tmdl/documents/303d_Report.pdf" TargetMode="External" /><Relationship Id="rId2" Type="http://schemas.openxmlformats.org/officeDocument/2006/relationships/hyperlink" Target="http://portal.ncdenr.org/c/document_library/get_file?uuid=28b97405-55da-4b21-aac3-f580ee810593&amp;groupId=38364" TargetMode="External" /><Relationship Id="rId3" Type="http://schemas.openxmlformats.org/officeDocument/2006/relationships/hyperlink" Target="http://www.ncdot.org/doh/operations/dp_chief_eng/roadside/soil_water/erosion_control/downloads.html" TargetMode="External" /><Relationship Id="rId4" Type="http://schemas.openxmlformats.org/officeDocument/2006/relationships/hyperlink" Target="http://www.ncdot.org/doh/operations/dp_chief_eng/roadside/soil_water/erosion_control/downloads.html" TargetMode="External" /><Relationship Id="rId5" Type="http://schemas.openxmlformats.org/officeDocument/2006/relationships/hyperlink" Target="http://www.ncdot.org/doh/operations/dp_chief_eng/roadside/soil_water/special_provisions/" TargetMode="External" /><Relationship Id="rId6" Type="http://schemas.openxmlformats.org/officeDocument/2006/relationships/hyperlink" Target="http://www.ncdot.org/doh/operations/dp_chief_eng/roadside/soil_water/erosion_control/downloads.html" TargetMode="Externa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16"/>
  <sheetViews>
    <sheetView tabSelected="1" workbookViewId="0" topLeftCell="A1">
      <selection activeCell="A1" sqref="A1:J1"/>
    </sheetView>
  </sheetViews>
  <sheetFormatPr defaultColWidth="9.140625" defaultRowHeight="12.75"/>
  <cols>
    <col min="1" max="1" width="15.7109375" style="0" customWidth="1"/>
    <col min="2" max="8" width="10.7109375" style="0" customWidth="1"/>
    <col min="9" max="9" width="12.7109375" style="0" customWidth="1"/>
    <col min="10" max="10" width="15.7109375" style="0" customWidth="1"/>
    <col min="27" max="27" width="13.7109375" style="0" customWidth="1"/>
    <col min="28" max="28" width="7.7109375" style="0" customWidth="1"/>
    <col min="29" max="29" width="15.7109375" style="0" customWidth="1"/>
    <col min="32" max="32" width="20.7109375" style="0" customWidth="1"/>
    <col min="33" max="33" width="20.421875" style="0" customWidth="1"/>
    <col min="35" max="35" width="11.7109375" style="0" customWidth="1"/>
    <col min="36" max="36" width="14.7109375" style="0" customWidth="1"/>
  </cols>
  <sheetData>
    <row r="1" spans="1:36" ht="23.25">
      <c r="A1" s="63" t="s">
        <v>151</v>
      </c>
      <c r="B1" s="64"/>
      <c r="C1" s="64"/>
      <c r="D1" s="64"/>
      <c r="E1" s="64"/>
      <c r="F1" s="64"/>
      <c r="G1" s="64"/>
      <c r="H1" s="64"/>
      <c r="I1" s="64"/>
      <c r="J1" s="64"/>
      <c r="AA1" s="5" t="s">
        <v>3</v>
      </c>
      <c r="AB1">
        <v>1</v>
      </c>
      <c r="AC1" t="s">
        <v>105</v>
      </c>
      <c r="AD1" t="s">
        <v>115</v>
      </c>
      <c r="AE1" s="21" t="s">
        <v>115</v>
      </c>
      <c r="AF1" s="21" t="s">
        <v>115</v>
      </c>
      <c r="AG1" s="21" t="s">
        <v>115</v>
      </c>
      <c r="AH1" s="21" t="s">
        <v>115</v>
      </c>
      <c r="AI1" s="21" t="s">
        <v>115</v>
      </c>
      <c r="AJ1" s="21" t="s">
        <v>115</v>
      </c>
    </row>
    <row r="2" spans="1:36" ht="12.75">
      <c r="A2" s="14"/>
      <c r="B2" s="14"/>
      <c r="C2" s="14"/>
      <c r="D2" s="14"/>
      <c r="E2" s="14"/>
      <c r="F2" s="14"/>
      <c r="G2" s="14"/>
      <c r="H2" s="14"/>
      <c r="I2" s="14"/>
      <c r="J2" s="37"/>
      <c r="AA2" s="5" t="s">
        <v>4</v>
      </c>
      <c r="AB2">
        <v>2</v>
      </c>
      <c r="AC2" t="s">
        <v>106</v>
      </c>
      <c r="AD2" t="s">
        <v>116</v>
      </c>
      <c r="AE2" s="21" t="s">
        <v>128</v>
      </c>
      <c r="AF2" s="21" t="s">
        <v>139</v>
      </c>
      <c r="AG2" s="21" t="s">
        <v>141</v>
      </c>
      <c r="AH2" s="21" t="s">
        <v>144</v>
      </c>
      <c r="AI2" s="21" t="s">
        <v>146</v>
      </c>
      <c r="AJ2" s="21" t="s">
        <v>158</v>
      </c>
    </row>
    <row r="3" spans="1:36" ht="15" customHeight="1" thickBot="1">
      <c r="A3" s="14"/>
      <c r="B3" s="54" t="s">
        <v>43</v>
      </c>
      <c r="C3" s="54"/>
      <c r="D3" s="14"/>
      <c r="E3" s="22">
        <v>7</v>
      </c>
      <c r="F3" s="14"/>
      <c r="G3" s="46">
        <v>41352</v>
      </c>
      <c r="H3" s="14"/>
      <c r="I3" s="23" t="s">
        <v>168</v>
      </c>
      <c r="J3" s="37"/>
      <c r="AA3" s="5" t="s">
        <v>5</v>
      </c>
      <c r="AB3">
        <v>3</v>
      </c>
      <c r="AC3" t="s">
        <v>20</v>
      </c>
      <c r="AD3" t="s">
        <v>117</v>
      </c>
      <c r="AE3" s="21" t="s">
        <v>120</v>
      </c>
      <c r="AF3" s="21" t="s">
        <v>141</v>
      </c>
      <c r="AG3" s="21" t="s">
        <v>142</v>
      </c>
      <c r="AH3" s="21" t="s">
        <v>145</v>
      </c>
      <c r="AI3" s="21" t="s">
        <v>147</v>
      </c>
      <c r="AJ3" s="21" t="s">
        <v>159</v>
      </c>
    </row>
    <row r="4" spans="1:36" ht="12.75">
      <c r="A4" s="14"/>
      <c r="B4" s="76" t="s">
        <v>0</v>
      </c>
      <c r="C4" s="76"/>
      <c r="D4" s="14"/>
      <c r="E4" s="15" t="s">
        <v>1</v>
      </c>
      <c r="F4" s="14"/>
      <c r="G4" s="15" t="s">
        <v>132</v>
      </c>
      <c r="H4" s="14"/>
      <c r="I4" s="15" t="s">
        <v>136</v>
      </c>
      <c r="J4" s="14"/>
      <c r="AA4" s="5" t="s">
        <v>6</v>
      </c>
      <c r="AB4">
        <v>4</v>
      </c>
      <c r="AC4" t="s">
        <v>23</v>
      </c>
      <c r="AD4" t="s">
        <v>115</v>
      </c>
      <c r="AE4" s="21" t="s">
        <v>121</v>
      </c>
      <c r="AF4" s="21" t="s">
        <v>140</v>
      </c>
      <c r="AG4" s="21" t="s">
        <v>143</v>
      </c>
      <c r="AH4" s="21" t="s">
        <v>128</v>
      </c>
      <c r="AI4" s="21" t="s">
        <v>128</v>
      </c>
      <c r="AJ4" s="21" t="s">
        <v>160</v>
      </c>
    </row>
    <row r="5" spans="1:33" ht="12.75">
      <c r="A5" s="14"/>
      <c r="B5" s="14"/>
      <c r="C5" s="14"/>
      <c r="D5" s="14"/>
      <c r="E5" s="14"/>
      <c r="F5" s="14"/>
      <c r="G5" s="14"/>
      <c r="H5" s="14"/>
      <c r="I5" s="14"/>
      <c r="J5" s="14"/>
      <c r="AA5" s="5" t="s">
        <v>7</v>
      </c>
      <c r="AB5">
        <v>5</v>
      </c>
      <c r="AC5" t="s">
        <v>107</v>
      </c>
      <c r="AD5" t="s">
        <v>116</v>
      </c>
      <c r="AF5" s="21" t="s">
        <v>156</v>
      </c>
      <c r="AG5" s="21" t="s">
        <v>128</v>
      </c>
    </row>
    <row r="6" spans="1:30" ht="15" customHeight="1">
      <c r="A6" s="14"/>
      <c r="B6" s="52" t="s">
        <v>135</v>
      </c>
      <c r="C6" s="52"/>
      <c r="D6" s="66" t="s">
        <v>106</v>
      </c>
      <c r="E6" s="66"/>
      <c r="F6" s="55"/>
      <c r="G6" s="49"/>
      <c r="H6" s="48"/>
      <c r="I6" s="49"/>
      <c r="J6" s="14"/>
      <c r="AA6" s="5" t="s">
        <v>8</v>
      </c>
      <c r="AB6">
        <v>6</v>
      </c>
      <c r="AC6" t="s">
        <v>108</v>
      </c>
      <c r="AD6" t="s">
        <v>128</v>
      </c>
    </row>
    <row r="7" spans="1:30" ht="12.75" customHeight="1">
      <c r="A7" s="14"/>
      <c r="B7" s="16"/>
      <c r="C7" s="16"/>
      <c r="D7" s="14"/>
      <c r="E7" s="14"/>
      <c r="F7" s="14"/>
      <c r="G7" s="14"/>
      <c r="H7" s="14"/>
      <c r="I7" s="14"/>
      <c r="J7" s="14"/>
      <c r="Y7" s="5"/>
      <c r="AA7" s="5" t="s">
        <v>9</v>
      </c>
      <c r="AB7">
        <v>7</v>
      </c>
      <c r="AC7" t="s">
        <v>109</v>
      </c>
      <c r="AD7" s="21" t="s">
        <v>115</v>
      </c>
    </row>
    <row r="8" spans="1:30" ht="19.5" customHeight="1">
      <c r="A8" s="14"/>
      <c r="B8" s="14"/>
      <c r="C8" s="14"/>
      <c r="D8" s="17" t="s">
        <v>2</v>
      </c>
      <c r="E8" s="65" t="s">
        <v>134</v>
      </c>
      <c r="F8" s="65"/>
      <c r="G8" s="65"/>
      <c r="H8" s="14"/>
      <c r="I8" s="14"/>
      <c r="J8" s="14"/>
      <c r="AA8" s="5" t="s">
        <v>10</v>
      </c>
      <c r="AB8">
        <v>8</v>
      </c>
      <c r="AC8" t="s">
        <v>110</v>
      </c>
      <c r="AD8" s="21" t="s">
        <v>116</v>
      </c>
    </row>
    <row r="9" spans="1:30" ht="15.75" customHeight="1">
      <c r="A9" s="52" t="str">
        <f>IF(I9&lt;&gt;1,"Are any streams on the project classified as High Quality Water (HQW) or Critical Area (CA)?","Are any streams on the project classified as High Quality Water (HQW) or Critical Area (CA)")</f>
        <v>Are any streams on the project classified as High Quality Water (HQW) or Critical Area (CA)?</v>
      </c>
      <c r="B9" s="53"/>
      <c r="C9" s="53"/>
      <c r="D9" s="53"/>
      <c r="E9" s="53"/>
      <c r="F9" s="53"/>
      <c r="G9" s="53"/>
      <c r="H9" s="53"/>
      <c r="I9" s="14">
        <v>3</v>
      </c>
      <c r="J9" s="14"/>
      <c r="AA9" s="5" t="s">
        <v>11</v>
      </c>
      <c r="AB9">
        <v>9</v>
      </c>
      <c r="AC9" t="s">
        <v>103</v>
      </c>
      <c r="AD9" s="21" t="s">
        <v>117</v>
      </c>
    </row>
    <row r="10" spans="1:30" ht="13.5" customHeight="1">
      <c r="A10" s="14"/>
      <c r="C10" s="14"/>
      <c r="D10" s="14"/>
      <c r="E10" s="14"/>
      <c r="F10" s="14"/>
      <c r="G10" s="14"/>
      <c r="H10" s="18" t="s">
        <v>170</v>
      </c>
      <c r="I10" s="14"/>
      <c r="J10" s="14"/>
      <c r="AA10" s="5" t="s">
        <v>12</v>
      </c>
      <c r="AB10">
        <v>10</v>
      </c>
      <c r="AC10" t="s">
        <v>111</v>
      </c>
      <c r="AD10" s="21" t="s">
        <v>128</v>
      </c>
    </row>
    <row r="11" spans="1:29" ht="15.75" customHeight="1">
      <c r="A11" s="14"/>
      <c r="B11" s="14"/>
      <c r="C11" s="14"/>
      <c r="D11" s="14"/>
      <c r="E11" s="14"/>
      <c r="F11" s="14"/>
      <c r="G11" s="14"/>
      <c r="H11" s="16" t="str">
        <f>IF(I11&lt;&gt;1,"Are there any Trout streams on the project?","Are there any Trout streams on the project")</f>
        <v>Are there any Trout streams on the project?</v>
      </c>
      <c r="I11" s="14">
        <v>3</v>
      </c>
      <c r="J11" s="14"/>
      <c r="AA11" s="5" t="s">
        <v>13</v>
      </c>
      <c r="AB11">
        <v>11</v>
      </c>
      <c r="AC11" t="s">
        <v>72</v>
      </c>
    </row>
    <row r="12" spans="1:29" ht="13.5" customHeight="1">
      <c r="A12" s="14"/>
      <c r="B12" s="14"/>
      <c r="C12" s="14"/>
      <c r="D12" s="14"/>
      <c r="E12" s="14"/>
      <c r="F12" s="14"/>
      <c r="G12" s="14"/>
      <c r="H12" s="18" t="s">
        <v>118</v>
      </c>
      <c r="I12" s="14"/>
      <c r="J12" s="14"/>
      <c r="AA12" s="5" t="s">
        <v>14</v>
      </c>
      <c r="AB12">
        <v>12</v>
      </c>
      <c r="AC12" t="s">
        <v>112</v>
      </c>
    </row>
    <row r="13" spans="1:29" ht="15.75" customHeight="1">
      <c r="A13" s="14"/>
      <c r="B13" s="14"/>
      <c r="C13" s="14"/>
      <c r="D13" s="14"/>
      <c r="E13" s="14"/>
      <c r="F13" s="14"/>
      <c r="G13" s="14"/>
      <c r="H13" s="16" t="str">
        <f>IF(I13&lt;&gt;1,"Are there streams/rivers with Riparian Buffer Rules on the project?","Are there streams/rivers with Riparian Buffer Rules on the project")</f>
        <v>Are there streams/rivers with Riparian Buffer Rules on the project?</v>
      </c>
      <c r="I13" s="14">
        <v>2</v>
      </c>
      <c r="J13" s="14"/>
      <c r="AA13" s="5" t="s">
        <v>15</v>
      </c>
      <c r="AB13">
        <v>13</v>
      </c>
      <c r="AC13" t="s">
        <v>113</v>
      </c>
    </row>
    <row r="14" spans="1:29" ht="13.5" customHeight="1">
      <c r="A14" s="14"/>
      <c r="B14" s="14"/>
      <c r="C14" s="14"/>
      <c r="D14" s="14"/>
      <c r="E14" s="14"/>
      <c r="F14" s="14"/>
      <c r="G14" s="14"/>
      <c r="H14" s="18" t="s">
        <v>133</v>
      </c>
      <c r="I14" s="14"/>
      <c r="J14" s="14"/>
      <c r="AA14" s="5" t="s">
        <v>16</v>
      </c>
      <c r="AB14">
        <v>14</v>
      </c>
      <c r="AC14" t="s">
        <v>104</v>
      </c>
    </row>
    <row r="15" spans="1:29" ht="15.75" customHeight="1">
      <c r="A15" s="14"/>
      <c r="B15" s="14"/>
      <c r="C15" s="14"/>
      <c r="D15" s="14"/>
      <c r="E15" s="14"/>
      <c r="F15" s="14"/>
      <c r="G15" s="14"/>
      <c r="H15" s="16" t="str">
        <f>IF(I15&lt;&gt;1,"Are impacted streams on the 2014 Final 303(d) list for Turbidity impairment?","Are impacted streams on the 2014 Final 303(d) list for Turbidity impairment")</f>
        <v>Are impacted streams on the 2014 Final 303(d) list for Turbidity impairment?</v>
      </c>
      <c r="I15" s="14">
        <v>3</v>
      </c>
      <c r="J15" s="14"/>
      <c r="AA15" s="5" t="s">
        <v>17</v>
      </c>
      <c r="AC15" t="s">
        <v>97</v>
      </c>
    </row>
    <row r="16" spans="1:29" ht="13.5" customHeight="1">
      <c r="A16" s="14"/>
      <c r="B16" s="14"/>
      <c r="C16" s="50" t="s">
        <v>171</v>
      </c>
      <c r="D16" s="51"/>
      <c r="E16" s="51"/>
      <c r="F16" s="51"/>
      <c r="G16" s="51"/>
      <c r="H16" s="51"/>
      <c r="I16" s="14"/>
      <c r="J16" s="14"/>
      <c r="AA16" s="5" t="s">
        <v>18</v>
      </c>
      <c r="AC16" t="s">
        <v>114</v>
      </c>
    </row>
    <row r="17" spans="1:29" ht="15.75" customHeight="1">
      <c r="A17" s="14"/>
      <c r="B17" s="14"/>
      <c r="C17" s="14"/>
      <c r="D17" s="14"/>
      <c r="E17" s="14"/>
      <c r="F17" s="14"/>
      <c r="G17" s="14"/>
      <c r="H17" s="16" t="str">
        <f>IF(I17&lt;&gt;1,"Are there endangered species sensitive to sediment present?","Are there endangered species sensitive to sediment present")</f>
        <v>Are there endangered species sensitive to sediment present?</v>
      </c>
      <c r="I17" s="14">
        <v>3</v>
      </c>
      <c r="J17" s="14"/>
      <c r="AA17" s="5" t="s">
        <v>19</v>
      </c>
      <c r="AC17" t="s">
        <v>101</v>
      </c>
    </row>
    <row r="18" spans="1:27" ht="13.5" customHeight="1">
      <c r="A18" s="14"/>
      <c r="B18" s="14"/>
      <c r="C18" s="14"/>
      <c r="D18" s="14"/>
      <c r="E18" s="14"/>
      <c r="F18" s="14"/>
      <c r="G18" s="14"/>
      <c r="H18" s="18" t="s">
        <v>119</v>
      </c>
      <c r="I18" s="25" t="s">
        <v>2</v>
      </c>
      <c r="J18" s="14"/>
      <c r="AA18" s="5" t="s">
        <v>20</v>
      </c>
    </row>
    <row r="19" spans="1:27" ht="13.5" customHeight="1">
      <c r="A19" s="14" t="s">
        <v>148</v>
      </c>
      <c r="B19" s="14"/>
      <c r="C19" s="14"/>
      <c r="D19" s="14"/>
      <c r="E19" s="14"/>
      <c r="F19" s="14"/>
      <c r="G19" s="14"/>
      <c r="H19" s="18"/>
      <c r="I19" s="14"/>
      <c r="J19" s="14"/>
      <c r="AA19" s="5" t="s">
        <v>21</v>
      </c>
    </row>
    <row r="20" spans="1:27" ht="12.75" customHeight="1">
      <c r="A20" s="30" t="s">
        <v>150</v>
      </c>
      <c r="B20" s="14"/>
      <c r="C20" s="14"/>
      <c r="D20" s="14"/>
      <c r="E20" s="14"/>
      <c r="F20" s="14"/>
      <c r="G20" s="14"/>
      <c r="H20" s="14"/>
      <c r="I20" s="30" t="s">
        <v>2</v>
      </c>
      <c r="J20" s="14"/>
      <c r="AA20" s="5" t="s">
        <v>22</v>
      </c>
    </row>
    <row r="21" spans="1:27" ht="15" customHeight="1">
      <c r="A21" s="14"/>
      <c r="B21" s="14"/>
      <c r="C21" s="14"/>
      <c r="D21" s="14"/>
      <c r="E21" s="14"/>
      <c r="F21" s="14"/>
      <c r="G21" s="14"/>
      <c r="H21" s="14"/>
      <c r="I21" s="14"/>
      <c r="J21" s="14"/>
      <c r="AA21" s="5" t="s">
        <v>23</v>
      </c>
    </row>
    <row r="22" spans="1:27" ht="15.75" customHeight="1">
      <c r="A22" s="14"/>
      <c r="B22" s="14"/>
      <c r="C22" s="14"/>
      <c r="D22" s="65" t="s">
        <v>138</v>
      </c>
      <c r="E22" s="65"/>
      <c r="F22" s="65"/>
      <c r="G22" s="65"/>
      <c r="H22" s="65"/>
      <c r="I22" s="14"/>
      <c r="J22" s="14"/>
      <c r="AA22" s="5" t="s">
        <v>24</v>
      </c>
    </row>
    <row r="23" spans="1:27" ht="19.5" customHeight="1">
      <c r="A23" s="14"/>
      <c r="B23" s="14"/>
      <c r="C23" s="14"/>
      <c r="D23" s="14"/>
      <c r="E23" s="14"/>
      <c r="F23" s="14"/>
      <c r="G23" s="14"/>
      <c r="H23" s="16" t="str">
        <f>IF(I23&lt;&gt;1,"Perimeter protection provided between the Stream and Approach Fill?","Perimeter protection provided between the Stream and Approach Fill")</f>
        <v>Perimeter protection provided between the Stream and Approach Fill?</v>
      </c>
      <c r="I23" s="14">
        <v>3</v>
      </c>
      <c r="J23" s="14"/>
      <c r="AA23" s="5" t="s">
        <v>25</v>
      </c>
    </row>
    <row r="24" spans="1:27" ht="19.5" customHeight="1">
      <c r="A24" s="14"/>
      <c r="B24" s="14"/>
      <c r="C24" s="26"/>
      <c r="D24" s="26"/>
      <c r="E24" s="26"/>
      <c r="F24" s="26"/>
      <c r="G24" s="26"/>
      <c r="H24" s="27" t="str">
        <f>IF(I24&lt;&gt;1,"Temporary Rock Silt Check Type A placed at outlet of each ditch (existing and proposed)?","Temporary Rock Silt Check Type A placed at outlet of each ditch (existing and proposed)")</f>
        <v>Temporary Rock Silt Check Type A placed at outlet of each ditch (existing and proposed)?</v>
      </c>
      <c r="I24" s="14">
        <v>2</v>
      </c>
      <c r="J24" s="14"/>
      <c r="AA24" s="5" t="s">
        <v>26</v>
      </c>
    </row>
    <row r="25" spans="1:27" ht="19.5" customHeight="1">
      <c r="A25" s="14"/>
      <c r="B25" s="14"/>
      <c r="C25" s="14"/>
      <c r="D25" s="14"/>
      <c r="E25" s="14"/>
      <c r="F25" s="14"/>
      <c r="G25" s="14"/>
      <c r="H25" s="16" t="str">
        <f>IF(I25&lt;&gt;1,"Polyacrylamide (PAM) devices utilized in ditches (existing and proposed) with 50 ft. spacing?","Polyacrylamide (PAM) devices utilized in ditches (existing and proposed) with 50 ft. spacing")</f>
        <v>Polyacrylamide (PAM) devices utilized in ditches (existing and proposed) with 50 ft. spacing?</v>
      </c>
      <c r="I25" s="14">
        <v>2</v>
      </c>
      <c r="J25" s="14"/>
      <c r="AA25" s="5" t="s">
        <v>27</v>
      </c>
    </row>
    <row r="26" spans="1:27" ht="19.5" customHeight="1">
      <c r="A26" s="26"/>
      <c r="B26" s="26"/>
      <c r="C26" s="14"/>
      <c r="D26" s="14"/>
      <c r="E26" s="14"/>
      <c r="F26" s="14"/>
      <c r="G26" s="14"/>
      <c r="H26" s="16" t="str">
        <f>IF(I26&lt;&gt;1,"Type A Silt Check with Matting and PAM utilized in ditches with greater than 2.5% grade?","Type A Silt Check with Matting and PAM utilized in ditches with greater than 2.5% grade")</f>
        <v>Type A Silt Check with Matting and PAM utilized in ditches with greater than 2.5% grade?</v>
      </c>
      <c r="I26" s="14">
        <v>2</v>
      </c>
      <c r="J26" s="14"/>
      <c r="AA26" s="5" t="s">
        <v>28</v>
      </c>
    </row>
    <row r="27" spans="1:27" ht="19.5" customHeight="1">
      <c r="A27" s="14"/>
      <c r="B27" s="14"/>
      <c r="C27" s="14"/>
      <c r="D27" s="14"/>
      <c r="E27" s="14"/>
      <c r="F27" s="14"/>
      <c r="G27" s="14"/>
      <c r="H27" s="16" t="str">
        <f>IF(I27&lt;&gt;1,"Type of Drainage Breaks in Silt Fence?","Type of Drainage Breaks in Silt Fence")</f>
        <v>Type of Drainage Breaks in Silt Fence?</v>
      </c>
      <c r="I27" s="14">
        <v>2</v>
      </c>
      <c r="J27" s="14"/>
      <c r="AA27" s="5" t="s">
        <v>29</v>
      </c>
    </row>
    <row r="28" spans="1:27" ht="19.5" customHeight="1">
      <c r="A28" s="14"/>
      <c r="B28" s="14"/>
      <c r="C28" s="14"/>
      <c r="D28" s="14"/>
      <c r="E28" s="14"/>
      <c r="F28" s="14"/>
      <c r="G28" s="14"/>
      <c r="H28" s="16" t="str">
        <f>IF(I28&lt;&gt;1,"Type of Wattle with PAM used in ditches with 2.5% grade or less?","Type of Wattle with PAM used in ditches with 2.5% grade or less")</f>
        <v>Type of Wattle with PAM used in ditches with 2.5% grade or less?</v>
      </c>
      <c r="I28" s="14">
        <v>4</v>
      </c>
      <c r="J28" s="14"/>
      <c r="AA28" s="5" t="s">
        <v>30</v>
      </c>
    </row>
    <row r="29" spans="1:27" ht="15" customHeight="1">
      <c r="A29" s="14"/>
      <c r="B29" s="14"/>
      <c r="C29" s="14"/>
      <c r="D29" s="14"/>
      <c r="E29" s="14"/>
      <c r="F29" s="14"/>
      <c r="G29" s="14"/>
      <c r="H29" s="20" t="s">
        <v>167</v>
      </c>
      <c r="I29" s="14"/>
      <c r="J29" s="14"/>
      <c r="AA29" s="5" t="s">
        <v>31</v>
      </c>
    </row>
    <row r="30" spans="1:27" ht="19.5" customHeight="1">
      <c r="A30" s="14"/>
      <c r="B30" s="14"/>
      <c r="C30" s="14"/>
      <c r="D30" s="14"/>
      <c r="E30" s="14"/>
      <c r="F30" s="14"/>
      <c r="G30" s="14"/>
      <c r="H30" s="16" t="str">
        <f>IF(I30&lt;&gt;1,"Velocity control provided at beginning and end of project in existing ditchlines?","Velocity control provided at beginning and end of project in existing ditchlines")</f>
        <v>Velocity control provided at beginning and end of project in existing ditchlines?</v>
      </c>
      <c r="I30" s="14">
        <v>2</v>
      </c>
      <c r="J30" s="14"/>
      <c r="AA30" s="5" t="s">
        <v>32</v>
      </c>
    </row>
    <row r="31" spans="1:27" ht="19.5" customHeight="1">
      <c r="A31" s="14"/>
      <c r="B31" s="14"/>
      <c r="C31" s="14"/>
      <c r="D31" s="14"/>
      <c r="E31" s="14"/>
      <c r="F31" s="14"/>
      <c r="G31" s="14"/>
      <c r="H31" s="16" t="str">
        <f>IF(I31&lt;&gt;1,"Clean Water Diversion (CWD) utilized to divert offsite runoff around project area?","Clean Water Diversion (CWD) utilized to divert offsite runoff around project area")</f>
        <v>Clean Water Diversion (CWD) utilized to divert offsite runoff around project area?</v>
      </c>
      <c r="I31" s="14">
        <v>3</v>
      </c>
      <c r="J31" s="14"/>
      <c r="AA31" s="5" t="s">
        <v>33</v>
      </c>
    </row>
    <row r="32" spans="1:27" ht="15" customHeight="1">
      <c r="A32" s="14"/>
      <c r="B32" s="77" t="s">
        <v>165</v>
      </c>
      <c r="C32" s="78"/>
      <c r="D32" s="78"/>
      <c r="E32" s="78"/>
      <c r="F32" s="78"/>
      <c r="G32" s="78"/>
      <c r="H32" s="78"/>
      <c r="I32" s="20"/>
      <c r="J32" s="20" t="s">
        <v>2</v>
      </c>
      <c r="AA32" s="5" t="s">
        <v>34</v>
      </c>
    </row>
    <row r="33" spans="1:27" ht="15" customHeight="1">
      <c r="A33" s="14"/>
      <c r="B33" s="78"/>
      <c r="C33" s="78"/>
      <c r="D33" s="78"/>
      <c r="E33" s="78"/>
      <c r="F33" s="78"/>
      <c r="G33" s="78"/>
      <c r="H33" s="78"/>
      <c r="I33" s="14"/>
      <c r="J33" s="14"/>
      <c r="AA33" s="5" t="s">
        <v>35</v>
      </c>
    </row>
    <row r="34" spans="1:27" ht="19.5" customHeight="1">
      <c r="A34" s="14"/>
      <c r="B34" s="45"/>
      <c r="C34" s="45"/>
      <c r="D34" s="45"/>
      <c r="E34" s="45"/>
      <c r="F34" s="45"/>
      <c r="G34" s="45"/>
      <c r="H34" s="16" t="str">
        <f>IF(I34&lt;&gt;"?","Riparian Buffer Erosion Control Design applied to project?","Riparian Buffer Erosion Control Design applied to project")</f>
        <v>Riparian Buffer Erosion Control Design applied to project?</v>
      </c>
      <c r="I34" s="14" t="str">
        <f>IF(I13=2,"YES",IF(I13=3,"NO","?"))</f>
        <v>YES</v>
      </c>
      <c r="J34" s="14"/>
      <c r="AA34" s="5" t="s">
        <v>36</v>
      </c>
    </row>
    <row r="35" spans="1:27" ht="15" customHeight="1">
      <c r="A35" s="14"/>
      <c r="B35" s="79" t="s">
        <v>166</v>
      </c>
      <c r="C35" s="80"/>
      <c r="D35" s="80"/>
      <c r="E35" s="80"/>
      <c r="F35" s="80"/>
      <c r="G35" s="80"/>
      <c r="H35" s="80"/>
      <c r="I35" s="14"/>
      <c r="J35" s="14"/>
      <c r="AA35" s="5" t="s">
        <v>37</v>
      </c>
    </row>
    <row r="36" spans="1:27" ht="15" customHeight="1">
      <c r="A36" s="14"/>
      <c r="B36" s="80"/>
      <c r="C36" s="80"/>
      <c r="D36" s="80"/>
      <c r="E36" s="80"/>
      <c r="F36" s="80"/>
      <c r="G36" s="80"/>
      <c r="H36" s="80"/>
      <c r="I36" s="14"/>
      <c r="J36" s="14"/>
      <c r="AA36" s="5" t="s">
        <v>38</v>
      </c>
    </row>
    <row r="37" spans="1:27" ht="15" customHeight="1">
      <c r="A37" s="14"/>
      <c r="B37" s="45"/>
      <c r="C37" s="45"/>
      <c r="D37" s="45"/>
      <c r="E37" s="45"/>
      <c r="F37" s="45"/>
      <c r="G37" s="45"/>
      <c r="H37" s="45"/>
      <c r="I37" s="37"/>
      <c r="J37" s="14"/>
      <c r="AA37" s="5" t="s">
        <v>39</v>
      </c>
    </row>
    <row r="38" spans="1:27" ht="19.5" customHeight="1">
      <c r="A38" s="14"/>
      <c r="B38" s="14"/>
      <c r="C38" s="19"/>
      <c r="D38" s="65" t="s">
        <v>149</v>
      </c>
      <c r="E38" s="70"/>
      <c r="F38" s="70"/>
      <c r="G38" s="70"/>
      <c r="H38" s="70"/>
      <c r="I38" s="19"/>
      <c r="J38" s="14"/>
      <c r="AA38" s="5" t="s">
        <v>40</v>
      </c>
    </row>
    <row r="39" spans="1:27" ht="19.5" customHeight="1">
      <c r="A39" s="14"/>
      <c r="B39" s="14"/>
      <c r="C39" s="19"/>
      <c r="D39" s="14"/>
      <c r="E39" s="14"/>
      <c r="F39" s="14"/>
      <c r="G39" s="14"/>
      <c r="H39" s="16" t="str">
        <f>IF(I39&lt;&gt;1,"Clearing &amp; Grubbing Erosion Control design included?","Clearing &amp; Grubbing Erosion Control design included")</f>
        <v>Clearing &amp; Grubbing Erosion Control design included?</v>
      </c>
      <c r="I39" s="14">
        <v>2</v>
      </c>
      <c r="J39" s="14"/>
      <c r="AA39" s="5" t="s">
        <v>41</v>
      </c>
    </row>
    <row r="40" spans="1:27" ht="19.5" customHeight="1">
      <c r="A40" s="14"/>
      <c r="B40" s="14"/>
      <c r="C40" s="19"/>
      <c r="D40" s="14"/>
      <c r="E40" s="14"/>
      <c r="F40" s="14"/>
      <c r="G40" s="14"/>
      <c r="H40" s="16" t="str">
        <f>IF(I40&lt;&gt;1,"Contour Lines included on Erosion Control Plan Sheet(s)?","Contour Lines included on Erosion Control Plan Sheet(s)")</f>
        <v>Contour Lines included on Erosion Control Plan Sheet(s)?</v>
      </c>
      <c r="I40" s="14">
        <v>2</v>
      </c>
      <c r="J40" s="14"/>
      <c r="AA40" s="5" t="s">
        <v>42</v>
      </c>
    </row>
    <row r="41" spans="1:27" ht="19.5" customHeight="1">
      <c r="A41" s="14"/>
      <c r="B41" s="14"/>
      <c r="C41" s="14"/>
      <c r="D41" s="14"/>
      <c r="E41" s="14"/>
      <c r="F41" s="14"/>
      <c r="G41" s="14"/>
      <c r="H41" s="16" t="str">
        <f>IF(I41&lt;&gt;1,"Environmentally Sensitive Area (ESA) applied to streams and rivers?","Environmentally Sensitive Area (ESA) applied to streams and rivers")</f>
        <v>Environmentally Sensitive Area (ESA) applied to streams and rivers?</v>
      </c>
      <c r="I41" s="14">
        <v>2</v>
      </c>
      <c r="J41" s="14"/>
      <c r="AA41" s="5" t="s">
        <v>43</v>
      </c>
    </row>
    <row r="42" spans="1:27" ht="15" customHeight="1">
      <c r="A42" s="19"/>
      <c r="B42" s="19"/>
      <c r="C42" s="14"/>
      <c r="D42" s="14"/>
      <c r="E42" s="14"/>
      <c r="F42" s="14"/>
      <c r="G42" s="14"/>
      <c r="H42" s="20" t="s">
        <v>137</v>
      </c>
      <c r="I42" s="14"/>
      <c r="J42" s="19"/>
      <c r="AA42" s="5" t="s">
        <v>44</v>
      </c>
    </row>
    <row r="43" spans="1:27" ht="19.5" customHeight="1">
      <c r="A43" s="19"/>
      <c r="B43" s="19"/>
      <c r="C43" s="14"/>
      <c r="D43" s="14"/>
      <c r="E43" s="14"/>
      <c r="F43" s="14"/>
      <c r="G43" s="14"/>
      <c r="H43" s="16" t="str">
        <f>IF(I43&lt;&gt;1,"Culvert/Pipe/Conspan Construction Phasing included?","Culvert/Pipe/Conspan Construction Phasing included")</f>
        <v>Culvert/Pipe/Conspan Construction Phasing included?</v>
      </c>
      <c r="I43" s="14">
        <v>3</v>
      </c>
      <c r="J43" s="19"/>
      <c r="AA43" s="5" t="s">
        <v>45</v>
      </c>
    </row>
    <row r="44" spans="1:27" ht="19.5" customHeight="1">
      <c r="A44" s="14"/>
      <c r="B44" s="14"/>
      <c r="C44" s="14"/>
      <c r="D44" s="14"/>
      <c r="E44" s="14"/>
      <c r="F44" s="14"/>
      <c r="G44" s="14"/>
      <c r="H44" s="16" t="str">
        <f>IF(I44&lt;&gt;1,"Note to Utilize Special Stilling Basin(s) for Drilled Piers included?","Note to Utilize Special Stilling Basin(s) for Drilled Piers included")</f>
        <v>Note to Utilize Special Stilling Basin(s) for Drilled Piers included?</v>
      </c>
      <c r="I44" s="14">
        <v>2</v>
      </c>
      <c r="J44" s="14"/>
      <c r="AA44" s="5" t="s">
        <v>46</v>
      </c>
    </row>
    <row r="45" spans="1:27" ht="19.5" customHeight="1">
      <c r="A45" s="14"/>
      <c r="B45" s="14"/>
      <c r="C45" s="14"/>
      <c r="D45" s="14"/>
      <c r="E45" s="14"/>
      <c r="F45" s="14"/>
      <c r="G45" s="14"/>
      <c r="H45" s="16"/>
      <c r="I45" s="14"/>
      <c r="J45" s="14"/>
      <c r="AA45" s="5" t="s">
        <v>47</v>
      </c>
    </row>
    <row r="46" spans="1:27" ht="19.5" customHeight="1">
      <c r="A46" s="14"/>
      <c r="B46" s="14"/>
      <c r="C46" s="14"/>
      <c r="D46" s="65" t="s">
        <v>152</v>
      </c>
      <c r="E46" s="70"/>
      <c r="F46" s="70"/>
      <c r="G46" s="70"/>
      <c r="H46" s="70"/>
      <c r="I46" s="14"/>
      <c r="J46" s="14"/>
      <c r="AA46" s="5" t="s">
        <v>48</v>
      </c>
    </row>
    <row r="47" spans="1:27" ht="19.5" customHeight="1">
      <c r="A47" s="14"/>
      <c r="B47" s="14"/>
      <c r="C47" s="14"/>
      <c r="D47" s="14"/>
      <c r="E47" s="17"/>
      <c r="F47" s="19"/>
      <c r="G47" s="19"/>
      <c r="H47" s="16" t="str">
        <f>IF(I47&lt;&gt;1,"Is there an Erosion Control Title Sheet?","Is there an Erosion Control Title Sheet")</f>
        <v>Is there an Erosion Control Title Sheet?</v>
      </c>
      <c r="I47" s="14">
        <v>3</v>
      </c>
      <c r="J47" s="14"/>
      <c r="AA47" s="5" t="s">
        <v>49</v>
      </c>
    </row>
    <row r="48" spans="1:27" ht="15" customHeight="1">
      <c r="A48" s="14"/>
      <c r="B48" s="68">
        <f>IF(I47=2,"Notes needed for Erosion Control Title Sheet:","")</f>
      </c>
      <c r="C48" s="69"/>
      <c r="D48" s="69"/>
      <c r="E48" s="69"/>
      <c r="F48" s="14"/>
      <c r="G48" s="35" t="str">
        <f>IF(I47=3,"Notes needed for Erosion Control Plan Sheets:","")</f>
        <v>Notes needed for Erosion Control Plan Sheets:</v>
      </c>
      <c r="H48" s="24"/>
      <c r="I48" s="36"/>
      <c r="J48" s="14"/>
      <c r="AA48" s="5" t="s">
        <v>50</v>
      </c>
    </row>
    <row r="49" spans="1:27" ht="15" customHeight="1">
      <c r="A49" s="14"/>
      <c r="B49" s="60">
        <f>IF(AND(I39=2,B48&lt;&gt;""),"-Clearing &amp; Grubbing Note","")</f>
      </c>
      <c r="C49" s="60"/>
      <c r="D49" s="60"/>
      <c r="E49" s="14"/>
      <c r="F49" s="14"/>
      <c r="G49" s="14" t="str">
        <f>IF(G48&lt;&gt;"","-2012 Specifications Note","")</f>
        <v>-2012 Specifications Note</v>
      </c>
      <c r="H49" s="14"/>
      <c r="I49" s="14"/>
      <c r="J49" s="14"/>
      <c r="AA49" s="5" t="s">
        <v>51</v>
      </c>
    </row>
    <row r="50" spans="1:27" ht="15" customHeight="1">
      <c r="A50" s="14"/>
      <c r="B50" s="60">
        <f>IF(AND(OR(D6="Neuse",D6="Tar-Pamlico",I9=2,I11=2,I13=2,I15=2,I17=2,I41=2),(I47=2)),"-Design Standards in Sensitive Watersheds Note","")</f>
      </c>
      <c r="C50" s="60"/>
      <c r="D50" s="60"/>
      <c r="E50" s="60"/>
      <c r="F50" s="60"/>
      <c r="G50" s="14" t="str">
        <f>IF(G48&lt;&gt;"","-Engineer Approval Note","")</f>
        <v>-Engineer Approval Note</v>
      </c>
      <c r="H50" s="14"/>
      <c r="I50" s="14"/>
      <c r="J50" s="14"/>
      <c r="AA50" s="5" t="s">
        <v>52</v>
      </c>
    </row>
    <row r="51" spans="1:27" ht="15" customHeight="1">
      <c r="A51" s="14"/>
      <c r="B51" s="60">
        <f>IF(AND(I9=2,B48&lt;&gt;""),"-High Quality Water(s) Note","")</f>
      </c>
      <c r="C51" s="60"/>
      <c r="D51" s="60"/>
      <c r="E51" s="19"/>
      <c r="F51" s="19"/>
      <c r="G51" s="14" t="str">
        <f>IF(G48&lt;&gt;"","-NCG-01 Compliance Note","")</f>
        <v>-NCG-01 Compliance Note</v>
      </c>
      <c r="H51" s="14"/>
      <c r="I51" s="14"/>
      <c r="J51" s="36"/>
      <c r="AA51" s="5" t="s">
        <v>53</v>
      </c>
    </row>
    <row r="52" spans="1:27" ht="15" customHeight="1">
      <c r="A52" s="14"/>
      <c r="B52" s="60">
        <f>IF(AND(OR(D6="Neuse",D6="Tar-Pamlico",I9=2,I11=2,I13=2,I15=2,I17=2,I41=2),(I47=2)),"-Environmentally Sensitive Area(s) Note","")</f>
      </c>
      <c r="C52" s="60"/>
      <c r="D52" s="60"/>
      <c r="E52" s="60"/>
      <c r="F52" s="60"/>
      <c r="G52" s="14" t="str">
        <f>IF(G48&lt;&gt;"","-Erosion Control Legend","")</f>
        <v>-Erosion Control Legend</v>
      </c>
      <c r="H52" s="14"/>
      <c r="I52" s="14"/>
      <c r="J52" s="14"/>
      <c r="AA52" s="5" t="s">
        <v>54</v>
      </c>
    </row>
    <row r="53" spans="1:27" ht="15" customHeight="1">
      <c r="A53" s="14"/>
      <c r="B53" s="19">
        <f>IF(AND(I15=2,B48&lt;&gt;""),"-303(d) Note","")</f>
      </c>
      <c r="C53" s="19"/>
      <c r="D53" s="19"/>
      <c r="E53" s="19"/>
      <c r="F53" s="19"/>
      <c r="G53" s="14" t="str">
        <f>IF(G48&lt;&gt;"","-2012 Standard Drawings Note","")</f>
        <v>-2012 Standard Drawings Note</v>
      </c>
      <c r="H53" s="14"/>
      <c r="I53" s="14"/>
      <c r="J53" s="14"/>
      <c r="AA53" s="5" t="s">
        <v>55</v>
      </c>
    </row>
    <row r="54" spans="1:27" ht="15" customHeight="1">
      <c r="A54" s="14"/>
      <c r="B54" s="19"/>
      <c r="C54" s="19"/>
      <c r="D54" s="19"/>
      <c r="E54" s="19"/>
      <c r="F54" s="19"/>
      <c r="G54" s="14" t="str">
        <f>IF(AND(OR(D6="Neuse",D6="Tar-Pamlico",I9=2,I11=2,I13=2,I15=2,I17=2,I41=2),(I47=3),(G55="")),"-Environmentally Sensitive Area(s) Note","")</f>
        <v>-Environmentally Sensitive Area(s) Note</v>
      </c>
      <c r="H54" s="14"/>
      <c r="I54" s="14"/>
      <c r="J54" s="14"/>
      <c r="AA54" s="5" t="s">
        <v>56</v>
      </c>
    </row>
    <row r="55" spans="1:27" ht="15" customHeight="1">
      <c r="A55" s="14"/>
      <c r="B55" s="19"/>
      <c r="C55" s="19"/>
      <c r="D55" s="19"/>
      <c r="E55" s="19"/>
      <c r="F55" s="19"/>
      <c r="G55" s="14">
        <f>IF(AND(I9=2,G48&lt;&gt;""),"-HQW Environmentally Sensitive Area(s) Note","")</f>
      </c>
      <c r="H55" s="14"/>
      <c r="I55" s="14"/>
      <c r="J55" s="14"/>
      <c r="AA55" s="5" t="s">
        <v>57</v>
      </c>
    </row>
    <row r="56" spans="1:27" ht="15" customHeight="1">
      <c r="A56" s="14"/>
      <c r="B56" s="19"/>
      <c r="C56" s="19"/>
      <c r="D56" s="19"/>
      <c r="E56" s="19"/>
      <c r="F56" s="19"/>
      <c r="G56" s="14">
        <f>IF(AND(I15=2,G48&lt;&gt;""),"-303(d) Note","")</f>
      </c>
      <c r="H56" s="14"/>
      <c r="I56" s="14"/>
      <c r="J56" s="14"/>
      <c r="AA56" s="5" t="s">
        <v>58</v>
      </c>
    </row>
    <row r="57" spans="1:27" ht="15" customHeight="1">
      <c r="A57" s="14"/>
      <c r="B57" s="14"/>
      <c r="C57" s="14"/>
      <c r="D57" s="14"/>
      <c r="E57" s="14"/>
      <c r="F57" s="14"/>
      <c r="G57" s="14"/>
      <c r="H57" s="16" t="str">
        <f>IF(I57&lt;&gt;1,"Engineer's name with Level IIIA Certification No. on Erosion Control Title Sheet or Plan Sheet?","Engineer's name with Level IIIA Certification No. on Erosion Control Title Sheet or Plan Sheet")</f>
        <v>Engineer's name with Level IIIA Certification No. on Erosion Control Title Sheet or Plan Sheet?</v>
      </c>
      <c r="I57" s="14">
        <v>2</v>
      </c>
      <c r="J57" s="14"/>
      <c r="AA57" s="5" t="s">
        <v>59</v>
      </c>
    </row>
    <row r="58" spans="1:27" ht="19.5" customHeight="1">
      <c r="A58" s="14"/>
      <c r="B58" s="14"/>
      <c r="C58" s="14"/>
      <c r="D58" s="14"/>
      <c r="E58" s="14"/>
      <c r="F58" s="14"/>
      <c r="G58" s="14"/>
      <c r="H58" s="16"/>
      <c r="I58" s="14"/>
      <c r="J58" s="14"/>
      <c r="AA58" s="5" t="s">
        <v>60</v>
      </c>
    </row>
    <row r="59" spans="1:27" ht="19.5" customHeight="1">
      <c r="A59" s="14"/>
      <c r="B59" s="14"/>
      <c r="C59" s="14"/>
      <c r="D59" s="65" t="s">
        <v>153</v>
      </c>
      <c r="E59" s="70"/>
      <c r="F59" s="70"/>
      <c r="G59" s="70"/>
      <c r="H59" s="70"/>
      <c r="I59" s="14"/>
      <c r="J59" s="14"/>
      <c r="AA59" s="5" t="s">
        <v>61</v>
      </c>
    </row>
    <row r="60" spans="1:27" ht="19.5" customHeight="1">
      <c r="A60" s="14"/>
      <c r="B60" s="71" t="s">
        <v>157</v>
      </c>
      <c r="C60" s="72"/>
      <c r="D60" s="72"/>
      <c r="E60" s="72"/>
      <c r="F60" s="38" t="s">
        <v>2</v>
      </c>
      <c r="G60" s="47" t="str">
        <f>IF(OR(B61&lt;&gt;"",B62&lt;&gt;"",B63&lt;&gt;"",B64&lt;&gt;"",B65&lt;&gt;"",B66&lt;&gt;"",B67&lt;&gt;""),"* - Include as Separate Plan Sheets","")</f>
        <v>* - Include as Separate Plan Sheets</v>
      </c>
      <c r="H60" s="29"/>
      <c r="I60" s="14"/>
      <c r="J60" s="14"/>
      <c r="AA60" s="5" t="s">
        <v>62</v>
      </c>
    </row>
    <row r="61" spans="1:27" ht="15" customHeight="1">
      <c r="A61" s="14"/>
      <c r="B61" s="14">
        <f>IF(I28=2,"-Wattle with Polyacrylamide (PAM)","")</f>
      </c>
      <c r="C61" s="14"/>
      <c r="D61" s="28"/>
      <c r="E61" s="29"/>
      <c r="F61" s="29"/>
      <c r="G61" s="29"/>
      <c r="H61" s="29"/>
      <c r="I61" s="14"/>
      <c r="J61" s="14"/>
      <c r="AA61" s="5" t="s">
        <v>63</v>
      </c>
    </row>
    <row r="62" spans="1:27" ht="15" customHeight="1">
      <c r="A62" s="14"/>
      <c r="B62" s="14">
        <f>IF(I28=3,"-Coir Fiber Wattle with Polyacrylamide (PAM)","")</f>
      </c>
      <c r="C62" s="14"/>
      <c r="D62" s="28"/>
      <c r="E62" s="29"/>
      <c r="F62" s="29"/>
      <c r="G62" s="29"/>
      <c r="H62" s="29"/>
      <c r="I62" s="14"/>
      <c r="J62" s="14"/>
      <c r="AA62" s="5" t="s">
        <v>64</v>
      </c>
    </row>
    <row r="63" spans="1:27" ht="15" customHeight="1">
      <c r="A63" s="14"/>
      <c r="B63" s="14" t="str">
        <f>IF(I26=2,"-Temporary Rock Silt Check Type A with Excelsior Matting and Polyacrylamide (PAM)","")</f>
        <v>-Temporary Rock Silt Check Type A with Excelsior Matting and Polyacrylamide (PAM)</v>
      </c>
      <c r="C63" s="14"/>
      <c r="D63" s="28"/>
      <c r="E63" s="29"/>
      <c r="F63" s="29"/>
      <c r="G63" s="29"/>
      <c r="H63" s="29"/>
      <c r="I63" s="14"/>
      <c r="J63" s="14"/>
      <c r="AA63" s="5" t="s">
        <v>65</v>
      </c>
    </row>
    <row r="64" spans="1:27" ht="15" customHeight="1">
      <c r="A64" s="14"/>
      <c r="B64" s="14">
        <f>IF(I23=4,"-Wattle Barrier","")</f>
      </c>
      <c r="C64" s="14"/>
      <c r="D64" s="28"/>
      <c r="E64" s="29"/>
      <c r="F64" s="29"/>
      <c r="G64" s="29"/>
      <c r="H64" s="29"/>
      <c r="I64" s="14"/>
      <c r="J64" s="14"/>
      <c r="AA64" s="5" t="s">
        <v>66</v>
      </c>
    </row>
    <row r="65" spans="1:27" ht="15" customHeight="1">
      <c r="A65" s="14"/>
      <c r="B65" s="30">
        <f>IF(I23=5,"-Coir Fiber Wattle Barrier","")</f>
      </c>
      <c r="C65" s="14"/>
      <c r="D65" s="28"/>
      <c r="E65" s="29"/>
      <c r="F65" s="29"/>
      <c r="G65" s="29"/>
      <c r="H65" s="29"/>
      <c r="I65" s="14"/>
      <c r="J65" s="14"/>
      <c r="AA65" s="5" t="s">
        <v>67</v>
      </c>
    </row>
    <row r="66" spans="1:27" ht="15" customHeight="1">
      <c r="A66" s="14"/>
      <c r="B66" s="14">
        <f>IF(I27=3,"-Silt Fence Wattle Break","")</f>
      </c>
      <c r="C66" s="14"/>
      <c r="D66" s="14"/>
      <c r="E66" s="14"/>
      <c r="F66" s="14"/>
      <c r="G66" s="14"/>
      <c r="H66" s="16"/>
      <c r="I66" s="14"/>
      <c r="J66" s="14"/>
      <c r="AA66" s="5" t="s">
        <v>68</v>
      </c>
    </row>
    <row r="67" spans="1:27" ht="15" customHeight="1">
      <c r="A67" s="14"/>
      <c r="B67" s="14">
        <f>IF(I27=4,"-Silt Fence Coir Fiber Wattle Break","")</f>
      </c>
      <c r="C67" s="14"/>
      <c r="D67" s="14"/>
      <c r="E67" s="14"/>
      <c r="F67" s="14"/>
      <c r="G67" s="14"/>
      <c r="H67" s="16"/>
      <c r="I67" s="14"/>
      <c r="J67" s="14"/>
      <c r="AA67" s="5" t="s">
        <v>69</v>
      </c>
    </row>
    <row r="68" spans="1:27" ht="15" customHeight="1">
      <c r="A68" s="14"/>
      <c r="B68" s="14" t="str">
        <f>IF(OR(I9=2,I11=2,I13=2,I15=2,I17=2),"-Reforestation Detail included as sheet RF-1 after plan sheets","")</f>
        <v>-Reforestation Detail included as sheet RF-1 after plan sheets</v>
      </c>
      <c r="C68" s="14"/>
      <c r="D68" s="14"/>
      <c r="E68" s="14"/>
      <c r="F68" s="14"/>
      <c r="G68" s="14"/>
      <c r="H68" s="16"/>
      <c r="I68" s="14"/>
      <c r="J68" s="14"/>
      <c r="AA68" s="5" t="s">
        <v>70</v>
      </c>
    </row>
    <row r="69" spans="1:27" ht="19.5" customHeight="1">
      <c r="A69" s="14"/>
      <c r="B69" s="74" t="s">
        <v>155</v>
      </c>
      <c r="C69" s="75"/>
      <c r="D69" s="75"/>
      <c r="E69" s="75"/>
      <c r="F69" s="75"/>
      <c r="G69" s="75"/>
      <c r="H69" s="75"/>
      <c r="I69" s="14"/>
      <c r="J69" s="14"/>
      <c r="AA69" s="5" t="s">
        <v>71</v>
      </c>
    </row>
    <row r="70" spans="1:27" ht="19.5" customHeight="1">
      <c r="A70" s="19"/>
      <c r="B70" s="38"/>
      <c r="C70" s="40"/>
      <c r="D70" s="40"/>
      <c r="E70" s="40"/>
      <c r="F70" s="19"/>
      <c r="G70" s="19"/>
      <c r="H70" s="16" t="str">
        <f>IF(I70&lt;&gt;1,"Stabilization Guidelines Sheet included as separate sheet before first plan sheet?","Stabilization Guidelines Sheet included as separate sheet before first plan sheet")</f>
        <v>Stabilization Guidelines Sheet included as separate sheet before first plan sheet?</v>
      </c>
      <c r="I70" s="14">
        <v>2</v>
      </c>
      <c r="J70" s="14"/>
      <c r="AA70" s="5" t="s">
        <v>72</v>
      </c>
    </row>
    <row r="71" spans="1:27" ht="19.5" customHeight="1">
      <c r="A71" s="19"/>
      <c r="B71" s="38"/>
      <c r="C71" s="41"/>
      <c r="D71" s="41"/>
      <c r="E71" s="41"/>
      <c r="F71" s="19"/>
      <c r="G71" s="19"/>
      <c r="H71" s="16" t="str">
        <f>IF(I71&lt;&gt;1,"Option 1 - Ditchline Matting/Permanent Soil Reinforcement Mat (PSRM) Summary Sheet included?","Option 1 - Ditchline Matting/Permanent Soil Reinforcement Mat (PSRM) Summary Sheet included")</f>
        <v>Option 1 - Ditchline Matting/Permanent Soil Reinforcement Mat (PSRM) Summary Sheet included?</v>
      </c>
      <c r="I71" s="14">
        <v>4</v>
      </c>
      <c r="J71" s="14"/>
      <c r="AA71" s="5" t="s">
        <v>73</v>
      </c>
    </row>
    <row r="72" spans="1:27" ht="19.5" customHeight="1">
      <c r="A72" s="14"/>
      <c r="B72" s="42"/>
      <c r="C72" s="41"/>
      <c r="D72" s="41"/>
      <c r="E72" s="41"/>
      <c r="F72" s="41"/>
      <c r="G72" s="41"/>
      <c r="H72" s="16" t="str">
        <f>IF(I72&lt;&gt;1,"Option 2 - Ditchline Matting/PSRM Note on Plan Sheet with location and Station Numbers included?","Option 2 - Ditchline Matting/PSRM Note on Plan Sheet with location and Station Numbers included")</f>
        <v>Option 2 - Ditchline Matting/PSRM Note on Plan Sheet with location and Station Numbers included?</v>
      </c>
      <c r="I72" s="40">
        <v>2</v>
      </c>
      <c r="J72" s="14"/>
      <c r="AA72" s="5" t="s">
        <v>74</v>
      </c>
    </row>
    <row r="73" spans="1:27" ht="15" customHeight="1">
      <c r="A73" s="14"/>
      <c r="B73" s="61" t="s">
        <v>2</v>
      </c>
      <c r="C73" s="62"/>
      <c r="D73" s="62"/>
      <c r="E73" s="62"/>
      <c r="F73" s="14"/>
      <c r="G73" s="14"/>
      <c r="H73" s="16"/>
      <c r="I73" s="14"/>
      <c r="J73" s="14"/>
      <c r="AA73" s="5" t="s">
        <v>75</v>
      </c>
    </row>
    <row r="74" spans="1:27" ht="19.5" customHeight="1">
      <c r="A74" s="14"/>
      <c r="B74" s="14"/>
      <c r="C74" s="73" t="s">
        <v>154</v>
      </c>
      <c r="D74" s="72"/>
      <c r="E74" s="72"/>
      <c r="F74" s="72"/>
      <c r="G74" s="72"/>
      <c r="H74" s="72"/>
      <c r="I74" s="72"/>
      <c r="J74" s="14"/>
      <c r="AA74" s="5" t="s">
        <v>76</v>
      </c>
    </row>
    <row r="75" spans="1:27" ht="19.5" customHeight="1">
      <c r="A75" s="14"/>
      <c r="B75" s="14"/>
      <c r="C75" s="14"/>
      <c r="D75" s="28"/>
      <c r="E75" s="29"/>
      <c r="F75" s="29"/>
      <c r="G75" s="29"/>
      <c r="H75" s="16" t="str">
        <f>IF(I75&lt;&gt;1,"Type of Erosion Control Plan Submittal?","Type of Erosion Control Plan Submittal")</f>
        <v>Type of Erosion Control Plan Submittal?</v>
      </c>
      <c r="I75" s="14">
        <v>3</v>
      </c>
      <c r="J75" s="14"/>
      <c r="AA75" s="5" t="s">
        <v>77</v>
      </c>
    </row>
    <row r="76" spans="1:27" ht="19.5" customHeight="1">
      <c r="A76" s="14"/>
      <c r="B76" s="14"/>
      <c r="C76" s="14"/>
      <c r="D76" s="28"/>
      <c r="E76" s="29"/>
      <c r="F76" s="29"/>
      <c r="G76" s="29"/>
      <c r="H76" s="16" t="str">
        <f>IF(I76&lt;&gt;1,"High Quality Water Worksheet included with Submittal?","High Quality Water Worksheet included with Submittal")</f>
        <v>High Quality Water Worksheet included with Submittal?</v>
      </c>
      <c r="I76" s="14">
        <v>2</v>
      </c>
      <c r="J76" s="14"/>
      <c r="AA76" s="5" t="s">
        <v>78</v>
      </c>
    </row>
    <row r="77" spans="1:27" ht="15" customHeight="1">
      <c r="A77" s="50" t="s">
        <v>161</v>
      </c>
      <c r="B77" s="67"/>
      <c r="C77" s="67"/>
      <c r="D77" s="67"/>
      <c r="E77" s="67"/>
      <c r="F77" s="67"/>
      <c r="G77" s="67"/>
      <c r="H77" s="67"/>
      <c r="I77" s="14"/>
      <c r="J77" s="14"/>
      <c r="AA77" s="5" t="s">
        <v>79</v>
      </c>
    </row>
    <row r="78" spans="1:27" ht="19.5" customHeight="1">
      <c r="A78" s="31"/>
      <c r="B78" s="32"/>
      <c r="C78" s="32"/>
      <c r="D78" s="32"/>
      <c r="E78" s="32"/>
      <c r="F78" s="32"/>
      <c r="G78" s="32"/>
      <c r="H78" s="44" t="str">
        <f>IF(I78&lt;&gt;1,"Ditchline Spreadsheet included with Submittal?","Ditchline Spreadsheet included with Submittal")</f>
        <v>Ditchline Spreadsheet included with Submittal?</v>
      </c>
      <c r="I78" s="14">
        <v>2</v>
      </c>
      <c r="J78" s="14"/>
      <c r="AA78" s="5" t="s">
        <v>80</v>
      </c>
    </row>
    <row r="79" spans="1:27" ht="15" customHeight="1">
      <c r="A79" s="50" t="s">
        <v>164</v>
      </c>
      <c r="B79" s="67"/>
      <c r="C79" s="67"/>
      <c r="D79" s="67"/>
      <c r="E79" s="67"/>
      <c r="F79" s="67"/>
      <c r="G79" s="67"/>
      <c r="H79" s="67"/>
      <c r="I79" s="14"/>
      <c r="J79" s="14"/>
      <c r="AA79" s="5" t="s">
        <v>81</v>
      </c>
    </row>
    <row r="80" spans="1:27" ht="19.5" customHeight="1">
      <c r="A80" s="14"/>
      <c r="B80" s="14"/>
      <c r="C80" s="14"/>
      <c r="D80" s="28"/>
      <c r="E80" s="29"/>
      <c r="F80" s="29"/>
      <c r="G80" s="29"/>
      <c r="H80" s="16" t="str">
        <f>IF(I80&lt;&gt;1,"Erosion Control Plan Design and Submittal Checklist included with Submittal?","Erosion Control Plan Design and Submittal Checklist included with Submittal")</f>
        <v>Erosion Control Plan Design and Submittal Checklist included with Submittal?</v>
      </c>
      <c r="I80" s="14">
        <v>2</v>
      </c>
      <c r="J80" s="14"/>
      <c r="AA80" s="5" t="s">
        <v>82</v>
      </c>
    </row>
    <row r="81" spans="1:27" ht="19.5" customHeight="1">
      <c r="A81" s="14"/>
      <c r="B81" s="14"/>
      <c r="C81" s="14"/>
      <c r="D81" s="28"/>
      <c r="E81" s="29"/>
      <c r="F81" s="29"/>
      <c r="G81" s="29"/>
      <c r="H81" s="16" t="str">
        <f>IF(I81&lt;&gt;1,"Completed Erosion Control Quantities Spreadsheet included with Submittal?","Completed Erosion Control Quantities Spreadsheet included with Submittal")</f>
        <v>Completed Erosion Control Quantities Spreadsheet included with Submittal?</v>
      </c>
      <c r="I81" s="14">
        <v>2</v>
      </c>
      <c r="J81" s="14"/>
      <c r="AA81" s="5" t="s">
        <v>83</v>
      </c>
    </row>
    <row r="82" spans="1:27" ht="15" customHeight="1">
      <c r="A82" s="50" t="s">
        <v>161</v>
      </c>
      <c r="B82" s="67"/>
      <c r="C82" s="67"/>
      <c r="D82" s="67"/>
      <c r="E82" s="67"/>
      <c r="F82" s="67"/>
      <c r="G82" s="67"/>
      <c r="H82" s="67"/>
      <c r="I82" s="40"/>
      <c r="J82" s="14"/>
      <c r="AA82" s="5" t="s">
        <v>84</v>
      </c>
    </row>
    <row r="83" spans="1:27" ht="19.5" customHeight="1">
      <c r="A83" s="31"/>
      <c r="B83" s="32"/>
      <c r="C83" s="32"/>
      <c r="D83" s="32"/>
      <c r="E83" s="32"/>
      <c r="F83" s="32"/>
      <c r="G83" s="32"/>
      <c r="H83" s="16" t="str">
        <f>IF(I83&lt;&gt;1,"Appropriate Erosion Control Special Provisions included with Submittal?","Appropriate Erosion Control Special Provisions included with Submittal")</f>
        <v>Appropriate Erosion Control Special Provisions included with Submittal?</v>
      </c>
      <c r="I83" s="41">
        <v>2</v>
      </c>
      <c r="J83" s="14"/>
      <c r="AA83" s="5" t="s">
        <v>85</v>
      </c>
    </row>
    <row r="84" spans="1:27" ht="15" customHeight="1">
      <c r="A84" s="14"/>
      <c r="B84" s="50" t="s">
        <v>162</v>
      </c>
      <c r="C84" s="50"/>
      <c r="D84" s="50"/>
      <c r="E84" s="50"/>
      <c r="F84" s="50"/>
      <c r="G84" s="50"/>
      <c r="H84" s="50"/>
      <c r="I84" s="14"/>
      <c r="J84" s="14"/>
      <c r="AA84" s="5" t="s">
        <v>86</v>
      </c>
    </row>
    <row r="85" spans="1:27" ht="15" customHeight="1">
      <c r="A85" s="14"/>
      <c r="B85" s="31"/>
      <c r="C85" s="31"/>
      <c r="D85" s="31"/>
      <c r="E85" s="31"/>
      <c r="F85" s="31"/>
      <c r="G85" s="31"/>
      <c r="H85" s="31"/>
      <c r="I85" s="14"/>
      <c r="J85" s="14"/>
      <c r="AA85" s="5" t="s">
        <v>87</v>
      </c>
    </row>
    <row r="86" spans="1:27" ht="19.5" customHeight="1">
      <c r="A86" s="14"/>
      <c r="B86" s="31"/>
      <c r="C86" s="73" t="s">
        <v>163</v>
      </c>
      <c r="D86" s="72"/>
      <c r="E86" s="72"/>
      <c r="F86" s="72"/>
      <c r="G86" s="72"/>
      <c r="H86" s="72"/>
      <c r="I86" s="72"/>
      <c r="J86" s="14"/>
      <c r="AA86" s="5" t="s">
        <v>88</v>
      </c>
    </row>
    <row r="87" spans="1:27" ht="19.5" customHeight="1">
      <c r="A87" s="14"/>
      <c r="B87" s="31"/>
      <c r="C87" s="43"/>
      <c r="D87" s="39"/>
      <c r="E87" s="39"/>
      <c r="F87" s="39"/>
      <c r="G87" s="39"/>
      <c r="H87" s="16" t="str">
        <f>IF(I87&lt;&gt;1,"Roadway Plans and Profile included with Submittal?","Roadway Plans and Profile included with Submittal")</f>
        <v>Roadway Plans and Profile included with Submittal?</v>
      </c>
      <c r="I87" s="39">
        <v>2</v>
      </c>
      <c r="J87" s="14"/>
      <c r="AA87" s="5" t="s">
        <v>89</v>
      </c>
    </row>
    <row r="88" spans="1:27" ht="19.5" customHeight="1">
      <c r="A88" s="14"/>
      <c r="B88" s="31"/>
      <c r="C88" s="43"/>
      <c r="D88" s="39"/>
      <c r="E88" s="39"/>
      <c r="F88" s="39"/>
      <c r="G88" s="39"/>
      <c r="H88" s="16" t="str">
        <f>IF(I88&lt;&gt;1,"Roadway Cross Sections (Half-Size) included with Submittal?","Roadway Cross Sections (Half-Size) included with Submittal")</f>
        <v>Roadway Cross Sections (Half-Size) included with Submittal?</v>
      </c>
      <c r="I88" s="39">
        <v>2</v>
      </c>
      <c r="J88" s="14"/>
      <c r="AA88" s="5" t="s">
        <v>90</v>
      </c>
    </row>
    <row r="89" spans="1:27" ht="19.5" customHeight="1">
      <c r="A89" s="14"/>
      <c r="B89" s="31"/>
      <c r="C89" s="43"/>
      <c r="D89" s="39"/>
      <c r="E89" s="39"/>
      <c r="F89" s="39"/>
      <c r="G89" s="39"/>
      <c r="H89" s="16" t="str">
        <f>IF(I89&lt;&gt;1,"Permit Drawings included with Submittal?","Permit Drawings included with Submittal")</f>
        <v>Permit Drawings included with Submittal?</v>
      </c>
      <c r="I89" s="39">
        <v>2</v>
      </c>
      <c r="J89" s="14"/>
      <c r="AA89" s="5" t="s">
        <v>91</v>
      </c>
    </row>
    <row r="90" spans="1:27" ht="19.5" customHeight="1">
      <c r="A90" s="14"/>
      <c r="B90" s="31"/>
      <c r="C90" s="43"/>
      <c r="D90" s="39"/>
      <c r="E90" s="39"/>
      <c r="F90" s="39"/>
      <c r="G90" s="39"/>
      <c r="H90" s="16" t="str">
        <f>IF(I90&lt;&gt;1,"General Structure Drawing included with Submittal?","General Structure Drawing included with Submittal")</f>
        <v>General Structure Drawing included with Submittal?</v>
      </c>
      <c r="I90" s="39">
        <v>2</v>
      </c>
      <c r="J90" s="14"/>
      <c r="AA90" s="5" t="s">
        <v>92</v>
      </c>
    </row>
    <row r="91" spans="1:27" ht="21" customHeight="1">
      <c r="A91" s="14"/>
      <c r="B91" s="14"/>
      <c r="C91" s="19"/>
      <c r="D91" s="41"/>
      <c r="E91" s="41"/>
      <c r="F91" s="41"/>
      <c r="G91" s="41"/>
      <c r="H91" s="41"/>
      <c r="I91" s="40"/>
      <c r="J91" s="14"/>
      <c r="AA91" s="5" t="s">
        <v>93</v>
      </c>
    </row>
    <row r="92" spans="1:27" ht="21" customHeight="1" thickBot="1">
      <c r="A92" s="14"/>
      <c r="B92" s="16" t="s">
        <v>130</v>
      </c>
      <c r="C92" s="56" t="s">
        <v>169</v>
      </c>
      <c r="D92" s="57"/>
      <c r="E92" s="57"/>
      <c r="F92" s="14"/>
      <c r="G92" s="16" t="s">
        <v>131</v>
      </c>
      <c r="H92" s="58">
        <v>41159</v>
      </c>
      <c r="I92" s="59"/>
      <c r="J92" s="14"/>
      <c r="AA92" s="5" t="s">
        <v>94</v>
      </c>
    </row>
    <row r="93" spans="1:27" ht="12.75">
      <c r="A93" s="33"/>
      <c r="B93" s="33"/>
      <c r="C93" s="33"/>
      <c r="D93" s="33"/>
      <c r="E93" s="33"/>
      <c r="F93" s="33"/>
      <c r="G93" s="33"/>
      <c r="H93" s="33"/>
      <c r="I93" s="33"/>
      <c r="J93" s="33"/>
      <c r="AA93" s="5" t="s">
        <v>95</v>
      </c>
    </row>
    <row r="94" spans="1:27" ht="12.75">
      <c r="A94" s="33"/>
      <c r="B94" s="33"/>
      <c r="C94" s="33"/>
      <c r="D94" s="33"/>
      <c r="E94" s="33"/>
      <c r="F94" s="33"/>
      <c r="G94" s="33"/>
      <c r="H94" s="33"/>
      <c r="I94" s="33"/>
      <c r="J94" s="33"/>
      <c r="AA94" s="5" t="s">
        <v>96</v>
      </c>
    </row>
    <row r="95" spans="1:27" ht="12.75">
      <c r="A95" s="33"/>
      <c r="B95" s="33"/>
      <c r="C95" s="33"/>
      <c r="D95" s="33"/>
      <c r="E95" s="33"/>
      <c r="F95" s="33"/>
      <c r="G95" s="33"/>
      <c r="H95" s="33"/>
      <c r="I95" s="33"/>
      <c r="J95" s="33"/>
      <c r="AA95" s="5" t="s">
        <v>97</v>
      </c>
    </row>
    <row r="96" spans="1:27" ht="12.75">
      <c r="A96" s="33"/>
      <c r="B96" s="33"/>
      <c r="J96" s="33"/>
      <c r="AA96" s="5" t="s">
        <v>98</v>
      </c>
    </row>
    <row r="97" spans="10:27" ht="12.75">
      <c r="J97" s="33"/>
      <c r="AA97" s="5" t="s">
        <v>99</v>
      </c>
    </row>
    <row r="98" spans="10:27" ht="12.75">
      <c r="J98" s="33"/>
      <c r="AA98" s="5" t="s">
        <v>100</v>
      </c>
    </row>
    <row r="99" spans="10:27" ht="12.75">
      <c r="J99" s="33"/>
      <c r="AA99" s="5" t="s">
        <v>101</v>
      </c>
    </row>
    <row r="100" spans="10:27" ht="12.75">
      <c r="J100" s="34"/>
      <c r="AA100" s="5" t="s">
        <v>102</v>
      </c>
    </row>
    <row r="101" ht="12.75">
      <c r="J101" s="33"/>
    </row>
    <row r="102" ht="12.75">
      <c r="J102" s="33"/>
    </row>
    <row r="103" ht="12.75">
      <c r="J103" s="33"/>
    </row>
    <row r="104" ht="12.75">
      <c r="J104" s="33"/>
    </row>
    <row r="105" ht="12.75">
      <c r="J105" s="33"/>
    </row>
    <row r="106" ht="12.75">
      <c r="J106" s="33"/>
    </row>
    <row r="107" ht="12.75">
      <c r="J107" s="33"/>
    </row>
    <row r="108" ht="12.75">
      <c r="J108" s="33"/>
    </row>
    <row r="109" ht="12.75">
      <c r="J109" s="33"/>
    </row>
    <row r="110" ht="12.75">
      <c r="J110" s="33"/>
    </row>
    <row r="111" ht="12.75">
      <c r="J111" s="33"/>
    </row>
    <row r="112" ht="12.75">
      <c r="J112" s="33"/>
    </row>
    <row r="113" ht="12.75">
      <c r="J113" s="33"/>
    </row>
    <row r="114" ht="12.75">
      <c r="J114" s="33"/>
    </row>
    <row r="115" ht="12.75">
      <c r="J115" s="33"/>
    </row>
    <row r="116" ht="12.75">
      <c r="J116" s="33"/>
    </row>
  </sheetData>
  <sheetProtection/>
  <mergeCells count="32">
    <mergeCell ref="B4:C4"/>
    <mergeCell ref="D38:H38"/>
    <mergeCell ref="B32:H33"/>
    <mergeCell ref="B35:H36"/>
    <mergeCell ref="D46:H46"/>
    <mergeCell ref="D59:H59"/>
    <mergeCell ref="B60:E60"/>
    <mergeCell ref="B84:H84"/>
    <mergeCell ref="C86:I86"/>
    <mergeCell ref="B69:H69"/>
    <mergeCell ref="A79:H79"/>
    <mergeCell ref="C74:I74"/>
    <mergeCell ref="A1:J1"/>
    <mergeCell ref="E8:G8"/>
    <mergeCell ref="D22:H22"/>
    <mergeCell ref="B6:C6"/>
    <mergeCell ref="D6:E6"/>
    <mergeCell ref="A82:H82"/>
    <mergeCell ref="A77:H77"/>
    <mergeCell ref="B48:E48"/>
    <mergeCell ref="B49:D49"/>
    <mergeCell ref="B52:F52"/>
    <mergeCell ref="H6:I6"/>
    <mergeCell ref="C16:H16"/>
    <mergeCell ref="A9:H9"/>
    <mergeCell ref="B3:C3"/>
    <mergeCell ref="F6:G6"/>
    <mergeCell ref="C92:E92"/>
    <mergeCell ref="H92:I92"/>
    <mergeCell ref="B50:F50"/>
    <mergeCell ref="B51:D51"/>
    <mergeCell ref="B73:E73"/>
  </mergeCells>
  <conditionalFormatting sqref="I41">
    <cfRule type="cellIs" priority="1" dxfId="2" operator="equal" stopIfTrue="1">
      <formula>"YES"</formula>
    </cfRule>
    <cfRule type="cellIs" priority="2" dxfId="2" operator="equal" stopIfTrue="1">
      <formula>"NO"</formula>
    </cfRule>
  </conditionalFormatting>
  <dataValidations count="3">
    <dataValidation type="list" allowBlank="1" showInputMessage="1" showErrorMessage="1" sqref="E3">
      <formula1>$AB$1:$AB$14</formula1>
    </dataValidation>
    <dataValidation type="list" allowBlank="1" showInputMessage="1" showErrorMessage="1" sqref="D6:E6">
      <formula1>$AC$1:$AC$17</formula1>
    </dataValidation>
    <dataValidation type="list" allowBlank="1" showInputMessage="1" showErrorMessage="1" sqref="B3:C3">
      <formula1>$AA$1:$AA$100</formula1>
    </dataValidation>
  </dataValidations>
  <hyperlinks>
    <hyperlink ref="C16" r:id="rId1" display="http://h2o.enr.state.nc.us/tmdl/documents/303d_Report.pdf"/>
    <hyperlink ref="C16:H16" r:id="rId2" display="See 2014 North Carolina Final 303(d) List"/>
    <hyperlink ref="A82:H82" r:id="rId3" display="See Erosion Control Quantities Spreadsheet on Soil &amp; Water Engineering Downloads Page"/>
    <hyperlink ref="A77:H77" r:id="rId4" display="See Erosion Control Quantities Spreadsheet on Soil &amp; Water Engineering Downloads Page"/>
    <hyperlink ref="B84:H84" r:id="rId5" display="See Roadside Environmental Unit: Soil &amp; Water Section - Special Provisions"/>
    <hyperlink ref="A79:H79" r:id="rId6" display="See Matting Determination Spreadsheet on Soil &amp; Water Engineering Downloads Page"/>
  </hyperlinks>
  <printOptions/>
  <pageMargins left="1.2" right="0.7" top="1" bottom="0.75" header="0.3" footer="0.3"/>
  <pageSetup fitToHeight="2" horizontalDpi="600" verticalDpi="600" orientation="portrait" scale="70" r:id="rId8"/>
  <rowBreaks count="1" manualBreakCount="1">
    <brk id="45" max="9" man="1"/>
  </rowBreaks>
  <legacyDrawing r:id="rId7"/>
</worksheet>
</file>

<file path=xl/worksheets/sheet2.xml><?xml version="1.0" encoding="utf-8"?>
<worksheet xmlns="http://schemas.openxmlformats.org/spreadsheetml/2006/main" xmlns:r="http://schemas.openxmlformats.org/officeDocument/2006/relationships">
  <dimension ref="A1:C101"/>
  <sheetViews>
    <sheetView zoomScalePageLayoutView="0" workbookViewId="0" topLeftCell="A1">
      <selection activeCell="A1" sqref="A1"/>
    </sheetView>
  </sheetViews>
  <sheetFormatPr defaultColWidth="9.140625" defaultRowHeight="12.75"/>
  <cols>
    <col min="1" max="1" width="15.7109375" style="0" customWidth="1"/>
    <col min="2" max="2" width="10.7109375" style="0" customWidth="1"/>
    <col min="3" max="3" width="10.421875" style="0" customWidth="1"/>
  </cols>
  <sheetData>
    <row r="1" spans="1:3" ht="26.25" thickBot="1">
      <c r="A1" s="10" t="s">
        <v>125</v>
      </c>
      <c r="B1" s="11" t="s">
        <v>126</v>
      </c>
      <c r="C1" s="13" t="s">
        <v>127</v>
      </c>
    </row>
    <row r="2" spans="1:3" ht="12.75">
      <c r="A2" s="1" t="s">
        <v>3</v>
      </c>
      <c r="B2" s="6" t="s">
        <v>123</v>
      </c>
      <c r="C2" s="12" t="s">
        <v>122</v>
      </c>
    </row>
    <row r="3" spans="1:3" ht="12.75">
      <c r="A3" s="2" t="s">
        <v>4</v>
      </c>
      <c r="B3" s="7" t="s">
        <v>122</v>
      </c>
      <c r="C3" s="7" t="s">
        <v>122</v>
      </c>
    </row>
    <row r="4" spans="1:3" ht="12.75">
      <c r="A4" s="2" t="s">
        <v>5</v>
      </c>
      <c r="B4" s="7" t="s">
        <v>122</v>
      </c>
      <c r="C4" s="7" t="s">
        <v>122</v>
      </c>
    </row>
    <row r="5" spans="1:3" ht="12.75">
      <c r="A5" s="2" t="s">
        <v>6</v>
      </c>
      <c r="B5" s="7" t="s">
        <v>123</v>
      </c>
      <c r="C5" s="7" t="s">
        <v>122</v>
      </c>
    </row>
    <row r="6" spans="1:3" ht="12.75">
      <c r="A6" s="2" t="s">
        <v>7</v>
      </c>
      <c r="B6" s="7" t="s">
        <v>122</v>
      </c>
      <c r="C6" s="7" t="s">
        <v>122</v>
      </c>
    </row>
    <row r="7" spans="1:3" ht="12.75">
      <c r="A7" s="3" t="s">
        <v>8</v>
      </c>
      <c r="B7" s="8" t="s">
        <v>122</v>
      </c>
      <c r="C7" s="8" t="s">
        <v>122</v>
      </c>
    </row>
    <row r="8" spans="1:3" ht="12.75">
      <c r="A8" s="1" t="s">
        <v>9</v>
      </c>
      <c r="B8" s="6" t="s">
        <v>123</v>
      </c>
      <c r="C8" s="7" t="s">
        <v>123</v>
      </c>
    </row>
    <row r="9" spans="1:3" ht="12.75">
      <c r="A9" s="2" t="s">
        <v>10</v>
      </c>
      <c r="B9" s="7" t="s">
        <v>123</v>
      </c>
      <c r="C9" s="7" t="s">
        <v>123</v>
      </c>
    </row>
    <row r="10" spans="1:3" ht="12.75">
      <c r="A10" s="2" t="s">
        <v>11</v>
      </c>
      <c r="B10" s="7" t="s">
        <v>123</v>
      </c>
      <c r="C10" s="7" t="s">
        <v>123</v>
      </c>
    </row>
    <row r="11" spans="1:3" ht="12.75">
      <c r="A11" s="2" t="s">
        <v>12</v>
      </c>
      <c r="B11" s="7" t="s">
        <v>123</v>
      </c>
      <c r="C11" s="7" t="s">
        <v>123</v>
      </c>
    </row>
    <row r="12" spans="1:3" ht="12.75">
      <c r="A12" s="2" t="s">
        <v>13</v>
      </c>
      <c r="B12" s="7" t="s">
        <v>124</v>
      </c>
      <c r="C12" s="7" t="s">
        <v>122</v>
      </c>
    </row>
    <row r="13" spans="1:3" ht="12.75">
      <c r="A13" s="3" t="s">
        <v>14</v>
      </c>
      <c r="B13" s="8" t="s">
        <v>124</v>
      </c>
      <c r="C13" s="8" t="s">
        <v>122</v>
      </c>
    </row>
    <row r="14" spans="1:3" ht="12.75">
      <c r="A14" s="1" t="s">
        <v>15</v>
      </c>
      <c r="B14" s="6" t="s">
        <v>122</v>
      </c>
      <c r="C14" s="7" t="s">
        <v>122</v>
      </c>
    </row>
    <row r="15" spans="1:3" ht="12.75">
      <c r="A15" s="2" t="s">
        <v>16</v>
      </c>
      <c r="B15" s="7" t="s">
        <v>122</v>
      </c>
      <c r="C15" s="7" t="s">
        <v>122</v>
      </c>
    </row>
    <row r="16" spans="1:3" ht="12.75">
      <c r="A16" s="2" t="s">
        <v>17</v>
      </c>
      <c r="B16" s="7" t="s">
        <v>123</v>
      </c>
      <c r="C16" s="7" t="s">
        <v>123</v>
      </c>
    </row>
    <row r="17" spans="1:3" ht="12.75">
      <c r="A17" s="2" t="s">
        <v>18</v>
      </c>
      <c r="B17" s="7" t="s">
        <v>123</v>
      </c>
      <c r="C17" s="7" t="s">
        <v>123</v>
      </c>
    </row>
    <row r="18" spans="1:3" ht="12.75">
      <c r="A18" s="2" t="s">
        <v>19</v>
      </c>
      <c r="B18" s="7" t="s">
        <v>122</v>
      </c>
      <c r="C18" s="7" t="s">
        <v>122</v>
      </c>
    </row>
    <row r="19" spans="1:3" ht="12.75">
      <c r="A19" s="2" t="s">
        <v>20</v>
      </c>
      <c r="B19" s="7" t="s">
        <v>122</v>
      </c>
      <c r="C19" s="7" t="s">
        <v>122</v>
      </c>
    </row>
    <row r="20" spans="1:3" ht="12.75">
      <c r="A20" s="2" t="s">
        <v>21</v>
      </c>
      <c r="B20" s="7" t="s">
        <v>123</v>
      </c>
      <c r="C20" s="7" t="s">
        <v>122</v>
      </c>
    </row>
    <row r="21" spans="1:3" ht="12.75">
      <c r="A21" s="2" t="s">
        <v>22</v>
      </c>
      <c r="B21" s="7" t="s">
        <v>124</v>
      </c>
      <c r="C21" s="7" t="s">
        <v>122</v>
      </c>
    </row>
    <row r="22" spans="1:3" ht="12.75">
      <c r="A22" s="2" t="s">
        <v>23</v>
      </c>
      <c r="B22" s="7" t="s">
        <v>123</v>
      </c>
      <c r="C22" s="7" t="s">
        <v>123</v>
      </c>
    </row>
    <row r="23" spans="1:3" ht="12.75">
      <c r="A23" s="2" t="s">
        <v>24</v>
      </c>
      <c r="B23" s="7" t="s">
        <v>124</v>
      </c>
      <c r="C23" s="7" t="s">
        <v>122</v>
      </c>
    </row>
    <row r="24" spans="1:3" ht="12.75">
      <c r="A24" s="2" t="s">
        <v>25</v>
      </c>
      <c r="B24" s="7" t="s">
        <v>122</v>
      </c>
      <c r="C24" s="7" t="s">
        <v>122</v>
      </c>
    </row>
    <row r="25" spans="1:3" ht="12.75">
      <c r="A25" s="2" t="s">
        <v>26</v>
      </c>
      <c r="B25" s="7" t="s">
        <v>123</v>
      </c>
      <c r="C25" s="7" t="s">
        <v>123</v>
      </c>
    </row>
    <row r="26" spans="1:3" ht="12.75">
      <c r="A26" s="2" t="s">
        <v>27</v>
      </c>
      <c r="B26" s="7" t="s">
        <v>123</v>
      </c>
      <c r="C26" s="7" t="s">
        <v>123</v>
      </c>
    </row>
    <row r="27" spans="1:3" ht="12.75">
      <c r="A27" s="2" t="s">
        <v>28</v>
      </c>
      <c r="B27" s="7" t="s">
        <v>123</v>
      </c>
      <c r="C27" s="7" t="s">
        <v>123</v>
      </c>
    </row>
    <row r="28" spans="1:3" ht="12.75">
      <c r="A28" s="3" t="s">
        <v>29</v>
      </c>
      <c r="B28" s="8" t="s">
        <v>123</v>
      </c>
      <c r="C28" s="8" t="s">
        <v>123</v>
      </c>
    </row>
    <row r="29" spans="1:3" ht="12.75">
      <c r="A29" s="1" t="s">
        <v>30</v>
      </c>
      <c r="B29" s="6" t="s">
        <v>123</v>
      </c>
      <c r="C29" s="7" t="s">
        <v>123</v>
      </c>
    </row>
    <row r="30" spans="1:3" ht="12.75">
      <c r="A30" s="2" t="s">
        <v>31</v>
      </c>
      <c r="B30" s="7" t="s">
        <v>122</v>
      </c>
      <c r="C30" s="7" t="s">
        <v>122</v>
      </c>
    </row>
    <row r="31" spans="1:3" ht="12.75">
      <c r="A31" s="2" t="s">
        <v>32</v>
      </c>
      <c r="B31" s="7" t="s">
        <v>122</v>
      </c>
      <c r="C31" s="7" t="s">
        <v>122</v>
      </c>
    </row>
    <row r="32" spans="1:3" ht="12.75">
      <c r="A32" s="2" t="s">
        <v>33</v>
      </c>
      <c r="B32" s="7" t="s">
        <v>123</v>
      </c>
      <c r="C32" s="7" t="s">
        <v>123</v>
      </c>
    </row>
    <row r="33" spans="1:3" ht="12.75">
      <c r="A33" s="3" t="s">
        <v>34</v>
      </c>
      <c r="B33" s="8" t="s">
        <v>123</v>
      </c>
      <c r="C33" s="8" t="s">
        <v>123</v>
      </c>
    </row>
    <row r="34" spans="1:3" ht="12.75">
      <c r="A34" s="4" t="s">
        <v>35</v>
      </c>
      <c r="B34" s="9" t="s">
        <v>123</v>
      </c>
      <c r="C34" s="9" t="s">
        <v>123</v>
      </c>
    </row>
    <row r="35" spans="1:3" ht="12.75">
      <c r="A35" s="1" t="s">
        <v>36</v>
      </c>
      <c r="B35" s="6" t="s">
        <v>122</v>
      </c>
      <c r="C35" s="7" t="s">
        <v>122</v>
      </c>
    </row>
    <row r="36" spans="1:3" ht="12.75">
      <c r="A36" s="3" t="s">
        <v>37</v>
      </c>
      <c r="B36" s="8" t="s">
        <v>123</v>
      </c>
      <c r="C36" s="8" t="s">
        <v>123</v>
      </c>
    </row>
    <row r="37" spans="1:3" ht="12.75">
      <c r="A37" s="1" t="s">
        <v>38</v>
      </c>
      <c r="B37" s="6" t="s">
        <v>122</v>
      </c>
      <c r="C37" s="7" t="s">
        <v>122</v>
      </c>
    </row>
    <row r="38" spans="1:3" ht="12.75">
      <c r="A38" s="2" t="s">
        <v>39</v>
      </c>
      <c r="B38" s="7" t="s">
        <v>123</v>
      </c>
      <c r="C38" s="7" t="s">
        <v>123</v>
      </c>
    </row>
    <row r="39" spans="1:3" ht="12.75">
      <c r="A39" s="2" t="s">
        <v>40</v>
      </c>
      <c r="B39" s="7" t="s">
        <v>124</v>
      </c>
      <c r="C39" s="7" t="s">
        <v>122</v>
      </c>
    </row>
    <row r="40" spans="1:3" ht="12.75">
      <c r="A40" s="2" t="s">
        <v>41</v>
      </c>
      <c r="B40" s="7" t="s">
        <v>123</v>
      </c>
      <c r="C40" s="7" t="s">
        <v>123</v>
      </c>
    </row>
    <row r="41" spans="1:3" ht="12.75">
      <c r="A41" s="2" t="s">
        <v>42</v>
      </c>
      <c r="B41" s="7" t="s">
        <v>123</v>
      </c>
      <c r="C41" s="7" t="s">
        <v>123</v>
      </c>
    </row>
    <row r="42" spans="1:3" ht="12.75">
      <c r="A42" s="3" t="s">
        <v>43</v>
      </c>
      <c r="B42" s="8" t="s">
        <v>123</v>
      </c>
      <c r="C42" s="8" t="s">
        <v>122</v>
      </c>
    </row>
    <row r="43" spans="1:3" ht="12.75">
      <c r="A43" s="1" t="s">
        <v>44</v>
      </c>
      <c r="B43" s="6" t="s">
        <v>123</v>
      </c>
      <c r="C43" s="7" t="s">
        <v>123</v>
      </c>
    </row>
    <row r="44" spans="1:3" ht="12.75">
      <c r="A44" s="2" t="s">
        <v>45</v>
      </c>
      <c r="B44" s="7" t="s">
        <v>123</v>
      </c>
      <c r="C44" s="7" t="s">
        <v>123</v>
      </c>
    </row>
    <row r="45" spans="1:3" ht="12.75">
      <c r="A45" s="2" t="s">
        <v>46</v>
      </c>
      <c r="B45" s="7" t="s">
        <v>124</v>
      </c>
      <c r="C45" s="7" t="s">
        <v>122</v>
      </c>
    </row>
    <row r="46" spans="1:3" ht="12.75">
      <c r="A46" s="2" t="s">
        <v>47</v>
      </c>
      <c r="B46" s="7" t="s">
        <v>124</v>
      </c>
      <c r="C46" s="7" t="s">
        <v>122</v>
      </c>
    </row>
    <row r="47" spans="1:3" ht="12.75">
      <c r="A47" s="2" t="s">
        <v>48</v>
      </c>
      <c r="B47" s="7" t="s">
        <v>123</v>
      </c>
      <c r="C47" s="7" t="s">
        <v>123</v>
      </c>
    </row>
    <row r="48" spans="1:3" ht="12.75">
      <c r="A48" s="2" t="s">
        <v>49</v>
      </c>
      <c r="B48" s="7" t="s">
        <v>123</v>
      </c>
      <c r="C48" s="7" t="s">
        <v>122</v>
      </c>
    </row>
    <row r="49" spans="1:3" ht="12.75">
      <c r="A49" s="3" t="s">
        <v>50</v>
      </c>
      <c r="B49" s="8" t="s">
        <v>123</v>
      </c>
      <c r="C49" s="8" t="s">
        <v>123</v>
      </c>
    </row>
    <row r="50" spans="1:3" ht="12.75">
      <c r="A50" s="4" t="s">
        <v>51</v>
      </c>
      <c r="B50" s="9" t="s">
        <v>122</v>
      </c>
      <c r="C50" s="9" t="s">
        <v>122</v>
      </c>
    </row>
    <row r="51" spans="1:3" ht="12.75">
      <c r="A51" s="1" t="s">
        <v>52</v>
      </c>
      <c r="B51" s="6" t="s">
        <v>124</v>
      </c>
      <c r="C51" s="7" t="s">
        <v>122</v>
      </c>
    </row>
    <row r="52" spans="1:3" ht="12.75">
      <c r="A52" s="2" t="s">
        <v>53</v>
      </c>
      <c r="B52" s="7" t="s">
        <v>123</v>
      </c>
      <c r="C52" s="7" t="s">
        <v>123</v>
      </c>
    </row>
    <row r="53" spans="1:3" ht="12.75">
      <c r="A53" s="3" t="s">
        <v>54</v>
      </c>
      <c r="B53" s="8" t="s">
        <v>123</v>
      </c>
      <c r="C53" s="8" t="s">
        <v>123</v>
      </c>
    </row>
    <row r="54" spans="1:3" ht="12.75">
      <c r="A54" s="1" t="s">
        <v>55</v>
      </c>
      <c r="B54" s="6" t="s">
        <v>123</v>
      </c>
      <c r="C54" s="7" t="s">
        <v>122</v>
      </c>
    </row>
    <row r="55" spans="1:3" ht="12.75">
      <c r="A55" s="2" t="s">
        <v>56</v>
      </c>
      <c r="B55" s="7" t="s">
        <v>123</v>
      </c>
      <c r="C55" s="7" t="s">
        <v>123</v>
      </c>
    </row>
    <row r="56" spans="1:3" ht="12.75">
      <c r="A56" s="3" t="s">
        <v>57</v>
      </c>
      <c r="B56" s="8" t="s">
        <v>122</v>
      </c>
      <c r="C56" s="8" t="s">
        <v>122</v>
      </c>
    </row>
    <row r="57" spans="1:3" ht="12.75">
      <c r="A57" s="1" t="s">
        <v>58</v>
      </c>
      <c r="B57" s="6" t="s">
        <v>124</v>
      </c>
      <c r="C57" s="7" t="s">
        <v>122</v>
      </c>
    </row>
    <row r="58" spans="1:3" ht="12.75">
      <c r="A58" s="2" t="s">
        <v>59</v>
      </c>
      <c r="B58" s="7" t="s">
        <v>124</v>
      </c>
      <c r="C58" s="7" t="s">
        <v>122</v>
      </c>
    </row>
    <row r="59" spans="1:3" ht="12.75">
      <c r="A59" s="2" t="s">
        <v>60</v>
      </c>
      <c r="B59" s="7" t="s">
        <v>123</v>
      </c>
      <c r="C59" s="7" t="s">
        <v>123</v>
      </c>
    </row>
    <row r="60" spans="1:3" ht="12.75">
      <c r="A60" s="2" t="s">
        <v>61</v>
      </c>
      <c r="B60" s="7" t="s">
        <v>124</v>
      </c>
      <c r="C60" s="7" t="s">
        <v>122</v>
      </c>
    </row>
    <row r="61" spans="1:3" ht="12.75">
      <c r="A61" s="2" t="s">
        <v>62</v>
      </c>
      <c r="B61" s="7" t="s">
        <v>122</v>
      </c>
      <c r="C61" s="7" t="s">
        <v>122</v>
      </c>
    </row>
    <row r="62" spans="1:3" ht="12.75">
      <c r="A62" s="2" t="s">
        <v>63</v>
      </c>
      <c r="B62" s="7" t="s">
        <v>124</v>
      </c>
      <c r="C62" s="7" t="s">
        <v>122</v>
      </c>
    </row>
    <row r="63" spans="1:3" ht="12.75">
      <c r="A63" s="2" t="s">
        <v>64</v>
      </c>
      <c r="B63" s="7" t="s">
        <v>123</v>
      </c>
      <c r="C63" s="7" t="s">
        <v>122</v>
      </c>
    </row>
    <row r="64" spans="1:3" ht="12.75">
      <c r="A64" s="3" t="s">
        <v>65</v>
      </c>
      <c r="B64" s="8" t="s">
        <v>123</v>
      </c>
      <c r="C64" s="8" t="s">
        <v>122</v>
      </c>
    </row>
    <row r="65" spans="1:3" ht="12.75">
      <c r="A65" s="1" t="s">
        <v>66</v>
      </c>
      <c r="B65" s="6" t="s">
        <v>123</v>
      </c>
      <c r="C65" s="7" t="s">
        <v>123</v>
      </c>
    </row>
    <row r="66" spans="1:3" ht="12.75">
      <c r="A66" s="2" t="s">
        <v>67</v>
      </c>
      <c r="B66" s="7" t="s">
        <v>123</v>
      </c>
      <c r="C66" s="7" t="s">
        <v>123</v>
      </c>
    </row>
    <row r="67" spans="1:3" ht="12.75">
      <c r="A67" s="3" t="s">
        <v>68</v>
      </c>
      <c r="B67" s="8" t="s">
        <v>123</v>
      </c>
      <c r="C67" s="8" t="s">
        <v>123</v>
      </c>
    </row>
    <row r="68" spans="1:3" ht="12.75">
      <c r="A68" s="1" t="s">
        <v>69</v>
      </c>
      <c r="B68" s="6" t="s">
        <v>123</v>
      </c>
      <c r="C68" s="7" t="s">
        <v>123</v>
      </c>
    </row>
    <row r="69" spans="1:3" ht="12.75">
      <c r="A69" s="3" t="s">
        <v>70</v>
      </c>
      <c r="B69" s="8" t="s">
        <v>123</v>
      </c>
      <c r="C69" s="8" t="s">
        <v>122</v>
      </c>
    </row>
    <row r="70" spans="1:3" ht="12.75">
      <c r="A70" s="1" t="s">
        <v>71</v>
      </c>
      <c r="B70" s="6" t="s">
        <v>123</v>
      </c>
      <c r="C70" s="7" t="s">
        <v>123</v>
      </c>
    </row>
    <row r="71" spans="1:3" ht="12.75">
      <c r="A71" s="2" t="s">
        <v>72</v>
      </c>
      <c r="B71" s="7" t="s">
        <v>123</v>
      </c>
      <c r="C71" s="7" t="s">
        <v>123</v>
      </c>
    </row>
    <row r="72" spans="1:3" ht="12.75">
      <c r="A72" s="2" t="s">
        <v>73</v>
      </c>
      <c r="B72" s="7" t="s">
        <v>123</v>
      </c>
      <c r="C72" s="7" t="s">
        <v>123</v>
      </c>
    </row>
    <row r="73" spans="1:3" ht="12.75">
      <c r="A73" s="2" t="s">
        <v>74</v>
      </c>
      <c r="B73" s="7" t="s">
        <v>123</v>
      </c>
      <c r="C73" s="7" t="s">
        <v>123</v>
      </c>
    </row>
    <row r="74" spans="1:3" ht="12.75">
      <c r="A74" s="2" t="s">
        <v>75</v>
      </c>
      <c r="B74" s="7" t="s">
        <v>123</v>
      </c>
      <c r="C74" s="7" t="s">
        <v>123</v>
      </c>
    </row>
    <row r="75" spans="1:3" ht="12.75">
      <c r="A75" s="2" t="s">
        <v>76</v>
      </c>
      <c r="B75" s="7" t="s">
        <v>123</v>
      </c>
      <c r="C75" s="7" t="s">
        <v>123</v>
      </c>
    </row>
    <row r="76" spans="1:3" ht="12.75">
      <c r="A76" s="3" t="s">
        <v>77</v>
      </c>
      <c r="B76" s="8" t="s">
        <v>124</v>
      </c>
      <c r="C76" s="8" t="s">
        <v>122</v>
      </c>
    </row>
    <row r="77" spans="1:3" ht="12.75">
      <c r="A77" s="1" t="s">
        <v>78</v>
      </c>
      <c r="B77" s="6" t="s">
        <v>123</v>
      </c>
      <c r="C77" s="7" t="s">
        <v>122</v>
      </c>
    </row>
    <row r="78" spans="1:3" ht="12.75">
      <c r="A78" s="2" t="s">
        <v>79</v>
      </c>
      <c r="B78" s="7" t="s">
        <v>123</v>
      </c>
      <c r="C78" s="7" t="s">
        <v>122</v>
      </c>
    </row>
    <row r="79" spans="1:3" ht="12.75">
      <c r="A79" s="2" t="s">
        <v>80</v>
      </c>
      <c r="B79" s="7" t="s">
        <v>123</v>
      </c>
      <c r="C79" s="7" t="s">
        <v>123</v>
      </c>
    </row>
    <row r="80" spans="1:3" ht="12.75">
      <c r="A80" s="2" t="s">
        <v>81</v>
      </c>
      <c r="B80" s="7" t="s">
        <v>122</v>
      </c>
      <c r="C80" s="7" t="s">
        <v>122</v>
      </c>
    </row>
    <row r="81" spans="1:3" ht="12.75">
      <c r="A81" s="2" t="s">
        <v>82</v>
      </c>
      <c r="B81" s="7" t="s">
        <v>122</v>
      </c>
      <c r="C81" s="7" t="s">
        <v>122</v>
      </c>
    </row>
    <row r="82" spans="1:3" ht="12.75">
      <c r="A82" s="3" t="s">
        <v>83</v>
      </c>
      <c r="B82" s="8" t="s">
        <v>124</v>
      </c>
      <c r="C82" s="8" t="s">
        <v>122</v>
      </c>
    </row>
    <row r="83" spans="1:3" ht="12.75">
      <c r="A83" s="1" t="s">
        <v>84</v>
      </c>
      <c r="B83" s="6" t="s">
        <v>123</v>
      </c>
      <c r="C83" s="7" t="s">
        <v>123</v>
      </c>
    </row>
    <row r="84" spans="1:3" ht="12.75">
      <c r="A84" s="2" t="s">
        <v>85</v>
      </c>
      <c r="B84" s="7" t="s">
        <v>123</v>
      </c>
      <c r="C84" s="7" t="s">
        <v>122</v>
      </c>
    </row>
    <row r="85" spans="1:3" ht="12.75">
      <c r="A85" s="2" t="s">
        <v>86</v>
      </c>
      <c r="B85" s="7" t="s">
        <v>122</v>
      </c>
      <c r="C85" s="7" t="s">
        <v>122</v>
      </c>
    </row>
    <row r="86" spans="1:3" ht="12.75">
      <c r="A86" s="2" t="s">
        <v>87</v>
      </c>
      <c r="B86" s="7" t="s">
        <v>122</v>
      </c>
      <c r="C86" s="7" t="s">
        <v>122</v>
      </c>
    </row>
    <row r="87" spans="1:3" ht="12.75">
      <c r="A87" s="2" t="s">
        <v>88</v>
      </c>
      <c r="B87" s="7" t="s">
        <v>122</v>
      </c>
      <c r="C87" s="7" t="s">
        <v>122</v>
      </c>
    </row>
    <row r="88" spans="1:3" ht="12.75">
      <c r="A88" s="3" t="s">
        <v>89</v>
      </c>
      <c r="B88" s="8" t="s">
        <v>124</v>
      </c>
      <c r="C88" s="8" t="s">
        <v>122</v>
      </c>
    </row>
    <row r="89" spans="1:3" ht="12.75">
      <c r="A89" s="1" t="s">
        <v>90</v>
      </c>
      <c r="B89" s="6" t="s">
        <v>124</v>
      </c>
      <c r="C89" s="7" t="s">
        <v>122</v>
      </c>
    </row>
    <row r="90" spans="1:3" ht="12.75">
      <c r="A90" s="3" t="s">
        <v>91</v>
      </c>
      <c r="B90" s="8" t="s">
        <v>123</v>
      </c>
      <c r="C90" s="8" t="s">
        <v>123</v>
      </c>
    </row>
    <row r="91" spans="1:3" ht="12.75">
      <c r="A91" s="4" t="s">
        <v>92</v>
      </c>
      <c r="B91" s="9" t="s">
        <v>122</v>
      </c>
      <c r="C91" s="9" t="s">
        <v>122</v>
      </c>
    </row>
    <row r="92" spans="1:3" ht="12.75">
      <c r="A92" s="4" t="s">
        <v>93</v>
      </c>
      <c r="B92" s="9" t="s">
        <v>123</v>
      </c>
      <c r="C92" s="9" t="s">
        <v>123</v>
      </c>
    </row>
    <row r="93" spans="1:3" ht="12.75">
      <c r="A93" s="1" t="s">
        <v>94</v>
      </c>
      <c r="B93" s="6" t="s">
        <v>123</v>
      </c>
      <c r="C93" s="7" t="s">
        <v>123</v>
      </c>
    </row>
    <row r="94" spans="1:3" ht="12.75">
      <c r="A94" s="2" t="s">
        <v>95</v>
      </c>
      <c r="B94" s="7" t="s">
        <v>123</v>
      </c>
      <c r="C94" s="7" t="s">
        <v>123</v>
      </c>
    </row>
    <row r="95" spans="1:3" ht="12.75">
      <c r="A95" s="2" t="s">
        <v>96</v>
      </c>
      <c r="B95" s="7" t="s">
        <v>123</v>
      </c>
      <c r="C95" s="7" t="s">
        <v>123</v>
      </c>
    </row>
    <row r="96" spans="1:3" ht="12.75">
      <c r="A96" s="2" t="s">
        <v>97</v>
      </c>
      <c r="B96" s="7" t="s">
        <v>122</v>
      </c>
      <c r="C96" s="7" t="s">
        <v>122</v>
      </c>
    </row>
    <row r="97" spans="1:3" ht="12.75">
      <c r="A97" s="2" t="s">
        <v>98</v>
      </c>
      <c r="B97" s="7" t="s">
        <v>123</v>
      </c>
      <c r="C97" s="7" t="s">
        <v>123</v>
      </c>
    </row>
    <row r="98" spans="1:3" ht="12.75">
      <c r="A98" s="2" t="s">
        <v>99</v>
      </c>
      <c r="B98" s="7" t="s">
        <v>122</v>
      </c>
      <c r="C98" s="7" t="s">
        <v>122</v>
      </c>
    </row>
    <row r="99" spans="1:3" ht="12.75">
      <c r="A99" s="3" t="s">
        <v>100</v>
      </c>
      <c r="B99" s="8" t="s">
        <v>123</v>
      </c>
      <c r="C99" s="8" t="s">
        <v>123</v>
      </c>
    </row>
    <row r="100" spans="1:3" ht="12.75">
      <c r="A100" s="1" t="s">
        <v>101</v>
      </c>
      <c r="B100" s="6" t="s">
        <v>122</v>
      </c>
      <c r="C100" s="7" t="s">
        <v>122</v>
      </c>
    </row>
    <row r="101" spans="1:3" ht="12.75">
      <c r="A101" s="3" t="s">
        <v>102</v>
      </c>
      <c r="B101" s="8" t="s">
        <v>124</v>
      </c>
      <c r="C101" s="8" t="s">
        <v>122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A3" sqref="A3"/>
    </sheetView>
  </sheetViews>
  <sheetFormatPr defaultColWidth="9.140625" defaultRowHeight="12.75"/>
  <sheetData>
    <row r="1" spans="1:2" ht="15" customHeight="1" thickBot="1">
      <c r="A1" s="81" t="s">
        <v>129</v>
      </c>
      <c r="B1" s="82"/>
    </row>
  </sheetData>
  <sheetProtection/>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Erosion Control Plan and Design Submittal Checklist Example for Low Impact Bridge Projects (Bridge_EC_Plan_Design_Submittal_Checklist_ex.xls)</dc:title>
  <dc:subject/>
  <dc:creator>bblackburn</dc:creator>
  <cp:keywords/>
  <dc:description/>
  <cp:lastModifiedBy>Blackburn, Barney R</cp:lastModifiedBy>
  <cp:lastPrinted>2012-09-24T14:55:21Z</cp:lastPrinted>
  <dcterms:created xsi:type="dcterms:W3CDTF">2008-07-18T13:12:02Z</dcterms:created>
  <dcterms:modified xsi:type="dcterms:W3CDTF">2015-03-18T15:30:07Z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CONNECT-682931101-96</vt:lpwstr>
  </property>
  <property fmtid="{D5CDD505-2E9C-101B-9397-08002B2CF9AE}" pid="3" name="_dlc_DocIdItemGuid">
    <vt:lpwstr>f6f206d8-a234-423b-999f-bba3b6bb8f77</vt:lpwstr>
  </property>
  <property fmtid="{D5CDD505-2E9C-101B-9397-08002B2CF9AE}" pid="4" name="_dlc_DocIdUrl">
    <vt:lpwstr>https://connect.ncdot.gov/resources/roadside/_layouts/15/DocIdRedir.aspx?ID=CONNECT-682931101-96, CONNECT-682931101-96</vt:lpwstr>
  </property>
  <property fmtid="{D5CDD505-2E9C-101B-9397-08002B2CF9AE}" pid="5" name="Section">
    <vt:lpwstr>Checklist for Low Impact Bridge Erosion Control Plans</vt:lpwstr>
  </property>
  <property fmtid="{D5CDD505-2E9C-101B-9397-08002B2CF9AE}" pid="6" name="FilterBy">
    <vt:lpwstr>2018 Spreadsheets and Checklists</vt:lpwstr>
  </property>
  <property fmtid="{D5CDD505-2E9C-101B-9397-08002B2CF9AE}" pid="7" name="Order0">
    <vt:lpwstr>03</vt:lpwstr>
  </property>
  <property fmtid="{D5CDD505-2E9C-101B-9397-08002B2CF9AE}" pid="8" name="display_urn:schemas-microsoft-com:office:office#Editor">
    <vt:lpwstr>Amye Holley</vt:lpwstr>
  </property>
  <property fmtid="{D5CDD505-2E9C-101B-9397-08002B2CF9AE}" pid="9" name="Order">
    <vt:lpwstr>9600.00000000000</vt:lpwstr>
  </property>
  <property fmtid="{D5CDD505-2E9C-101B-9397-08002B2CF9AE}" pid="10" name="display_urn:schemas-microsoft-com:office:office#Author">
    <vt:lpwstr>System Account</vt:lpwstr>
  </property>
</Properties>
</file>